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commentsmeta2"/>
  <Override ContentType="application/binary" PartName="/xl/metadata"/>
  <Override ContentType="application/binary" PartName="/xl/commentsmeta3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aporan Manajemen" sheetId="1" r:id="rId4"/>
    <sheet state="visible" name="Simulasi Anggaran" sheetId="2" r:id="rId5"/>
    <sheet state="visible" name="Laporan Penerimaan" sheetId="3" r:id="rId6"/>
    <sheet state="visible" name="Laporan Pengeluaran" sheetId="4" r:id="rId7"/>
    <sheet state="visible" name="Laporan Cashflow" sheetId="5" r:id="rId8"/>
    <sheet state="visible" name="Biaya Aktual" sheetId="6" r:id="rId9"/>
    <sheet state="visible" name="Budget belum terpakai" sheetId="7" r:id="rId10"/>
    <sheet state="visible" name="By Akt lebih &amp; tanpa budget" sheetId="8" r:id="rId11"/>
    <sheet state="visible" name="Penerimaan Budget Akhir Proyek" sheetId="9" r:id="rId12"/>
    <sheet state="visible" name="Laporan Penerimaan Riil" sheetId="10" r:id="rId13"/>
  </sheets>
  <externalReferences>
    <externalReference r:id="rId14"/>
  </externalReferences>
  <definedNames/>
  <calcPr/>
  <extLst>
    <ext uri="GoogleSheetsCustomDataVersion1">
      <go:sheetsCustomData xmlns:go="http://customooxmlschemas.google.com/" r:id="rId15" roundtripDataSignature="AMtx7mjHVRpUYW+GriPp0fREQ8FRMmlHcw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55">
      <text>
        <t xml:space="preserve">======
ID#AAAAX4hfR8Y
kholidin    (2022-04-06 07:47:41)
Luasan jalan</t>
      </text>
    </comment>
    <comment authorId="0" ref="C62">
      <text>
        <t xml:space="preserve">======
ID#AAAAX4hfR8c
kholidin    (2022-04-06 07:47:41)
banner2 yg dari besi (untuk hiasan)</t>
      </text>
    </comment>
    <comment authorId="0" ref="C76">
      <text>
        <t xml:space="preserve">======
ID#AAAAX4hfR7w
kholidin    (2022-04-06 07:47:41)
2%-5% dari luas lahan yg digarap  jika resmi</t>
      </text>
    </comment>
    <comment authorId="0" ref="C32">
      <text>
        <t xml:space="preserve">======
ID#AAAAX4hfR7s
kholidin    (2022-04-06 07:47:41)
20 tanda tangan untuk izin warga</t>
      </text>
    </comment>
    <comment authorId="0" ref="E76">
      <text>
        <t xml:space="preserve">======
ID#AAAAX4hfR7o
kholidin    (2022-04-06 07:47:41)
harga tanah</t>
      </text>
    </comment>
    <comment authorId="0" ref="C57">
      <text>
        <t xml:space="preserve">======
ID#AAAAX4hfR7g
kholidin    (2022-04-06 07:47:41)
batas anatara jalan ke kavpling atau parit</t>
      </text>
    </comment>
    <comment authorId="0" ref="C56">
      <text>
        <t xml:space="preserve">======
ID#AAAAX4hfR7Y
kholidin    (2022-04-06 07:47:41)
Luasan jalan</t>
      </text>
    </comment>
    <comment authorId="0" ref="C107">
      <text>
        <t xml:space="preserve">======
ID#AAAAX4hfR7U
kholidin    (2022-04-06 07:47:41)
lama project dikurangi durasi project</t>
      </text>
    </comment>
    <comment authorId="0" ref="C49">
      <text>
        <t xml:space="preserve">======
ID#AAAAX4hfR7I
kholidin    (2022-04-06 07:47:41)
keliling tanah</t>
      </text>
    </comment>
    <comment authorId="0" ref="C174">
      <text>
        <t xml:space="preserve">======
ID#AAAAX4hfR7E
kholidin    (2022-04-06 07:47:41)
dikenakan jika berbadan hukum / PT</t>
      </text>
    </comment>
    <comment authorId="0" ref="B91">
      <text>
        <t xml:space="preserve">======
ID#AAAAX4hfR68
kholidin    (2022-04-06 07:47:41)
Tempat yg strategis</t>
      </text>
    </comment>
    <comment authorId="0" ref="B90">
      <text>
        <t xml:space="preserve">======
ID#AAAAX4hfR50
kholidin    (2022-04-06 07:47:40)
Tempat yg strategis</t>
      </text>
    </comment>
  </commentList>
  <extLst>
    <ext uri="GoogleSheetsCustomDataVersion1">
      <go:sheetsCustomData xmlns:go="http://customooxmlschemas.google.com/" r:id="rId1" roundtripDataSignature="AMtx7mjCy64JF0gWVWjGoNoGb9v2nH2xHg=="/>
    </ext>
  </extL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21">
      <text>
        <t xml:space="preserve">======
ID#AAAAX4hfR7M
kholidin    (2022-04-06 07:47:41)
keliling tanah</t>
      </text>
    </comment>
    <comment authorId="0" ref="D18">
      <text>
        <t xml:space="preserve">======
ID#AAAAX4hfR7A
kholidin    (2022-04-06 07:47:41)
20 tanda tangan untuk izin warga</t>
      </text>
    </comment>
  </commentList>
  <extLst>
    <ext uri="GoogleSheetsCustomDataVersion1">
      <go:sheetsCustomData xmlns:go="http://customooxmlschemas.google.com/" r:id="rId1" roundtripDataSignature="AMtx7mg7VtnYHYslvYUa0h+ZEpd70mf7sg=="/>
    </ext>
  </extL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9">
      <text>
        <t xml:space="preserve">======
ID#AAAAX4hfR8M
kholidin    (2022-04-06 07:47:41)
2%-5% dari luas lahan yg digarap  jika resmi</t>
      </text>
    </comment>
    <comment authorId="0" ref="E29">
      <text>
        <t xml:space="preserve">======
ID#AAAAX4hfR8E
kholidin    (2022-04-06 07:47:41)
harga tanah</t>
      </text>
    </comment>
    <comment authorId="0" ref="C20">
      <text>
        <t xml:space="preserve">======
ID#AAAAX4hfR70
kholidin    (2022-04-06 07:47:41)
batas anatara jalan ke kavpling atau parit</t>
      </text>
    </comment>
    <comment authorId="0" ref="C19">
      <text>
        <t xml:space="preserve">======
ID#AAAAX4hfR7k
kholidin    (2022-04-06 07:47:41)
Luasan jalan</t>
      </text>
    </comment>
    <comment authorId="0" ref="C23">
      <text>
        <t xml:space="preserve">======
ID#AAAAX4hfR7Q
kholidin    (2022-04-06 07:47:41)
banner2 yg dari besi (untuk hiasan)</t>
      </text>
    </comment>
  </commentList>
  <extLst>
    <ext uri="GoogleSheetsCustomDataVersion1">
      <go:sheetsCustomData xmlns:go="http://customooxmlschemas.google.com/" r:id="rId1" roundtripDataSignature="AMtx7mg86TuCjbngejhAnWUKlEchPIv9Ew=="/>
    </ext>
  </extL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38">
      <text>
        <t xml:space="preserve">======
ID#AAAAX4hfR8U
kholidin    (2022-04-06 07:47:41)
20 tanda tangan untuk izin warga</t>
      </text>
    </comment>
    <comment authorId="0" ref="F60">
      <text>
        <t xml:space="preserve">======
ID#AAAAX4hfR8I
kholidin    (2022-04-06 07:47:41)
harga tanah</t>
      </text>
    </comment>
    <comment authorId="0" ref="D53">
      <text>
        <t xml:space="preserve">======
ID#AAAAX4hfR8Q
kholidin    (2022-04-06 07:47:41)
Luasan jalan</t>
      </text>
    </comment>
    <comment authorId="0" ref="B63">
      <text>
        <t xml:space="preserve">======
ID#AAAAX4hfR8A
kholidin    (2022-04-06 07:47:41)
Tempat yg strategis</t>
      </text>
    </comment>
    <comment authorId="0" ref="B64">
      <text>
        <t xml:space="preserve">======
ID#AAAAX4hfR78
kholidin    (2022-04-06 07:47:41)
Tempat yg strategis</t>
      </text>
    </comment>
    <comment authorId="0" ref="D46">
      <text>
        <t xml:space="preserve">======
ID#AAAAX4hfR74
kholidin    (2022-04-06 07:47:41)
keliling tanah</t>
      </text>
    </comment>
    <comment authorId="0" ref="D60">
      <text>
        <t xml:space="preserve">======
ID#AAAAX4hfR7c
kholidin    (2022-04-06 07:47:41)
2%-5% dari luas lahan yg digarap  jika resmi</t>
      </text>
    </comment>
  </commentList>
  <extLst>
    <ext uri="GoogleSheetsCustomDataVersion1">
      <go:sheetsCustomData xmlns:go="http://customooxmlschemas.google.com/" r:id="rId1" roundtripDataSignature="AMtx7mjfgFN+L6GikEbrWx8JySotQGGIJQ=="/>
    </ext>
  </extLst>
</comments>
</file>

<file path=xl/sharedStrings.xml><?xml version="1.0" encoding="utf-8"?>
<sst xmlns="http://schemas.openxmlformats.org/spreadsheetml/2006/main" count="1225" uniqueCount="462">
  <si>
    <t>LAPORAN MANAJEMEN "CLUSTER SLEMAN VILLAGE"</t>
  </si>
  <si>
    <t>[ I ]</t>
  </si>
  <si>
    <t>PROGRES RIIL PROYEK SLEMAN VILLAGE HINGGA 18 AGUSTUS 2017</t>
  </si>
  <si>
    <t>PENERIMAAN UANG MASUK</t>
  </si>
  <si>
    <t>SUB TOTAL</t>
  </si>
  <si>
    <t>TOTAL</t>
  </si>
  <si>
    <t>A. MODAL &amp; PENERIMAAN UANG LAINNYA</t>
  </si>
  <si>
    <t>B. RIIL PEMASUKAN KONSUMEN</t>
  </si>
  <si>
    <t xml:space="preserve">PENGELUARAN UANG </t>
  </si>
  <si>
    <t>A. Biaya Perolehan Lahan</t>
  </si>
  <si>
    <t>B. Biaya Perizinan</t>
  </si>
  <si>
    <t>C. Biaya Pematangan Lahan</t>
  </si>
  <si>
    <t>D. Biaya Dibayar Di muka (OHC)</t>
  </si>
  <si>
    <t>E. Biaya Operasional / Umum</t>
  </si>
  <si>
    <t>F. Biaya Promosi</t>
  </si>
  <si>
    <t xml:space="preserve">G. Biaya Konstruksi Rumah </t>
  </si>
  <si>
    <t>H. Biaya Pembebanan Per Unit Rumah</t>
  </si>
  <si>
    <t>I. Biaya PPH &amp; PPN</t>
  </si>
  <si>
    <t>J. Fee Marketing</t>
  </si>
  <si>
    <t>K. Pengeluaran Lainnya</t>
  </si>
  <si>
    <t>SALDO REKENING BANK</t>
  </si>
  <si>
    <t>[ II ]</t>
  </si>
  <si>
    <t>LAPORAN BIAYA KONSTRUKSI</t>
  </si>
  <si>
    <t>UANG KONSUMEN</t>
  </si>
  <si>
    <t>RIIL KONSTRUKSI</t>
  </si>
  <si>
    <t>RENCANA BIAYA</t>
  </si>
  <si>
    <t>SV 1</t>
  </si>
  <si>
    <t>SV 2</t>
  </si>
  <si>
    <t>SV 3</t>
  </si>
  <si>
    <t>SV 4</t>
  </si>
  <si>
    <t>SV 5</t>
  </si>
  <si>
    <t>SV 6</t>
  </si>
  <si>
    <t>SV 7</t>
  </si>
  <si>
    <t>[ III]</t>
  </si>
  <si>
    <t>RENCANA PROYEK MULAI SEPTEMBER 2017</t>
  </si>
  <si>
    <t>Sept - Des 2017</t>
  </si>
  <si>
    <t>Jan 2018 DST</t>
  </si>
  <si>
    <t>RENCANA PEMASUKAN</t>
  </si>
  <si>
    <t xml:space="preserve">RENCANA BIAYA </t>
  </si>
  <si>
    <t>A. BIAYA PEROLEHAN LAHAN</t>
  </si>
  <si>
    <t>C. BIAYA PEMATANGAN LAHAN / INFRASTRUKTUR</t>
  </si>
  <si>
    <t>E. BIAYA OPERASIONAL / UMUM</t>
  </si>
  <si>
    <t>F. BIAYA PROMOSI</t>
  </si>
  <si>
    <t>G. BIAYA KONSTRUKSI</t>
  </si>
  <si>
    <t xml:space="preserve">H. BIAYA PEMBEBANAN PER UNIT </t>
  </si>
  <si>
    <t>I. BIAYA PPH &amp; PPN</t>
  </si>
  <si>
    <t>J. BIAYA FEE MARKETING SV6</t>
  </si>
  <si>
    <t xml:space="preserve">   TOTAL RENCANA BIAYA</t>
  </si>
  <si>
    <t>SELISIH CASH IN - OUT</t>
  </si>
  <si>
    <t>FQ-1/ PSBM/0013</t>
  </si>
  <si>
    <t>Simulasi Anggaran Proyek SV 2</t>
  </si>
  <si>
    <t>ANALISA KEUNTUNGAN PROYEK II</t>
  </si>
  <si>
    <t>No</t>
  </si>
  <si>
    <t>Pos Biaya</t>
  </si>
  <si>
    <t>Anggaran</t>
  </si>
  <si>
    <t>Per/m</t>
  </si>
  <si>
    <t>SV5    36/126</t>
  </si>
  <si>
    <t>SV6    45/126</t>
  </si>
  <si>
    <t>SV7    36/126</t>
  </si>
  <si>
    <t>1. Analisa Keuntungan di akhir proyek (4 Kavling)</t>
  </si>
  <si>
    <t>A</t>
  </si>
  <si>
    <t>BIAYA PEROLEHAN LAHAN</t>
  </si>
  <si>
    <t xml:space="preserve">    Total keuntungan </t>
  </si>
  <si>
    <t>B</t>
  </si>
  <si>
    <t>BIAYA PERIJINAN</t>
  </si>
  <si>
    <t xml:space="preserve">    6 Tahun</t>
  </si>
  <si>
    <t>C</t>
  </si>
  <si>
    <t>BIAYA PEMATANGAN LAHAN</t>
  </si>
  <si>
    <t xml:space="preserve">    Per Tahun</t>
  </si>
  <si>
    <t>D</t>
  </si>
  <si>
    <t>BIAYA DIBAYAR DIMUKA (OHC)</t>
  </si>
  <si>
    <t xml:space="preserve">    ROI Modal Tanah</t>
  </si>
  <si>
    <t>E</t>
  </si>
  <si>
    <t>BIAYA OPERASIONAL / UMUM</t>
  </si>
  <si>
    <t>4. Asumsi naik 11% / tahun</t>
  </si>
  <si>
    <t>F</t>
  </si>
  <si>
    <t>PROMOSI</t>
  </si>
  <si>
    <t>TOTAL BIAYA (A, B, C, D, E, F)</t>
  </si>
  <si>
    <t>ANALISA KEUNTUNGAN GABUNGAN 2 PROYEK (I &amp; II)</t>
  </si>
  <si>
    <t>G</t>
  </si>
  <si>
    <t>BIAYA PRODUKSI RUMAH</t>
  </si>
  <si>
    <t>H</t>
  </si>
  <si>
    <t>BIAYA PEMBEBANAN PERUNIT RUMAH</t>
  </si>
  <si>
    <t>I</t>
  </si>
  <si>
    <t>BIAYA PPH &amp; PPN</t>
  </si>
  <si>
    <t>J</t>
  </si>
  <si>
    <t>FEE MARKETING</t>
  </si>
  <si>
    <t>HARGA POKOK PENJUALAN</t>
  </si>
  <si>
    <t>KEUNTUNGAN PER METER</t>
  </si>
  <si>
    <t>PERBANDINGAN DENGAN JUALAN KAVLING SAJA</t>
  </si>
  <si>
    <t>HARGA JUAL</t>
  </si>
  <si>
    <t>1.  Harga Tanah SV 7 Kavling hingga 6 tahun</t>
  </si>
  <si>
    <t>CASH 12 BLN</t>
  </si>
  <si>
    <t>333.450.000 + 170.000.000</t>
  </si>
  <si>
    <t>KEUNTUNGAN PER KAVLING</t>
  </si>
  <si>
    <t>2. Asumsi naik 20% / tahun</t>
  </si>
  <si>
    <t xml:space="preserve">          6 Tahun = 220%</t>
  </si>
  <si>
    <t>DURASI PENGEMBALIAN MODAL TANAH</t>
  </si>
  <si>
    <t>Harga Tanah setelah 6 tahun =</t>
  </si>
  <si>
    <t>DURASI PENCAPAIAN BEP</t>
  </si>
  <si>
    <t>24 BULAN</t>
  </si>
  <si>
    <t>9 BULAN</t>
  </si>
  <si>
    <t>Skenario 1</t>
  </si>
  <si>
    <t>Skenario 2</t>
  </si>
  <si>
    <t>Skenario 3</t>
  </si>
  <si>
    <t>Tipe asli 45/92</t>
  </si>
  <si>
    <t>Tipe 36/92</t>
  </si>
  <si>
    <t>Tipe 45/126</t>
  </si>
  <si>
    <t>Tipe 36/126</t>
  </si>
  <si>
    <t>Jadi tipe 45</t>
  </si>
  <si>
    <t>FQ-1/ PSBM/0014</t>
  </si>
  <si>
    <t>III. PENERIMAAN DANA</t>
  </si>
  <si>
    <t>A. MODAL DISETOR DAN PENERIMAAN UANG DARI LAIN-LAIN</t>
  </si>
  <si>
    <t>Jenis Penerimaan Uang</t>
  </si>
  <si>
    <t>Modal Disetor</t>
  </si>
  <si>
    <t>Penerimaan Uang Lainnya</t>
  </si>
  <si>
    <t>(Sales Fee KPC, Sumbangan)</t>
  </si>
  <si>
    <t>Total Angsuran</t>
  </si>
  <si>
    <t>∑ Pendapatan</t>
  </si>
  <si>
    <t>Total Bulanan</t>
  </si>
  <si>
    <t>Akumulasi Total</t>
  </si>
  <si>
    <t>B. REALISASI PENERIMAAN UANG DARI KONSUMEN</t>
  </si>
  <si>
    <t>Nama Konsumen</t>
  </si>
  <si>
    <t>Uraian</t>
  </si>
  <si>
    <t>Total ( Rp. )</t>
  </si>
  <si>
    <t>Total Uang</t>
  </si>
  <si>
    <t>Riil DP</t>
  </si>
  <si>
    <t>Periode</t>
  </si>
  <si>
    <t>LB/LT</t>
  </si>
  <si>
    <t>Tahun Angsuran</t>
  </si>
  <si>
    <t>Yang Diterima</t>
  </si>
  <si>
    <t xml:space="preserve">Riil Angsuran </t>
  </si>
  <si>
    <t>Bulan</t>
  </si>
  <si>
    <t xml:space="preserve">Zuliyanto </t>
  </si>
  <si>
    <t>Angsuran DP</t>
  </si>
  <si>
    <t>5.5 Tahun</t>
  </si>
  <si>
    <t>Angsuran Cicilan</t>
  </si>
  <si>
    <t xml:space="preserve">Jahsy Nursayyidah </t>
  </si>
  <si>
    <t>12 Bulan</t>
  </si>
  <si>
    <t>Paiman</t>
  </si>
  <si>
    <t>6.5 tahun</t>
  </si>
  <si>
    <t>Putra Darwin</t>
  </si>
  <si>
    <t>6 tahun</t>
  </si>
  <si>
    <t>Rumambay</t>
  </si>
  <si>
    <t>10 tahun</t>
  </si>
  <si>
    <t>Arifin</t>
  </si>
  <si>
    <t xml:space="preserve">Amalia  Imanda </t>
  </si>
  <si>
    <t>6 Bulan</t>
  </si>
  <si>
    <t>Total DP</t>
  </si>
  <si>
    <t>Total Riil Uang Masuk</t>
  </si>
  <si>
    <t>FQ-1/ PSBM/0015</t>
  </si>
  <si>
    <t>SIMULASI ANGGARAN VS REALISASI HINGGA 30 SEPTEMBER 2017</t>
  </si>
  <si>
    <t>eff (%)</t>
  </si>
  <si>
    <t>Luas Nett (m2)</t>
  </si>
  <si>
    <t>ANGGARAN</t>
  </si>
  <si>
    <t>REALISASI</t>
  </si>
  <si>
    <t>SISA PLAFOND</t>
  </si>
  <si>
    <t>Biaya</t>
  </si>
  <si>
    <t>Vol</t>
  </si>
  <si>
    <t>Satuan</t>
  </si>
  <si>
    <t>Harga Sat</t>
  </si>
  <si>
    <t>Total</t>
  </si>
  <si>
    <t>Akumulasi</t>
  </si>
  <si>
    <t>A.1. Pembelian lahan</t>
  </si>
  <si>
    <t>Tanah sendiri</t>
  </si>
  <si>
    <t>m2</t>
  </si>
  <si>
    <t>Tanah bu Katemi</t>
  </si>
  <si>
    <t>m3</t>
  </si>
  <si>
    <t>Sub Total A.1</t>
  </si>
  <si>
    <t>A.2. Legal Pembelian Lahan</t>
  </si>
  <si>
    <t xml:space="preserve">PPJB </t>
  </si>
  <si>
    <t>ls</t>
  </si>
  <si>
    <t>AJB</t>
  </si>
  <si>
    <t>Balik Nama ke Yudha Adhyaksa</t>
  </si>
  <si>
    <t>Pengecekan Sertipikat</t>
  </si>
  <si>
    <t>surat</t>
  </si>
  <si>
    <t>Sub Total A.2</t>
  </si>
  <si>
    <t>A.3. Sertifikasi Lahan</t>
  </si>
  <si>
    <t>Biaya Pengukuran Ulang</t>
  </si>
  <si>
    <t>Biaya lain-lain (jika ada)</t>
  </si>
  <si>
    <t>Sub Total A.3</t>
  </si>
  <si>
    <t>A.4. Pajak Pajak</t>
  </si>
  <si>
    <t>Pajak Penjual (saat perolehan lahan)</t>
  </si>
  <si>
    <t>BPHTB (saat perolehan lahan)</t>
  </si>
  <si>
    <t xml:space="preserve">Penerimaan Negara Bukan Pajak </t>
  </si>
  <si>
    <t xml:space="preserve">PBB tahun kedepan </t>
  </si>
  <si>
    <t>Sub Total A.4</t>
  </si>
  <si>
    <t>TOTAL ( A.1 + A.2 + A.3 + A.4 )</t>
  </si>
  <si>
    <t>PEMBEBANAN (A)</t>
  </si>
  <si>
    <t>Rp/m2</t>
  </si>
  <si>
    <t>Harga Satuan</t>
  </si>
  <si>
    <t>Rekomendasi / Sosialisasi Warga</t>
  </si>
  <si>
    <t>Rekomendasi kel / kec</t>
  </si>
  <si>
    <t>Unit</t>
  </si>
  <si>
    <t xml:space="preserve">Ijin Pemanfaatan Tanah (IPT) </t>
  </si>
  <si>
    <t>unit</t>
  </si>
  <si>
    <t>Blok Plan / Gambar Situasi</t>
  </si>
  <si>
    <t>Kompensasi Lingkungan</t>
  </si>
  <si>
    <t>PEMBEBANAN (B)</t>
  </si>
  <si>
    <t>C.1. Infrastruktur</t>
  </si>
  <si>
    <t xml:space="preserve">Pembersihan lahan </t>
  </si>
  <si>
    <t xml:space="preserve">Cut and Fill </t>
  </si>
  <si>
    <t>Gerbang / Pos Jaga &amp; Jembatan</t>
  </si>
  <si>
    <t>Merk Perumahan</t>
  </si>
  <si>
    <t>Pagar / Tembok Keliling</t>
  </si>
  <si>
    <t xml:space="preserve">5.1. Pagar Batako </t>
  </si>
  <si>
    <t>m1</t>
  </si>
  <si>
    <t>Pekerjaan Saluran Air Kotor</t>
  </si>
  <si>
    <t>6.1. Galian 178 m x 0,5 m x 0,5 m</t>
  </si>
  <si>
    <t>6.2. Buis beton RJ Class Ø30 cm</t>
  </si>
  <si>
    <t>Pembuatan Jalan Lingkungan</t>
  </si>
  <si>
    <t>7.1. Jembatan</t>
  </si>
  <si>
    <t xml:space="preserve">  </t>
  </si>
  <si>
    <t>7.2. Pengaspalan hotmix</t>
  </si>
  <si>
    <t>7.3. Paving Block Mutiara</t>
  </si>
  <si>
    <t>Pemasangan Kansteen</t>
  </si>
  <si>
    <t>Pemasangan bak kontrol</t>
  </si>
  <si>
    <t>Pohon Peneduh</t>
  </si>
  <si>
    <t>pohon</t>
  </si>
  <si>
    <t>Rumputisasi Taman</t>
  </si>
  <si>
    <t>Dinding Penahan Tanah (Talud)</t>
  </si>
  <si>
    <t>Street Furniture</t>
  </si>
  <si>
    <t>Penimbunan</t>
  </si>
  <si>
    <t>Resapan Komunal</t>
  </si>
  <si>
    <t>Biaya patok BPN</t>
  </si>
  <si>
    <t xml:space="preserve">Cat Tembok Keliling </t>
  </si>
  <si>
    <t>Lain-lain</t>
  </si>
  <si>
    <t>Sub Total C.1</t>
  </si>
  <si>
    <t>C.2. Utilitas</t>
  </si>
  <si>
    <t>Jaringan Listrik Induk</t>
  </si>
  <si>
    <t>PJU (Penerangan Jalan Umum)</t>
  </si>
  <si>
    <t>titik</t>
  </si>
  <si>
    <t>Sub Total C.2</t>
  </si>
  <si>
    <t>C.3. Fasilitas Sosial / Umum</t>
  </si>
  <si>
    <t>Sarana Ibadah (Mushola)</t>
  </si>
  <si>
    <t>Play Ground</t>
  </si>
  <si>
    <t>Kompensasi Tanah Makam</t>
  </si>
  <si>
    <t>Sub Total C.3</t>
  </si>
  <si>
    <t>C.4. Pemeliharaan dan Pembinaan Lingkungan</t>
  </si>
  <si>
    <t>Pembinaan Lingkungan (Polsek, preman, dll)</t>
  </si>
  <si>
    <t>bulan</t>
  </si>
  <si>
    <t>Petugas Kebersihan (sampah)</t>
  </si>
  <si>
    <t>Petugas Keamanan, 1 Orang</t>
  </si>
  <si>
    <t>Sub Total C.4</t>
  </si>
  <si>
    <t>TOTAL ( C.1 + C.2 + C.3 + C.4 )</t>
  </si>
  <si>
    <t>PEMBEBANAN (C)</t>
  </si>
  <si>
    <t>Sewa Tempat Ruang Meeting</t>
  </si>
  <si>
    <t>Perbaikan dan Renovasi</t>
  </si>
  <si>
    <t>PEMBEBANAN (D)</t>
  </si>
  <si>
    <t>Operasional (Transportasi &amp; Umum)</t>
  </si>
  <si>
    <t>Tagihan Listrik, Air, Internet</t>
  </si>
  <si>
    <t>ATK dan Stationery</t>
  </si>
  <si>
    <t xml:space="preserve">Biaya Telepon </t>
  </si>
  <si>
    <t>Perlengkapan Kantor</t>
  </si>
  <si>
    <t>6.1. Meja, kursi, lemari, dll</t>
  </si>
  <si>
    <t>6.2. Komputer, printer, fax, UPS, dll</t>
  </si>
  <si>
    <t>6.3. AC, kipas angin, dll</t>
  </si>
  <si>
    <t>Gaji Pegawai Admin (1 org)</t>
  </si>
  <si>
    <t>Gaji Penagih Cicilan Kredit</t>
  </si>
  <si>
    <t>Training, Outbond, Team Building</t>
  </si>
  <si>
    <t>Buku</t>
  </si>
  <si>
    <t>PEMBEBANAN (E)</t>
  </si>
  <si>
    <t>Cetak Brosur</t>
  </si>
  <si>
    <t>rim</t>
  </si>
  <si>
    <t>X-Banner + Rontex</t>
  </si>
  <si>
    <t>Website</t>
  </si>
  <si>
    <t>kali</t>
  </si>
  <si>
    <t>Spanduk</t>
  </si>
  <si>
    <t>Kartu Nama</t>
  </si>
  <si>
    <t>Pameran</t>
  </si>
  <si>
    <t>Iklan ONLINE</t>
  </si>
  <si>
    <t>Biaya Disain Arsitek (3D &amp; Bestek)</t>
  </si>
  <si>
    <t>BIAYA KONSTRUKSI RUMAH</t>
  </si>
  <si>
    <t>Harga Satuan bangunan (Rp/m2)</t>
  </si>
  <si>
    <t>Type</t>
  </si>
  <si>
    <t xml:space="preserve"> Kavling SV1 </t>
  </si>
  <si>
    <t xml:space="preserve"> Kavling SV2 </t>
  </si>
  <si>
    <t xml:space="preserve"> Kavling SV3 </t>
  </si>
  <si>
    <t xml:space="preserve"> Kavling SV4 </t>
  </si>
  <si>
    <t xml:space="preserve"> Kavling SV5 </t>
  </si>
  <si>
    <t xml:space="preserve"> Kavling SV6 </t>
  </si>
  <si>
    <t xml:space="preserve"> Kavling SV7 </t>
  </si>
  <si>
    <t>Pembebanan Perunit Bangunan</t>
  </si>
  <si>
    <t>Jumlah Unit :</t>
  </si>
  <si>
    <t>Biaya Sambung Listrik (PLN)</t>
  </si>
  <si>
    <t>Biaya Sambung Air Bersih (Pompa listrik)</t>
  </si>
  <si>
    <t>Biaya Splitsing / Pecah Sertipikat</t>
  </si>
  <si>
    <t>Biaya Ukur Per Kavling</t>
  </si>
  <si>
    <t>Biaya IMB (incl. Retribusinya)</t>
  </si>
  <si>
    <t>Biaya Maintenance (sebelum STB)</t>
  </si>
  <si>
    <t>Biaya Pembuatan Taman Depan</t>
  </si>
  <si>
    <t>Pondasi pembatas kavling</t>
  </si>
  <si>
    <t>Biaya Notaris (Wermaarking,PPJB, AJB)</t>
  </si>
  <si>
    <t>Surat Kuasa untuk SV1 - 4</t>
  </si>
  <si>
    <t xml:space="preserve">Sumur </t>
  </si>
  <si>
    <t>Biaya Umroh untuk CASH</t>
  </si>
  <si>
    <t>Instalasi Kitchen Set</t>
  </si>
  <si>
    <t>Carport</t>
  </si>
  <si>
    <t xml:space="preserve"> PPH FINAL SV1 </t>
  </si>
  <si>
    <t xml:space="preserve"> PPH FINAL SV2 </t>
  </si>
  <si>
    <t xml:space="preserve"> PPH FINAL SV3 </t>
  </si>
  <si>
    <t xml:space="preserve"> PPH FINAL SV4 </t>
  </si>
  <si>
    <t xml:space="preserve"> PPH FINAL SV5 </t>
  </si>
  <si>
    <t xml:space="preserve"> PPH FINAL SV6 </t>
  </si>
  <si>
    <t xml:space="preserve"> PPH FINAL SV7 </t>
  </si>
  <si>
    <t>PPN</t>
  </si>
  <si>
    <t>Nama Agen</t>
  </si>
  <si>
    <t>Harga Terjual</t>
  </si>
  <si>
    <t>% Fee</t>
  </si>
  <si>
    <t xml:space="preserve"> Fee Agen SV1 - Pak Amin</t>
  </si>
  <si>
    <t xml:space="preserve"> Fee Agen SV2 - Pak Ihsan</t>
  </si>
  <si>
    <t xml:space="preserve"> Fee Agen SV3 - Pak Jaelani</t>
  </si>
  <si>
    <t xml:space="preserve"> Fee Agen SV4 - APS </t>
  </si>
  <si>
    <t xml:space="preserve"> Fee Agen SV5 - Handis Lutfi </t>
  </si>
  <si>
    <t xml:space="preserve"> Fee Agen SV6 -  </t>
  </si>
  <si>
    <t xml:space="preserve"> Fee Agen SV7 - Manda</t>
  </si>
  <si>
    <t>K</t>
  </si>
  <si>
    <t>BIAYA BANK (MULAI MARET 2017)</t>
  </si>
  <si>
    <t>Deskripsi</t>
  </si>
  <si>
    <t>Pengeluaran Lain2 (Biaya Bank dll)</t>
  </si>
  <si>
    <t>L</t>
  </si>
  <si>
    <t>HUTANG (MULAI MARET 2017)</t>
  </si>
  <si>
    <t>Hutang</t>
  </si>
  <si>
    <t>TOTAL CREDIT BULANAN</t>
  </si>
  <si>
    <t>TOTAL REALISASI BIAYA</t>
  </si>
  <si>
    <t>R E K A P I T U L A S I ;</t>
  </si>
  <si>
    <t>Simulasi</t>
  </si>
  <si>
    <t>Realisasi</t>
  </si>
  <si>
    <t>Sisa ke Simulasi</t>
  </si>
  <si>
    <t>%</t>
  </si>
  <si>
    <t>BIAYA OPERASIONAL</t>
  </si>
  <si>
    <t>BIAYA PROMOSI</t>
  </si>
  <si>
    <t>HARGA POKOK TANAH (HPT)</t>
  </si>
  <si>
    <t>TARGET LABA</t>
  </si>
  <si>
    <t>HARGA JUAL TANAH</t>
  </si>
  <si>
    <t>TOTAL TARGET LABA</t>
  </si>
  <si>
    <t>FQ-1/ PSBM/0016</t>
  </si>
  <si>
    <t>05 - Proyeksi Cashflow</t>
  </si>
  <si>
    <t>Tahun 2016</t>
  </si>
  <si>
    <t>Tahun 2017</t>
  </si>
  <si>
    <t>Tahun 2018</t>
  </si>
  <si>
    <t>Tahun 2019</t>
  </si>
  <si>
    <t>Tahun 2020</t>
  </si>
  <si>
    <t>Tahun 2021</t>
  </si>
  <si>
    <t>Tahun 2022</t>
  </si>
  <si>
    <t>Tahun 2023</t>
  </si>
  <si>
    <t>Tahun 2024</t>
  </si>
  <si>
    <t xml:space="preserve"> Saldo Awal</t>
  </si>
  <si>
    <t>II</t>
  </si>
  <si>
    <t xml:space="preserve"> CASH IN [Sheet Laporan Penerimaan]</t>
  </si>
  <si>
    <t xml:space="preserve"> 1. Modal Disetor &amp; Penerimaan Uang Lainnya</t>
  </si>
  <si>
    <t xml:space="preserve"> 2. Down Payment</t>
  </si>
  <si>
    <t xml:space="preserve"> 3. Pendapatan dr Angsuran</t>
  </si>
  <si>
    <t>TOTAL CASH IN</t>
  </si>
  <si>
    <t xml:space="preserve"> CASH OUT </t>
  </si>
  <si>
    <t xml:space="preserve"> A. Biaya Perolehan Lahan</t>
  </si>
  <si>
    <t xml:space="preserve">      A.1. Pembelian lahan</t>
  </si>
  <si>
    <t xml:space="preserve">      A.2. Legal Pembelian Lahan</t>
  </si>
  <si>
    <t xml:space="preserve">      A.3. Sertifikasi Lahan</t>
  </si>
  <si>
    <t xml:space="preserve">      A.4. Pajak Pajak</t>
  </si>
  <si>
    <t xml:space="preserve"> B. Biaya Perijinan</t>
  </si>
  <si>
    <t xml:space="preserve"> C. Biaya Pematangan Lahan</t>
  </si>
  <si>
    <t xml:space="preserve">      C.1. Infrastruktur</t>
  </si>
  <si>
    <t xml:space="preserve">      C.2. Utilitas</t>
  </si>
  <si>
    <t xml:space="preserve">      C.3. Fasilitas Sosial / Umum</t>
  </si>
  <si>
    <t xml:space="preserve">      C.4. Pemeliharaan dan Pembinaan Lingkungan</t>
  </si>
  <si>
    <t xml:space="preserve">  D. Biaya Di bayar Di muka </t>
  </si>
  <si>
    <t xml:space="preserve">  E. Biaya Operasional / Umum </t>
  </si>
  <si>
    <t xml:space="preserve">  F. Biaya Promosi</t>
  </si>
  <si>
    <t xml:space="preserve">  G. Biaya Konstruksi Rumah</t>
  </si>
  <si>
    <t xml:space="preserve">      G.1.   A01  Tipe 45. Total biaya: Rp. 121,500,000</t>
  </si>
  <si>
    <t xml:space="preserve">      G.2.   A02  Tipe 62. Total biaya: Rp. 195,000,000</t>
  </si>
  <si>
    <t xml:space="preserve">      G.3.   A03  Tipe 45. Total biaya: Rp. 121,500,000</t>
  </si>
  <si>
    <t xml:space="preserve">      G.4.   A04  Tipe 58. Total biaya: Rp. 156,600,000</t>
  </si>
  <si>
    <t xml:space="preserve">      G.5.   A05  Tipe 36. Total biaya: Rp. 108,000,000</t>
  </si>
  <si>
    <t xml:space="preserve">      G.6.   A06  Tipe 36. Total biaya: Rp. 108,000,000</t>
  </si>
  <si>
    <t xml:space="preserve">      G.7.   A07  Tipe 45. Total biaya: Rp. 121,500,000</t>
  </si>
  <si>
    <t xml:space="preserve">  H. Biaya Pembebanan/Unit Rumah</t>
  </si>
  <si>
    <t xml:space="preserve">  I. Biaya PPH &amp; PPn</t>
  </si>
  <si>
    <t xml:space="preserve">  J. Fee Marketing</t>
  </si>
  <si>
    <t xml:space="preserve"> K. Biaya Bank</t>
  </si>
  <si>
    <t xml:space="preserve"> L. Hutang</t>
  </si>
  <si>
    <t>TOTAL CASH OUT</t>
  </si>
  <si>
    <t>IV</t>
  </si>
  <si>
    <t xml:space="preserve"> SURPLUS / DEFISIT</t>
  </si>
  <si>
    <t>Total Keuntungan</t>
  </si>
  <si>
    <t>Nilai tanah dibanding total biaya</t>
  </si>
  <si>
    <t>FQ-1/ PSBM/0017</t>
  </si>
  <si>
    <t>Jangka waktu Operasional</t>
  </si>
  <si>
    <t>Keuntungan Bulanan</t>
  </si>
  <si>
    <t>Harga Jual rata2</t>
  </si>
  <si>
    <t>TFC</t>
  </si>
  <si>
    <t>TVC</t>
  </si>
  <si>
    <t>BEP (Unit)</t>
  </si>
  <si>
    <t>PBP</t>
  </si>
  <si>
    <t>ROI</t>
  </si>
  <si>
    <t>TVC/Pend</t>
  </si>
  <si>
    <t>BEP rupiah</t>
  </si>
  <si>
    <t>BEP unit</t>
  </si>
  <si>
    <t>tahun ke 2</t>
  </si>
  <si>
    <t>Pemilik Lahan</t>
  </si>
  <si>
    <t>Pengelola</t>
  </si>
  <si>
    <t>BIAYA AKTUAL HINGGA 30 SEPTEMBER 2017</t>
  </si>
  <si>
    <t>Fee Agen SV 1 - Pak Amin</t>
  </si>
  <si>
    <t>Fee Agen SV 2 - Pak Ihsan</t>
  </si>
  <si>
    <t>Fee Agen SV 3 - Pak Jaelan</t>
  </si>
  <si>
    <t>Fee Agen SV 4 - APS</t>
  </si>
  <si>
    <t>Fee Agen SV 5 - Handis</t>
  </si>
  <si>
    <t>PIUTANG (MULAI MARET 2017)</t>
  </si>
  <si>
    <t>Piutang</t>
  </si>
  <si>
    <t>TOTAL BIAYA AKTUAL</t>
  </si>
  <si>
    <t>FQ-1/ PSBM/0018</t>
  </si>
  <si>
    <t>BUDGET BELUM TERPAKAI HINGGA 30 SEPTEMBER 2017</t>
  </si>
  <si>
    <t>Kavling SV 3</t>
  </si>
  <si>
    <t>Kavling SV 4</t>
  </si>
  <si>
    <t>Kavling SV 5</t>
  </si>
  <si>
    <t>Kavling SV 6</t>
  </si>
  <si>
    <t>Kavling SV 7</t>
  </si>
  <si>
    <t>TOTAL BUDGET BELUM TERPAKAI</t>
  </si>
  <si>
    <t>FQ-1/ PSBM/0019</t>
  </si>
  <si>
    <t>BIAYA AKTUAL MELEBIHI BUDGET HINGGA 30 SEPTEMBER 2017</t>
  </si>
  <si>
    <t xml:space="preserve"> Fee Agen SV7 - Manda Rumah DPS </t>
  </si>
  <si>
    <t>TOTAL BIAYA AKTUAL MELEBIHI BUDGET</t>
  </si>
  <si>
    <t>BIAYA AKTUAL TANPA DI BUDGET SEBELUMNYA</t>
  </si>
  <si>
    <t>FQ-1/ PSBM/0020</t>
  </si>
  <si>
    <t>PROYEKSI PENERIMAAN</t>
  </si>
  <si>
    <t>1 OKT 2017 - AKHIR PROYEK</t>
  </si>
  <si>
    <t xml:space="preserve"> SV1 </t>
  </si>
  <si>
    <t xml:space="preserve"> SV2 </t>
  </si>
  <si>
    <t>Jahsy Nursayyidah</t>
  </si>
  <si>
    <t xml:space="preserve"> SV3 </t>
  </si>
  <si>
    <t xml:space="preserve"> SV4 </t>
  </si>
  <si>
    <t>Dwi Chaniago</t>
  </si>
  <si>
    <t xml:space="preserve"> SV5 </t>
  </si>
  <si>
    <t xml:space="preserve"> SV6 </t>
  </si>
  <si>
    <t xml:space="preserve">Faiz </t>
  </si>
  <si>
    <t xml:space="preserve"> SV7 </t>
  </si>
  <si>
    <t xml:space="preserve">Amalia Imanda </t>
  </si>
  <si>
    <t>KEBUTUHAN BUDGET RIIL 1 OKTOBER 2017 - AKHIR PROYEK</t>
  </si>
  <si>
    <t>SISA BUDGET PER 30 SEP 2017</t>
  </si>
  <si>
    <t>REVISI ANGGARAN</t>
  </si>
  <si>
    <t>SISA BUDGET AKHIR PROYEK</t>
  </si>
  <si>
    <t xml:space="preserve">Gerbang </t>
  </si>
  <si>
    <t xml:space="preserve">5.1. Tembok depan samping </t>
  </si>
  <si>
    <t xml:space="preserve">6.3. Penutup selokan </t>
  </si>
  <si>
    <t>Sewa Kantor</t>
  </si>
  <si>
    <t>5.1. Meja, kursi, lemari, dll</t>
  </si>
  <si>
    <t>5.2. Komputer, printer, fax, UPS, dll</t>
  </si>
  <si>
    <t>5.3. AC, kipas angin, dll</t>
  </si>
  <si>
    <t xml:space="preserve"> Website SLEMAN VILLAGE </t>
  </si>
  <si>
    <t>Spanduk di Kantor</t>
  </si>
  <si>
    <t xml:space="preserve">Biaya Notaris </t>
  </si>
  <si>
    <t>Wermaarking</t>
  </si>
  <si>
    <t>PPJB</t>
  </si>
  <si>
    <t>FQ-1/ PSBM/0021</t>
  </si>
  <si>
    <t>Jumlah DP</t>
  </si>
  <si>
    <t>Jumlah Angsuran</t>
  </si>
  <si>
    <t>5 tahun</t>
  </si>
  <si>
    <t>Jahsy</t>
  </si>
  <si>
    <t>Putra</t>
  </si>
  <si>
    <t xml:space="preserve">Manda </t>
  </si>
  <si>
    <t>FQ-1/ PSBM/0022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</si>
</sst>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9">
    <numFmt numFmtId="164" formatCode="_(* #,##0.00_);_(* \(#,##0.00\);_(* &quot;-&quot;_);_(@_)"/>
    <numFmt numFmtId="165" formatCode="_(* #,##0_);_(* \(#,##0\);_(* &quot;-&quot;_);_(@_)"/>
    <numFmt numFmtId="166" formatCode="_(* #,##0_);_(* \(#,##0\);_(* &quot;-&quot;??_);_(@_)"/>
    <numFmt numFmtId="167" formatCode="[$-409]d\-mmm\-yy"/>
    <numFmt numFmtId="168" formatCode="_(* #,##0.00_);_(* \(#,##0.00\);_(* &quot;-&quot;??_);_(@_)"/>
    <numFmt numFmtId="169" formatCode="[$-421]dd\ mmmm\ yyyy"/>
    <numFmt numFmtId="170" formatCode="[$-409]mmm\-yy"/>
    <numFmt numFmtId="171" formatCode="0.0%"/>
    <numFmt numFmtId="172" formatCode="[$-409]mmmm\-yy"/>
  </numFmts>
  <fonts count="47">
    <font>
      <sz val="11.0"/>
      <color theme="1"/>
      <name val="Calibri"/>
      <scheme val="minor"/>
    </font>
    <font>
      <b/>
      <sz val="14.0"/>
      <color theme="1"/>
      <name val="Calibri"/>
    </font>
    <font>
      <sz val="11.0"/>
      <color theme="1"/>
      <name val="Calibri"/>
    </font>
    <font>
      <b/>
      <sz val="11.0"/>
      <color theme="1"/>
      <name val="Calibri"/>
    </font>
    <font/>
    <font>
      <sz val="14.0"/>
      <color theme="1"/>
      <name val="Arial"/>
    </font>
    <font>
      <b/>
      <sz val="14.0"/>
      <color theme="1"/>
      <name val="Arial"/>
    </font>
    <font>
      <sz val="11.0"/>
      <color theme="1"/>
      <name val="Arial"/>
    </font>
    <font>
      <sz val="10.0"/>
      <color theme="1"/>
      <name val="Calibri"/>
    </font>
    <font>
      <b/>
      <sz val="10.0"/>
      <color theme="1"/>
      <name val="Arial"/>
    </font>
    <font>
      <b/>
      <sz val="10.0"/>
      <color theme="1"/>
      <name val="Calibri"/>
    </font>
    <font>
      <b/>
      <sz val="10.0"/>
      <color rgb="FFFF0000"/>
      <name val="Calibri"/>
    </font>
    <font>
      <sz val="10.0"/>
      <color theme="1"/>
      <name val="Arial"/>
    </font>
    <font>
      <b/>
      <sz val="12.0"/>
      <color theme="1"/>
      <name val="Times New Roman"/>
    </font>
    <font>
      <sz val="8.0"/>
      <color theme="1"/>
      <name val="Calibri"/>
    </font>
    <font>
      <sz val="14.0"/>
      <color theme="1"/>
      <name val="Calibri"/>
    </font>
    <font>
      <b/>
      <sz val="8.0"/>
      <color theme="1"/>
      <name val="Calibri"/>
    </font>
    <font>
      <b/>
      <sz val="9.0"/>
      <color theme="1"/>
      <name val="Calibri"/>
    </font>
    <font>
      <sz val="9.0"/>
      <color theme="1"/>
      <name val="Calibri"/>
    </font>
    <font>
      <b/>
      <sz val="9.0"/>
      <color rgb="FFFF0000"/>
      <name val="Calibri"/>
    </font>
    <font>
      <b/>
      <sz val="9.0"/>
      <color rgb="FF000000"/>
      <name val="Calibri"/>
    </font>
    <font>
      <sz val="9.0"/>
      <color rgb="FF000000"/>
      <name val="Calibri"/>
    </font>
    <font>
      <sz val="9.0"/>
      <color rgb="FFFF0000"/>
      <name val="Calibri"/>
    </font>
    <font>
      <sz val="9.0"/>
      <color theme="0"/>
      <name val="Calibri"/>
    </font>
    <font>
      <b/>
      <sz val="9.0"/>
      <color theme="0"/>
      <name val="Calibri"/>
    </font>
    <font>
      <b/>
      <sz val="16.0"/>
      <color theme="1"/>
      <name val="Calibri"/>
    </font>
    <font>
      <sz val="8.0"/>
      <color rgb="FFFF0000"/>
      <name val="Calibri"/>
    </font>
    <font>
      <b/>
      <sz val="8.0"/>
      <color rgb="FFFF0000"/>
      <name val="Calibri"/>
    </font>
    <font>
      <b/>
      <sz val="12.0"/>
      <color theme="1"/>
      <name val="Calibri"/>
    </font>
    <font>
      <sz val="12.0"/>
      <color theme="1"/>
      <name val="Calibri"/>
    </font>
    <font>
      <sz val="12.0"/>
      <color rgb="FFFF0000"/>
      <name val="Calibri"/>
    </font>
    <font>
      <sz val="11.0"/>
      <color theme="0"/>
      <name val="Calibri"/>
    </font>
    <font>
      <b/>
      <sz val="12.0"/>
      <color rgb="FFFF0000"/>
      <name val="Calibri"/>
    </font>
    <font>
      <b/>
      <sz val="11.0"/>
      <color rgb="FFFF0000"/>
      <name val="Calibri"/>
    </font>
    <font>
      <b/>
      <sz val="14.0"/>
      <color rgb="FF0070C0"/>
      <name val="Trebuchet MS"/>
    </font>
    <font>
      <b/>
      <sz val="14.0"/>
      <color rgb="FF0070C0"/>
      <name val="Calibri"/>
    </font>
    <font>
      <b/>
      <sz val="10.0"/>
      <color rgb="FF0070C0"/>
      <name val="Arial Narrow"/>
    </font>
    <font>
      <b/>
      <sz val="14.0"/>
      <color rgb="FF0070C0"/>
      <name val="Arial Narrow"/>
    </font>
    <font>
      <b/>
      <sz val="10.0"/>
      <color rgb="FF0070C0"/>
      <name val="Calibri"/>
    </font>
    <font>
      <sz val="10.0"/>
      <color theme="1"/>
      <name val="Arial Narrow"/>
    </font>
    <font>
      <b/>
      <sz val="10.0"/>
      <color theme="1"/>
      <name val="Arial Narrow"/>
    </font>
    <font>
      <b/>
      <sz val="10.0"/>
      <color rgb="FFFF0000"/>
      <name val="Arial Narrow"/>
    </font>
    <font>
      <b/>
      <sz val="10.0"/>
      <color rgb="FF7030A0"/>
      <name val="Arial Narrow"/>
    </font>
    <font>
      <sz val="8.0"/>
      <color theme="1"/>
      <name val="Tahoma"/>
    </font>
    <font>
      <sz val="10.0"/>
      <color rgb="FF1F497D"/>
      <name val="Calibri"/>
    </font>
    <font>
      <sz val="10.0"/>
      <color rgb="FFFF0000"/>
      <name val="Arial Narrow"/>
    </font>
    <font>
      <sz val="11.0"/>
      <color rgb="FFFF0000"/>
      <name val="Calibri"/>
    </font>
  </fonts>
  <fills count="17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EAF1DD"/>
        <bgColor rgb="FFEAF1DD"/>
      </patternFill>
    </fill>
    <fill>
      <patternFill patternType="solid">
        <fgColor rgb="FFDBE5F1"/>
        <bgColor rgb="FFDBE5F1"/>
      </patternFill>
    </fill>
    <fill>
      <patternFill patternType="solid">
        <fgColor rgb="FFC2D69B"/>
        <bgColor rgb="FFC2D69B"/>
      </patternFill>
    </fill>
    <fill>
      <patternFill patternType="solid">
        <fgColor rgb="FF00B0F0"/>
        <bgColor rgb="FF00B0F0"/>
      </patternFill>
    </fill>
    <fill>
      <patternFill patternType="solid">
        <fgColor rgb="FFD6E3BC"/>
        <bgColor rgb="FFD6E3BC"/>
      </patternFill>
    </fill>
    <fill>
      <patternFill patternType="solid">
        <fgColor rgb="FFE36C09"/>
        <bgColor rgb="FFE36C09"/>
      </patternFill>
    </fill>
    <fill>
      <patternFill patternType="solid">
        <fgColor rgb="FFFDE9D9"/>
        <bgColor rgb="FFFDE9D9"/>
      </patternFill>
    </fill>
    <fill>
      <patternFill patternType="solid">
        <fgColor rgb="FF8DB3E2"/>
        <bgColor rgb="FF8DB3E2"/>
      </patternFill>
    </fill>
    <fill>
      <patternFill patternType="solid">
        <fgColor rgb="FFFFC000"/>
        <bgColor rgb="FFFFC000"/>
      </patternFill>
    </fill>
    <fill>
      <patternFill patternType="solid">
        <fgColor rgb="FF7030A0"/>
        <bgColor rgb="FF7030A0"/>
      </patternFill>
    </fill>
    <fill>
      <patternFill patternType="solid">
        <fgColor rgb="FFF2DBDB"/>
        <bgColor rgb="FFF2DBDB"/>
      </patternFill>
    </fill>
    <fill>
      <patternFill patternType="solid">
        <fgColor rgb="FF92D050"/>
        <bgColor rgb="FF92D050"/>
      </patternFill>
    </fill>
    <fill>
      <patternFill patternType="solid">
        <fgColor rgb="FFFBD4B4"/>
        <bgColor rgb="FFFBD4B4"/>
      </patternFill>
    </fill>
  </fills>
  <borders count="97">
    <border/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</border>
    <border>
      <left/>
      <right/>
      <top/>
      <bottom/>
    </border>
    <border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/>
      <top/>
      <bottom/>
    </border>
    <border>
      <left/>
      <top/>
      <bottom/>
    </border>
    <border>
      <top/>
      <bottom/>
    </border>
    <border>
      <right/>
      <top/>
      <bottom/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top style="medium">
        <color rgb="FF000000"/>
      </top>
    </border>
    <border>
      <left/>
      <right/>
      <top style="medium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left style="medium">
        <color rgb="FF000000"/>
      </left>
    </border>
    <border>
      <left style="medium">
        <color rgb="FF000000"/>
      </left>
      <right/>
      <bottom style="medium">
        <color rgb="FF000000"/>
      </bottom>
    </border>
    <border>
      <left/>
      <right/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top style="medium">
        <color rgb="FF000000"/>
      </top>
      <bottom style="hair">
        <color rgb="FF000000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medium">
        <color rgb="FF000000"/>
      </right>
      <top style="hair">
        <color rgb="FF000000"/>
      </top>
    </border>
    <border>
      <left style="medium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bottom style="hair">
        <color rgb="FF000000"/>
      </bottom>
    </border>
    <border>
      <left style="thin">
        <color rgb="FF000000"/>
      </left>
      <top style="hair">
        <color rgb="FF000000"/>
      </top>
      <bottom style="hair">
        <color rgb="FF000000"/>
      </bottom>
    </border>
    <border>
      <left style="medium">
        <color rgb="FF000000"/>
      </left>
      <right/>
      <top style="hair">
        <color rgb="FF000000"/>
      </top>
      <bottom style="hair">
        <color rgb="FF000000"/>
      </bottom>
    </border>
    <border>
      <left style="medium">
        <color rgb="FF000000"/>
      </left>
      <top style="hair">
        <color rgb="FF000000"/>
      </top>
      <bottom style="hair">
        <color rgb="FF000000"/>
      </bottom>
    </border>
    <border>
      <left style="medium">
        <color rgb="FF000000"/>
      </left>
      <right style="hair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</border>
    <border>
      <left style="medium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bottom style="hair">
        <color rgb="FF000000"/>
      </bottom>
    </border>
    <border>
      <left style="medium">
        <color rgb="FF000000"/>
      </left>
      <right style="hair">
        <color rgb="FF000000"/>
      </right>
      <top style="medium">
        <color rgb="FF000000"/>
      </top>
      <bottom style="medium">
        <color rgb="FF000000"/>
      </bottom>
    </border>
    <border>
      <left style="hair">
        <color rgb="FF000000"/>
      </left>
      <right style="hair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left/>
      <right/>
      <top/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/>
      <right/>
      <top style="hair">
        <color rgb="FF000000"/>
      </top>
      <bottom style="hair">
        <color rgb="FF000000"/>
      </bottom>
    </border>
    <border>
      <left style="medium">
        <color rgb="FF000000"/>
      </left>
      <right style="thin">
        <color rgb="FF000000"/>
      </right>
      <top/>
    </border>
    <border>
      <left/>
      <right style="thin">
        <color rgb="FF000000"/>
      </right>
      <top/>
    </border>
    <border>
      <left style="thin">
        <color rgb="FF000000"/>
      </left>
      <right/>
      <top/>
    </border>
    <border>
      <left/>
      <right style="thin">
        <color rgb="FF000000"/>
      </right>
      <bottom style="thin">
        <color rgb="FF000000"/>
      </bottom>
    </border>
    <border>
      <left style="thin">
        <color rgb="FF000000"/>
      </left>
      <right/>
      <bottom/>
    </border>
    <border>
      <left style="thin">
        <color rgb="FF000000"/>
      </left>
      <right style="thin">
        <color rgb="FF000000"/>
      </right>
      <top/>
    </border>
    <border>
      <left style="thin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bottom style="thin">
        <color rgb="FF000000"/>
      </bottom>
    </border>
  </borders>
  <cellStyleXfs count="1">
    <xf borderId="0" fillId="0" fontId="0" numFmtId="0" applyAlignment="1" applyFont="1"/>
  </cellStyleXfs>
  <cellXfs count="60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0" xfId="0" applyFont="1"/>
    <xf borderId="0" fillId="0" fontId="2" numFmtId="0" xfId="0" applyAlignment="1" applyFont="1">
      <alignment horizontal="center"/>
    </xf>
    <xf borderId="0" fillId="0" fontId="2" numFmtId="164" xfId="0" applyFont="1" applyNumberFormat="1"/>
    <xf borderId="1" fillId="0" fontId="3" numFmtId="0" xfId="0" applyAlignment="1" applyBorder="1" applyFont="1">
      <alignment horizontal="center"/>
    </xf>
    <xf borderId="2" fillId="0" fontId="3" numFmtId="0" xfId="0" applyAlignment="1" applyBorder="1" applyFont="1">
      <alignment horizontal="left" readingOrder="0"/>
    </xf>
    <xf borderId="3" fillId="0" fontId="4" numFmtId="0" xfId="0" applyBorder="1" applyFont="1"/>
    <xf borderId="4" fillId="0" fontId="4" numFmtId="0" xfId="0" applyBorder="1" applyFont="1"/>
    <xf borderId="5" fillId="0" fontId="3" numFmtId="0" xfId="0" applyAlignment="1" applyBorder="1" applyFont="1">
      <alignment horizontal="center"/>
    </xf>
    <xf borderId="6" fillId="0" fontId="3" numFmtId="0" xfId="0" applyBorder="1" applyFont="1"/>
    <xf borderId="6" fillId="0" fontId="3" numFmtId="164" xfId="0" applyAlignment="1" applyBorder="1" applyFont="1" applyNumberFormat="1">
      <alignment horizontal="center"/>
    </xf>
    <xf borderId="7" fillId="0" fontId="3" numFmtId="0" xfId="0" applyAlignment="1" applyBorder="1" applyFont="1">
      <alignment horizontal="center"/>
    </xf>
    <xf borderId="5" fillId="0" fontId="2" numFmtId="0" xfId="0" applyAlignment="1" applyBorder="1" applyFont="1">
      <alignment horizontal="center"/>
    </xf>
    <xf borderId="6" fillId="0" fontId="2" numFmtId="0" xfId="0" applyBorder="1" applyFont="1"/>
    <xf borderId="6" fillId="0" fontId="2" numFmtId="164" xfId="0" applyBorder="1" applyFont="1" applyNumberFormat="1"/>
    <xf borderId="7" fillId="0" fontId="2" numFmtId="164" xfId="0" applyBorder="1" applyFont="1" applyNumberFormat="1"/>
    <xf borderId="7" fillId="0" fontId="3" numFmtId="164" xfId="0" applyBorder="1" applyFont="1" applyNumberFormat="1"/>
    <xf borderId="7" fillId="0" fontId="2" numFmtId="0" xfId="0" applyBorder="1" applyFont="1"/>
    <xf borderId="0" fillId="0" fontId="2" numFmtId="165" xfId="0" applyFont="1" applyNumberFormat="1"/>
    <xf borderId="8" fillId="0" fontId="3" numFmtId="0" xfId="0" applyAlignment="1" applyBorder="1" applyFont="1">
      <alignment horizontal="center"/>
    </xf>
    <xf borderId="9" fillId="0" fontId="3" numFmtId="0" xfId="0" applyBorder="1" applyFont="1"/>
    <xf borderId="9" fillId="0" fontId="2" numFmtId="164" xfId="0" applyBorder="1" applyFont="1" applyNumberFormat="1"/>
    <xf borderId="10" fillId="0" fontId="3" numFmtId="164" xfId="0" applyBorder="1" applyFont="1" applyNumberFormat="1"/>
    <xf borderId="0" fillId="0" fontId="3" numFmtId="0" xfId="0" applyAlignment="1" applyFont="1">
      <alignment horizontal="center"/>
    </xf>
    <xf borderId="0" fillId="0" fontId="3" numFmtId="0" xfId="0" applyFont="1"/>
    <xf borderId="2" fillId="0" fontId="3" numFmtId="0" xfId="0" applyAlignment="1" applyBorder="1" applyFont="1">
      <alignment horizontal="left"/>
    </xf>
    <xf borderId="6" fillId="0" fontId="3" numFmtId="0" xfId="0" applyAlignment="1" applyBorder="1" applyFont="1">
      <alignment horizontal="center"/>
    </xf>
    <xf borderId="5" fillId="0" fontId="2" numFmtId="0" xfId="0" applyAlignment="1" applyBorder="1" applyFont="1">
      <alignment horizontal="center" readingOrder="0"/>
    </xf>
    <xf borderId="6" fillId="0" fontId="2" numFmtId="164" xfId="0" applyAlignment="1" applyBorder="1" applyFont="1" applyNumberFormat="1">
      <alignment horizontal="left"/>
    </xf>
    <xf borderId="8" fillId="0" fontId="2" numFmtId="0" xfId="0" applyAlignment="1" applyBorder="1" applyFont="1">
      <alignment horizontal="center"/>
    </xf>
    <xf borderId="9" fillId="0" fontId="3" numFmtId="164" xfId="0" applyAlignment="1" applyBorder="1" applyFont="1" applyNumberFormat="1">
      <alignment horizontal="left"/>
    </xf>
    <xf borderId="9" fillId="0" fontId="3" numFmtId="164" xfId="0" applyBorder="1" applyFont="1" applyNumberFormat="1"/>
    <xf borderId="11" fillId="0" fontId="3" numFmtId="0" xfId="0" applyBorder="1" applyFont="1"/>
    <xf borderId="11" fillId="0" fontId="3" numFmtId="0" xfId="0" applyAlignment="1" applyBorder="1" applyFont="1">
      <alignment horizontal="center"/>
    </xf>
    <xf borderId="12" fillId="0" fontId="3" numFmtId="0" xfId="0" applyAlignment="1" applyBorder="1" applyFont="1">
      <alignment horizontal="center"/>
    </xf>
    <xf borderId="6" fillId="0" fontId="3" numFmtId="164" xfId="0" applyBorder="1" applyFont="1" applyNumberFormat="1"/>
    <xf borderId="7" fillId="0" fontId="3" numFmtId="165" xfId="0" applyBorder="1" applyFont="1" applyNumberFormat="1"/>
    <xf borderId="6" fillId="0" fontId="2" numFmtId="164" xfId="0" applyAlignment="1" applyBorder="1" applyFont="1" applyNumberFormat="1">
      <alignment horizontal="center"/>
    </xf>
    <xf borderId="7" fillId="0" fontId="2" numFmtId="164" xfId="0" applyAlignment="1" applyBorder="1" applyFont="1" applyNumberFormat="1">
      <alignment horizontal="center"/>
    </xf>
    <xf borderId="6" fillId="0" fontId="2" numFmtId="165" xfId="0" applyBorder="1" applyFont="1" applyNumberFormat="1"/>
    <xf borderId="6" fillId="0" fontId="2" numFmtId="0" xfId="0" applyAlignment="1" applyBorder="1" applyFont="1">
      <alignment readingOrder="0"/>
    </xf>
    <xf borderId="9" fillId="0" fontId="2" numFmtId="0" xfId="0" applyBorder="1" applyFont="1"/>
    <xf borderId="0" fillId="0" fontId="3" numFmtId="164" xfId="0" applyFont="1" applyNumberFormat="1"/>
    <xf borderId="0" fillId="0" fontId="3" numFmtId="164" xfId="0" applyAlignment="1" applyFont="1" applyNumberFormat="1">
      <alignment horizontal="center"/>
    </xf>
    <xf borderId="13" fillId="0" fontId="3" numFmtId="164" xfId="0" applyAlignment="1" applyBorder="1" applyFont="1" applyNumberFormat="1">
      <alignment horizontal="center"/>
    </xf>
    <xf borderId="0" fillId="0" fontId="5" numFmtId="0" xfId="0" applyFont="1"/>
    <xf borderId="0" fillId="0" fontId="6" numFmtId="0" xfId="0" applyAlignment="1" applyFont="1">
      <alignment readingOrder="0"/>
    </xf>
    <xf borderId="0" fillId="0" fontId="6" numFmtId="0" xfId="0" applyFont="1"/>
    <xf borderId="0" fillId="0" fontId="7" numFmtId="0" xfId="0" applyFont="1"/>
    <xf borderId="0" fillId="0" fontId="3" numFmtId="0" xfId="0" applyAlignment="1" applyFont="1">
      <alignment horizontal="left"/>
    </xf>
    <xf borderId="0" fillId="0" fontId="8" numFmtId="0" xfId="0" applyAlignment="1" applyFont="1">
      <alignment horizontal="center"/>
    </xf>
    <xf borderId="14" fillId="0" fontId="9" numFmtId="0" xfId="0" applyAlignment="1" applyBorder="1" applyFont="1">
      <alignment horizontal="center"/>
    </xf>
    <xf borderId="15" fillId="0" fontId="9" numFmtId="0" xfId="0" applyAlignment="1" applyBorder="1" applyFont="1">
      <alignment horizontal="center"/>
    </xf>
    <xf borderId="15" fillId="0" fontId="10" numFmtId="0" xfId="0" applyAlignment="1" applyBorder="1" applyFont="1">
      <alignment horizontal="center" readingOrder="0"/>
    </xf>
    <xf borderId="0" fillId="0" fontId="10" numFmtId="0" xfId="0" applyAlignment="1" applyFont="1">
      <alignment horizontal="center"/>
    </xf>
    <xf borderId="0" fillId="0" fontId="2" numFmtId="0" xfId="0" applyAlignment="1" applyFont="1">
      <alignment horizontal="left"/>
    </xf>
    <xf borderId="16" fillId="0" fontId="8" numFmtId="0" xfId="0" applyAlignment="1" applyBorder="1" applyFont="1">
      <alignment horizontal="center"/>
    </xf>
    <xf borderId="17" fillId="0" fontId="8" numFmtId="166" xfId="0" applyAlignment="1" applyBorder="1" applyFont="1" applyNumberFormat="1">
      <alignment horizontal="left" vertical="center"/>
    </xf>
    <xf borderId="17" fillId="0" fontId="8" numFmtId="165" xfId="0" applyAlignment="1" applyBorder="1" applyFont="1" applyNumberFormat="1">
      <alignment horizontal="left" vertical="center"/>
    </xf>
    <xf borderId="17" fillId="0" fontId="10" numFmtId="37" xfId="0" applyBorder="1" applyFont="1" applyNumberFormat="1"/>
    <xf borderId="17" fillId="0" fontId="8" numFmtId="165" xfId="0" applyBorder="1" applyFont="1" applyNumberFormat="1"/>
    <xf borderId="0" fillId="0" fontId="8" numFmtId="165" xfId="0" applyFont="1" applyNumberFormat="1"/>
    <xf borderId="5" fillId="0" fontId="8" numFmtId="0" xfId="0" applyAlignment="1" applyBorder="1" applyFont="1">
      <alignment horizontal="center"/>
    </xf>
    <xf borderId="6" fillId="0" fontId="8" numFmtId="166" xfId="0" applyAlignment="1" applyBorder="1" applyFont="1" applyNumberFormat="1">
      <alignment horizontal="left" vertical="center"/>
    </xf>
    <xf borderId="6" fillId="0" fontId="8" numFmtId="165" xfId="0" applyAlignment="1" applyBorder="1" applyFont="1" applyNumberFormat="1">
      <alignment horizontal="left" vertical="center"/>
    </xf>
    <xf borderId="6" fillId="0" fontId="10" numFmtId="37" xfId="0" applyBorder="1" applyFont="1" applyNumberFormat="1"/>
    <xf borderId="0" fillId="0" fontId="2" numFmtId="165" xfId="0" applyAlignment="1" applyFont="1" applyNumberFormat="1">
      <alignment horizontal="left"/>
    </xf>
    <xf borderId="0" fillId="0" fontId="2" numFmtId="10" xfId="0" applyAlignment="1" applyFont="1" applyNumberFormat="1">
      <alignment horizontal="left"/>
    </xf>
    <xf borderId="5" fillId="0" fontId="8" numFmtId="166" xfId="0" applyAlignment="1" applyBorder="1" applyFont="1" applyNumberFormat="1">
      <alignment horizontal="center"/>
    </xf>
    <xf borderId="6" fillId="0" fontId="8" numFmtId="166" xfId="0" applyAlignment="1" applyBorder="1" applyFont="1" applyNumberFormat="1">
      <alignment horizontal="left"/>
    </xf>
    <xf borderId="6" fillId="0" fontId="8" numFmtId="165" xfId="0" applyBorder="1" applyFont="1" applyNumberFormat="1"/>
    <xf borderId="0" fillId="0" fontId="10" numFmtId="0" xfId="0" applyAlignment="1" applyFont="1">
      <alignment horizontal="left"/>
    </xf>
    <xf borderId="6" fillId="0" fontId="10" numFmtId="166" xfId="0" applyAlignment="1" applyBorder="1" applyFont="1" applyNumberFormat="1">
      <alignment horizontal="left"/>
    </xf>
    <xf borderId="6" fillId="0" fontId="10" numFmtId="165" xfId="0" applyBorder="1" applyFont="1" applyNumberFormat="1"/>
    <xf borderId="6" fillId="0" fontId="8" numFmtId="0" xfId="0" applyAlignment="1" applyBorder="1" applyFont="1">
      <alignment horizontal="left"/>
    </xf>
    <xf borderId="5" fillId="0" fontId="10" numFmtId="0" xfId="0" applyAlignment="1" applyBorder="1" applyFont="1">
      <alignment horizontal="center"/>
    </xf>
    <xf borderId="0" fillId="0" fontId="10" numFmtId="165" xfId="0" applyFont="1" applyNumberFormat="1"/>
    <xf borderId="6" fillId="0" fontId="8" numFmtId="0" xfId="0" applyBorder="1" applyFont="1"/>
    <xf borderId="6" fillId="0" fontId="8" numFmtId="9" xfId="0" applyBorder="1" applyFont="1" applyNumberFormat="1"/>
    <xf borderId="6" fillId="0" fontId="10" numFmtId="0" xfId="0" applyBorder="1" applyFont="1"/>
    <xf borderId="0" fillId="0" fontId="2" numFmtId="0" xfId="0" applyAlignment="1" applyFont="1">
      <alignment horizontal="left" readingOrder="0"/>
    </xf>
    <xf borderId="0" fillId="0" fontId="8" numFmtId="0" xfId="0" applyFont="1"/>
    <xf borderId="6" fillId="0" fontId="11" numFmtId="165" xfId="0" applyBorder="1" applyFont="1" applyNumberFormat="1"/>
    <xf borderId="0" fillId="0" fontId="12" numFmtId="0" xfId="0" applyFont="1"/>
    <xf borderId="18" fillId="0" fontId="10" numFmtId="0" xfId="0" applyAlignment="1" applyBorder="1" applyFont="1">
      <alignment horizontal="center"/>
    </xf>
    <xf borderId="19" fillId="0" fontId="10" numFmtId="0" xfId="0" applyBorder="1" applyFont="1"/>
    <xf borderId="19" fillId="0" fontId="8" numFmtId="0" xfId="0" applyBorder="1" applyFont="1"/>
    <xf borderId="19" fillId="0" fontId="11" numFmtId="165" xfId="0" applyBorder="1" applyFont="1" applyNumberFormat="1"/>
    <xf borderId="19" fillId="0" fontId="10" numFmtId="165" xfId="0" applyAlignment="1" applyBorder="1" applyFont="1" applyNumberFormat="1">
      <alignment horizontal="center"/>
    </xf>
    <xf borderId="0" fillId="0" fontId="10" numFmtId="165" xfId="0" applyAlignment="1" applyFont="1" applyNumberFormat="1">
      <alignment horizontal="center"/>
    </xf>
    <xf borderId="19" fillId="0" fontId="10" numFmtId="0" xfId="0" applyAlignment="1" applyBorder="1" applyFont="1">
      <alignment horizontal="left"/>
    </xf>
    <xf borderId="19" fillId="0" fontId="10" numFmtId="0" xfId="0" applyAlignment="1" applyBorder="1" applyFont="1">
      <alignment horizontal="center"/>
    </xf>
    <xf borderId="8" fillId="0" fontId="9" numFmtId="0" xfId="0" applyAlignment="1" applyBorder="1" applyFont="1">
      <alignment horizontal="center" shrinkToFit="0" vertical="center" wrapText="1"/>
    </xf>
    <xf borderId="9" fillId="0" fontId="12" numFmtId="167" xfId="0" applyAlignment="1" applyBorder="1" applyFont="1" applyNumberFormat="1">
      <alignment horizontal="center" shrinkToFit="0" vertical="center" wrapText="1"/>
    </xf>
    <xf borderId="9" fillId="0" fontId="12" numFmtId="0" xfId="0" applyBorder="1" applyFont="1"/>
    <xf borderId="0" fillId="0" fontId="9" numFmtId="0" xfId="0" applyAlignment="1" applyFont="1">
      <alignment horizontal="center" shrinkToFit="0" vertical="center" wrapText="1"/>
    </xf>
    <xf borderId="0" fillId="0" fontId="12" numFmtId="167" xfId="0" applyAlignment="1" applyFont="1" applyNumberFormat="1">
      <alignment horizontal="center" shrinkToFit="0" vertical="center" wrapText="1"/>
    </xf>
    <xf borderId="0" fillId="0" fontId="12" numFmtId="167" xfId="0" applyAlignment="1" applyFont="1" applyNumberFormat="1">
      <alignment horizontal="right" shrinkToFit="0" vertical="center" wrapText="1"/>
    </xf>
    <xf borderId="0" fillId="0" fontId="12" numFmtId="165" xfId="0" applyFont="1" applyNumberFormat="1"/>
    <xf borderId="0" fillId="0" fontId="9" numFmtId="165" xfId="0" applyFont="1" applyNumberFormat="1"/>
    <xf borderId="0" fillId="0" fontId="12" numFmtId="165" xfId="0" applyAlignment="1" applyFont="1" applyNumberFormat="1">
      <alignment horizontal="right" shrinkToFit="0" vertical="center" wrapText="1"/>
    </xf>
    <xf borderId="0" fillId="0" fontId="12" numFmtId="165" xfId="0" applyAlignment="1" applyFont="1" applyNumberFormat="1">
      <alignment horizontal="center" shrinkToFit="0" vertical="center" wrapText="1"/>
    </xf>
    <xf borderId="20" fillId="0" fontId="13" numFmtId="0" xfId="0" applyAlignment="1" applyBorder="1" applyFont="1">
      <alignment horizontal="center" vertical="center"/>
    </xf>
    <xf borderId="21" fillId="0" fontId="4" numFmtId="0" xfId="0" applyBorder="1" applyFont="1"/>
    <xf borderId="0" fillId="0" fontId="12" numFmtId="167" xfId="0" applyFont="1" applyNumberFormat="1"/>
    <xf borderId="0" fillId="0" fontId="1" numFmtId="168" xfId="0" applyAlignment="1" applyFont="1" applyNumberFormat="1">
      <alignment horizontal="left" vertical="center"/>
    </xf>
    <xf borderId="0" fillId="0" fontId="14" numFmtId="168" xfId="0" applyAlignment="1" applyFont="1" applyNumberFormat="1">
      <alignment vertical="center"/>
    </xf>
    <xf borderId="0" fillId="0" fontId="15" numFmtId="168" xfId="0" applyAlignment="1" applyFont="1" applyNumberFormat="1">
      <alignment horizontal="left" vertical="center"/>
    </xf>
    <xf borderId="0" fillId="0" fontId="8" numFmtId="164" xfId="0" applyAlignment="1" applyFont="1" applyNumberFormat="1">
      <alignment vertical="center"/>
    </xf>
    <xf borderId="0" fillId="0" fontId="14" numFmtId="164" xfId="0" applyAlignment="1" applyFont="1" applyNumberFormat="1">
      <alignment vertical="center"/>
    </xf>
    <xf borderId="0" fillId="0" fontId="16" numFmtId="164" xfId="0" applyAlignment="1" applyFont="1" applyNumberFormat="1">
      <alignment horizontal="right" vertical="center"/>
    </xf>
    <xf borderId="0" fillId="0" fontId="16" numFmtId="169" xfId="0" applyAlignment="1" applyFont="1" applyNumberFormat="1">
      <alignment horizontal="right" vertical="center"/>
    </xf>
    <xf borderId="0" fillId="0" fontId="17" numFmtId="0" xfId="0" applyFont="1"/>
    <xf borderId="22" fillId="0" fontId="17" numFmtId="0" xfId="0" applyAlignment="1" applyBorder="1" applyFont="1">
      <alignment horizontal="center" vertical="center"/>
    </xf>
    <xf borderId="23" fillId="0" fontId="17" numFmtId="0" xfId="0" applyAlignment="1" applyBorder="1" applyFont="1">
      <alignment horizontal="center" shrinkToFit="0" wrapText="1"/>
    </xf>
    <xf borderId="11" fillId="0" fontId="17" numFmtId="168" xfId="0" applyAlignment="1" applyBorder="1" applyFont="1" applyNumberFormat="1">
      <alignment horizontal="center" vertical="center"/>
    </xf>
    <xf borderId="24" fillId="0" fontId="17" numFmtId="168" xfId="0" applyAlignment="1" applyBorder="1" applyFont="1" applyNumberFormat="1">
      <alignment horizontal="center" vertical="center"/>
    </xf>
    <xf borderId="23" fillId="0" fontId="17" numFmtId="168" xfId="0" applyAlignment="1" applyBorder="1" applyFont="1" applyNumberFormat="1">
      <alignment horizontal="center" vertical="center"/>
    </xf>
    <xf borderId="25" fillId="0" fontId="17" numFmtId="166" xfId="0" applyAlignment="1" applyBorder="1" applyFont="1" applyNumberFormat="1">
      <alignment horizontal="center" vertical="center"/>
    </xf>
    <xf borderId="11" fillId="0" fontId="17" numFmtId="166" xfId="0" applyAlignment="1" applyBorder="1" applyFont="1" applyNumberFormat="1">
      <alignment horizontal="center" vertical="center"/>
    </xf>
    <xf borderId="16" fillId="0" fontId="4" numFmtId="0" xfId="0" applyBorder="1" applyFont="1"/>
    <xf borderId="26" fillId="0" fontId="4" numFmtId="0" xfId="0" applyBorder="1" applyFont="1"/>
    <xf borderId="6" fillId="0" fontId="17" numFmtId="168" xfId="0" applyAlignment="1" applyBorder="1" applyFont="1" applyNumberFormat="1">
      <alignment horizontal="center" vertical="center"/>
    </xf>
    <xf borderId="6" fillId="0" fontId="17" numFmtId="9" xfId="0" applyAlignment="1" applyBorder="1" applyFont="1" applyNumberFormat="1">
      <alignment horizontal="center" vertical="center"/>
    </xf>
    <xf borderId="27" fillId="0" fontId="17" numFmtId="9" xfId="0" applyAlignment="1" applyBorder="1" applyFont="1" applyNumberFormat="1">
      <alignment horizontal="center" vertical="center"/>
    </xf>
    <xf borderId="27" fillId="0" fontId="17" numFmtId="168" xfId="0" applyAlignment="1" applyBorder="1" applyFont="1" applyNumberFormat="1">
      <alignment horizontal="center" vertical="center"/>
    </xf>
    <xf borderId="6" fillId="0" fontId="17" numFmtId="17" xfId="0" applyAlignment="1" applyBorder="1" applyFont="1" applyNumberFormat="1">
      <alignment horizontal="center" vertical="center"/>
    </xf>
    <xf borderId="0" fillId="0" fontId="18" numFmtId="0" xfId="0" applyFont="1"/>
    <xf borderId="5" fillId="0" fontId="18" numFmtId="0" xfId="0" applyBorder="1" applyFont="1"/>
    <xf borderId="28" fillId="0" fontId="18" numFmtId="0" xfId="0" applyBorder="1" applyFont="1"/>
    <xf borderId="6" fillId="0" fontId="18" numFmtId="168" xfId="0" applyAlignment="1" applyBorder="1" applyFont="1" applyNumberFormat="1">
      <alignment vertical="center"/>
    </xf>
    <xf borderId="6" fillId="0" fontId="18" numFmtId="168" xfId="0" applyAlignment="1" applyBorder="1" applyFont="1" applyNumberFormat="1">
      <alignment horizontal="center" vertical="center"/>
    </xf>
    <xf borderId="6" fillId="0" fontId="18" numFmtId="0" xfId="0" applyBorder="1" applyFont="1"/>
    <xf borderId="6" fillId="0" fontId="18" numFmtId="166" xfId="0" applyAlignment="1" applyBorder="1" applyFont="1" applyNumberFormat="1">
      <alignment horizontal="center" vertical="center"/>
    </xf>
    <xf borderId="6" fillId="0" fontId="17" numFmtId="0" xfId="0" applyAlignment="1" applyBorder="1" applyFont="1">
      <alignment horizontal="left"/>
    </xf>
    <xf borderId="6" fillId="0" fontId="18" numFmtId="165" xfId="0" applyAlignment="1" applyBorder="1" applyFont="1" applyNumberFormat="1">
      <alignment shrinkToFit="0" wrapText="1"/>
    </xf>
    <xf borderId="6" fillId="0" fontId="18" numFmtId="166" xfId="0" applyAlignment="1" applyBorder="1" applyFont="1" applyNumberFormat="1">
      <alignment horizontal="right"/>
    </xf>
    <xf borderId="6" fillId="0" fontId="18" numFmtId="37" xfId="0" applyAlignment="1" applyBorder="1" applyFont="1" applyNumberFormat="1">
      <alignment vertical="center"/>
    </xf>
    <xf borderId="6" fillId="0" fontId="18" numFmtId="39" xfId="0" applyAlignment="1" applyBorder="1" applyFont="1" applyNumberFormat="1">
      <alignment vertical="center"/>
    </xf>
    <xf borderId="6" fillId="0" fontId="17" numFmtId="39" xfId="0" applyAlignment="1" applyBorder="1" applyFont="1" applyNumberFormat="1">
      <alignment horizontal="right" vertical="center"/>
    </xf>
    <xf borderId="6" fillId="0" fontId="18" numFmtId="39" xfId="0" applyAlignment="1" applyBorder="1" applyFont="1" applyNumberFormat="1">
      <alignment horizontal="right" vertical="center"/>
    </xf>
    <xf borderId="6" fillId="0" fontId="18" numFmtId="39" xfId="0" applyBorder="1" applyFont="1" applyNumberFormat="1"/>
    <xf borderId="6" fillId="0" fontId="17" numFmtId="39" xfId="0" applyBorder="1" applyFont="1" applyNumberFormat="1"/>
    <xf borderId="0" fillId="0" fontId="18" numFmtId="39" xfId="0" applyFont="1" applyNumberFormat="1"/>
    <xf borderId="6" fillId="0" fontId="19" numFmtId="39" xfId="0" applyBorder="1" applyFont="1" applyNumberFormat="1"/>
    <xf borderId="6" fillId="0" fontId="20" numFmtId="39" xfId="0" applyBorder="1" applyFont="1" applyNumberFormat="1"/>
    <xf borderId="6" fillId="0" fontId="21" numFmtId="39" xfId="0" applyBorder="1" applyFont="1" applyNumberFormat="1"/>
    <xf borderId="6" fillId="0" fontId="18" numFmtId="0" xfId="0" applyAlignment="1" applyBorder="1" applyFont="1">
      <alignment horizontal="left"/>
    </xf>
    <xf borderId="6" fillId="0" fontId="18" numFmtId="37" xfId="0" applyAlignment="1" applyBorder="1" applyFont="1" applyNumberFormat="1">
      <alignment horizontal="right" vertical="center"/>
    </xf>
    <xf borderId="6" fillId="0" fontId="18" numFmtId="37" xfId="0" applyAlignment="1" applyBorder="1" applyFont="1" applyNumberFormat="1">
      <alignment horizontal="center" vertical="center"/>
    </xf>
    <xf borderId="27" fillId="0" fontId="18" numFmtId="37" xfId="0" applyAlignment="1" applyBorder="1" applyFont="1" applyNumberFormat="1">
      <alignment horizontal="center" vertical="center"/>
    </xf>
    <xf borderId="29" fillId="0" fontId="17" numFmtId="168" xfId="0" applyAlignment="1" applyBorder="1" applyFont="1" applyNumberFormat="1">
      <alignment horizontal="left" vertical="center"/>
    </xf>
    <xf borderId="27" fillId="0" fontId="17" numFmtId="39" xfId="0" applyAlignment="1" applyBorder="1" applyFont="1" applyNumberFormat="1">
      <alignment horizontal="left" vertical="center"/>
    </xf>
    <xf borderId="29" fillId="0" fontId="19" numFmtId="165" xfId="0" applyAlignment="1" applyBorder="1" applyFont="1" applyNumberFormat="1">
      <alignment vertical="center"/>
    </xf>
    <xf borderId="27" fillId="0" fontId="19" numFmtId="39" xfId="0" applyAlignment="1" applyBorder="1" applyFont="1" applyNumberFormat="1">
      <alignment vertical="center"/>
    </xf>
    <xf borderId="30" fillId="0" fontId="18" numFmtId="168" xfId="0" applyAlignment="1" applyBorder="1" applyFont="1" applyNumberFormat="1">
      <alignment vertical="center"/>
    </xf>
    <xf borderId="27" fillId="0" fontId="18" numFmtId="39" xfId="0" applyAlignment="1" applyBorder="1" applyFont="1" applyNumberFormat="1">
      <alignment vertical="center"/>
    </xf>
    <xf borderId="6" fillId="0" fontId="22" numFmtId="39" xfId="0" applyAlignment="1" applyBorder="1" applyFont="1" applyNumberFormat="1">
      <alignment horizontal="right" vertical="center"/>
    </xf>
    <xf borderId="6" fillId="0" fontId="17" numFmtId="168" xfId="0" applyAlignment="1" applyBorder="1" applyFont="1" applyNumberFormat="1">
      <alignment vertical="center"/>
    </xf>
    <xf borderId="6" fillId="0" fontId="17" numFmtId="165" xfId="0" applyAlignment="1" applyBorder="1" applyFont="1" applyNumberFormat="1">
      <alignment vertical="center"/>
    </xf>
    <xf borderId="28" fillId="0" fontId="17" numFmtId="39" xfId="0" applyAlignment="1" applyBorder="1" applyFont="1" applyNumberFormat="1">
      <alignment vertical="center"/>
    </xf>
    <xf borderId="28" fillId="0" fontId="19" numFmtId="39" xfId="0" applyAlignment="1" applyBorder="1" applyFont="1" applyNumberFormat="1">
      <alignment vertical="center"/>
    </xf>
    <xf borderId="0" fillId="0" fontId="17" numFmtId="168" xfId="0" applyAlignment="1" applyFont="1" applyNumberFormat="1">
      <alignment vertical="center"/>
    </xf>
    <xf borderId="0" fillId="0" fontId="18" numFmtId="168" xfId="0" applyAlignment="1" applyFont="1" applyNumberFormat="1">
      <alignment vertical="center"/>
    </xf>
    <xf borderId="0" fillId="0" fontId="18" numFmtId="166" xfId="0" applyAlignment="1" applyFont="1" applyNumberFormat="1">
      <alignment horizontal="center" vertical="center"/>
    </xf>
    <xf borderId="0" fillId="0" fontId="17" numFmtId="165" xfId="0" applyAlignment="1" applyFont="1" applyNumberFormat="1">
      <alignment vertical="center"/>
    </xf>
    <xf borderId="0" fillId="0" fontId="17" numFmtId="39" xfId="0" applyAlignment="1" applyFont="1" applyNumberFormat="1">
      <alignment vertical="center"/>
    </xf>
    <xf borderId="0" fillId="0" fontId="19" numFmtId="39" xfId="0" applyAlignment="1" applyFont="1" applyNumberFormat="1">
      <alignment vertical="center"/>
    </xf>
    <xf borderId="0" fillId="0" fontId="18" numFmtId="168" xfId="0" applyAlignment="1" applyFont="1" applyNumberFormat="1">
      <alignment horizontal="center" vertical="center"/>
    </xf>
    <xf borderId="0" fillId="0" fontId="18" numFmtId="39" xfId="0" applyAlignment="1" applyFont="1" applyNumberFormat="1">
      <alignment horizontal="center" vertical="center"/>
    </xf>
    <xf borderId="2" fillId="0" fontId="17" numFmtId="168" xfId="0" applyAlignment="1" applyBorder="1" applyFont="1" applyNumberFormat="1">
      <alignment vertical="center"/>
    </xf>
    <xf borderId="6" fillId="0" fontId="18" numFmtId="166" xfId="0" applyAlignment="1" applyBorder="1" applyFont="1" applyNumberFormat="1">
      <alignment horizontal="center" readingOrder="0" vertical="center"/>
    </xf>
    <xf borderId="6" fillId="0" fontId="17" numFmtId="0" xfId="0" applyAlignment="1" applyBorder="1" applyFont="1">
      <alignment horizontal="left" readingOrder="0"/>
    </xf>
    <xf borderId="6" fillId="0" fontId="18" numFmtId="166" xfId="0" applyAlignment="1" applyBorder="1" applyFont="1" applyNumberFormat="1">
      <alignment vertical="center"/>
    </xf>
    <xf borderId="19" fillId="0" fontId="18" numFmtId="166" xfId="0" applyAlignment="1" applyBorder="1" applyFont="1" applyNumberFormat="1">
      <alignment vertical="center"/>
    </xf>
    <xf borderId="17" fillId="0" fontId="18" numFmtId="166" xfId="0" applyAlignment="1" applyBorder="1" applyFont="1" applyNumberFormat="1">
      <alignment vertical="center"/>
    </xf>
    <xf borderId="0" fillId="0" fontId="17" numFmtId="0" xfId="0" applyAlignment="1" applyFont="1">
      <alignment readingOrder="0"/>
    </xf>
    <xf borderId="6" fillId="0" fontId="19" numFmtId="39" xfId="0" applyAlignment="1" applyBorder="1" applyFont="1" applyNumberFormat="1">
      <alignment horizontal="right" vertical="center"/>
    </xf>
    <xf borderId="31" fillId="0" fontId="18" numFmtId="168" xfId="0" applyAlignment="1" applyBorder="1" applyFont="1" applyNumberFormat="1">
      <alignment vertical="center"/>
    </xf>
    <xf borderId="6" fillId="0" fontId="23" numFmtId="168" xfId="0" applyAlignment="1" applyBorder="1" applyFont="1" applyNumberFormat="1">
      <alignment vertical="center"/>
    </xf>
    <xf borderId="6" fillId="0" fontId="24" numFmtId="165" xfId="0" applyAlignment="1" applyBorder="1" applyFont="1" applyNumberFormat="1">
      <alignment vertical="center"/>
    </xf>
    <xf borderId="6" fillId="0" fontId="17" numFmtId="165" xfId="0" applyAlignment="1" applyBorder="1" applyFont="1" applyNumberFormat="1">
      <alignment horizontal="center" vertical="center"/>
    </xf>
    <xf borderId="6" fillId="0" fontId="19" numFmtId="166" xfId="0" applyAlignment="1" applyBorder="1" applyFont="1" applyNumberFormat="1">
      <alignment vertical="center"/>
    </xf>
    <xf borderId="28" fillId="0" fontId="18" numFmtId="39" xfId="0" applyAlignment="1" applyBorder="1" applyFont="1" applyNumberFormat="1">
      <alignment horizontal="center" vertical="center"/>
    </xf>
    <xf borderId="32" fillId="0" fontId="19" numFmtId="166" xfId="0" applyAlignment="1" applyBorder="1" applyFont="1" applyNumberFormat="1">
      <alignment horizontal="center" vertical="center"/>
    </xf>
    <xf borderId="28" fillId="0" fontId="4" numFmtId="0" xfId="0" applyBorder="1" applyFont="1"/>
    <xf borderId="6" fillId="0" fontId="19" numFmtId="166" xfId="0" applyAlignment="1" applyBorder="1" applyFont="1" applyNumberFormat="1">
      <alignment horizontal="center" vertical="center"/>
    </xf>
    <xf borderId="6" fillId="0" fontId="17" numFmtId="168" xfId="0" applyAlignment="1" applyBorder="1" applyFont="1" applyNumberFormat="1">
      <alignment horizontal="left" vertical="center"/>
    </xf>
    <xf borderId="6" fillId="0" fontId="19" numFmtId="165" xfId="0" applyAlignment="1" applyBorder="1" applyFont="1" applyNumberFormat="1">
      <alignment vertical="center"/>
    </xf>
    <xf borderId="28" fillId="0" fontId="17" numFmtId="39" xfId="0" applyAlignment="1" applyBorder="1" applyFont="1" applyNumberFormat="1">
      <alignment horizontal="center" vertical="center"/>
    </xf>
    <xf borderId="8" fillId="0" fontId="18" numFmtId="0" xfId="0" applyBorder="1" applyFont="1"/>
    <xf borderId="33" fillId="0" fontId="18" numFmtId="0" xfId="0" applyBorder="1" applyFont="1"/>
    <xf borderId="9" fillId="0" fontId="18" numFmtId="168" xfId="0" applyAlignment="1" applyBorder="1" applyFont="1" applyNumberFormat="1">
      <alignment vertical="center"/>
    </xf>
    <xf borderId="9" fillId="0" fontId="18" numFmtId="168" xfId="0" applyAlignment="1" applyBorder="1" applyFont="1" applyNumberFormat="1">
      <alignment horizontal="center" vertical="center"/>
    </xf>
    <xf borderId="19" fillId="0" fontId="18" numFmtId="168" xfId="0" applyAlignment="1" applyBorder="1" applyFont="1" applyNumberFormat="1">
      <alignment horizontal="center" vertical="center"/>
    </xf>
    <xf borderId="34" fillId="0" fontId="18" numFmtId="39" xfId="0" applyBorder="1" applyFont="1" applyNumberFormat="1"/>
    <xf borderId="33" fillId="0" fontId="18" numFmtId="39" xfId="0" applyAlignment="1" applyBorder="1" applyFont="1" applyNumberFormat="1">
      <alignment horizontal="center" vertical="center"/>
    </xf>
    <xf borderId="25" fillId="0" fontId="18" numFmtId="39" xfId="0" applyAlignment="1" applyBorder="1" applyFont="1" applyNumberFormat="1">
      <alignment horizontal="center" vertical="center"/>
    </xf>
    <xf borderId="0" fillId="0" fontId="25" numFmtId="0" xfId="0" applyFont="1"/>
    <xf borderId="35" fillId="2" fontId="25" numFmtId="0" xfId="0" applyBorder="1" applyFill="1" applyFont="1"/>
    <xf borderId="35" fillId="2" fontId="2" numFmtId="0" xfId="0" applyBorder="1" applyFont="1"/>
    <xf borderId="0" fillId="0" fontId="2" numFmtId="166" xfId="0" applyFont="1" applyNumberFormat="1"/>
    <xf borderId="0" fillId="0" fontId="26" numFmtId="166" xfId="0" applyAlignment="1" applyFont="1" applyNumberFormat="1">
      <alignment horizontal="right" vertical="center"/>
    </xf>
    <xf borderId="0" fillId="0" fontId="26" numFmtId="10" xfId="0" applyAlignment="1" applyFont="1" applyNumberFormat="1">
      <alignment horizontal="right" vertical="center"/>
    </xf>
    <xf borderId="0" fillId="0" fontId="27" numFmtId="166" xfId="0" applyAlignment="1" applyFont="1" applyNumberFormat="1">
      <alignment horizontal="right" vertical="center"/>
    </xf>
    <xf borderId="0" fillId="0" fontId="2" numFmtId="170" xfId="0" applyFont="1" applyNumberFormat="1"/>
    <xf borderId="6" fillId="0" fontId="1" numFmtId="166" xfId="0" applyBorder="1" applyFont="1" applyNumberFormat="1"/>
    <xf borderId="32" fillId="3" fontId="3" numFmtId="166" xfId="0" applyAlignment="1" applyBorder="1" applyFill="1" applyFont="1" applyNumberFormat="1">
      <alignment horizontal="center"/>
    </xf>
    <xf borderId="36" fillId="0" fontId="4" numFmtId="0" xfId="0" applyBorder="1" applyFont="1"/>
    <xf borderId="6" fillId="4" fontId="3" numFmtId="166" xfId="0" applyAlignment="1" applyBorder="1" applyFill="1" applyFont="1" applyNumberFormat="1">
      <alignment horizontal="center"/>
    </xf>
    <xf borderId="19" fillId="5" fontId="3" numFmtId="166" xfId="0" applyAlignment="1" applyBorder="1" applyFill="1" applyFont="1" applyNumberFormat="1">
      <alignment horizontal="center" vertical="center"/>
    </xf>
    <xf borderId="6" fillId="3" fontId="28" numFmtId="166" xfId="0" applyAlignment="1" applyBorder="1" applyFont="1" applyNumberFormat="1">
      <alignment horizontal="center" vertical="center"/>
    </xf>
    <xf borderId="6" fillId="4" fontId="28" numFmtId="166" xfId="0" applyAlignment="1" applyBorder="1" applyFont="1" applyNumberFormat="1">
      <alignment horizontal="center" vertical="center"/>
    </xf>
    <xf borderId="17" fillId="0" fontId="4" numFmtId="0" xfId="0" applyBorder="1" applyFont="1"/>
    <xf borderId="0" fillId="0" fontId="29" numFmtId="0" xfId="0" applyFont="1"/>
    <xf borderId="32" fillId="0" fontId="28" numFmtId="166" xfId="0" applyAlignment="1" applyBorder="1" applyFont="1" applyNumberFormat="1">
      <alignment horizontal="left"/>
    </xf>
    <xf borderId="6" fillId="0" fontId="28" numFmtId="166" xfId="0" applyAlignment="1" applyBorder="1" applyFont="1" applyNumberFormat="1">
      <alignment horizontal="left"/>
    </xf>
    <xf borderId="0" fillId="0" fontId="29" numFmtId="10" xfId="0" applyFont="1" applyNumberFormat="1"/>
    <xf borderId="0" fillId="0" fontId="29" numFmtId="166" xfId="0" applyFont="1" applyNumberFormat="1"/>
    <xf borderId="6" fillId="0" fontId="29" numFmtId="166" xfId="0" applyAlignment="1" applyBorder="1" applyFont="1" applyNumberFormat="1">
      <alignment horizontal="center"/>
    </xf>
    <xf borderId="6" fillId="0" fontId="29" numFmtId="166" xfId="0" applyBorder="1" applyFont="1" applyNumberFormat="1"/>
    <xf borderId="6" fillId="0" fontId="29" numFmtId="166" xfId="0" applyAlignment="1" applyBorder="1" applyFont="1" applyNumberFormat="1">
      <alignment vertical="center"/>
    </xf>
    <xf borderId="6" fillId="0" fontId="29" numFmtId="166" xfId="0" applyAlignment="1" applyBorder="1" applyFont="1" applyNumberFormat="1">
      <alignment horizontal="center" vertical="center"/>
    </xf>
    <xf borderId="6" fillId="4" fontId="29" numFmtId="166" xfId="0" applyAlignment="1" applyBorder="1" applyFont="1" applyNumberFormat="1">
      <alignment horizontal="center" vertical="center"/>
    </xf>
    <xf borderId="6" fillId="5" fontId="29" numFmtId="166" xfId="0" applyAlignment="1" applyBorder="1" applyFont="1" applyNumberFormat="1">
      <alignment horizontal="center" vertical="center"/>
    </xf>
    <xf borderId="28" fillId="0" fontId="29" numFmtId="164" xfId="0" applyBorder="1" applyFont="1" applyNumberFormat="1"/>
    <xf borderId="6" fillId="0" fontId="29" numFmtId="164" xfId="0" applyBorder="1" applyFont="1" applyNumberFormat="1"/>
    <xf borderId="6" fillId="0" fontId="28" numFmtId="164" xfId="0" applyBorder="1" applyFont="1" applyNumberFormat="1"/>
    <xf borderId="0" fillId="0" fontId="29" numFmtId="164" xfId="0" applyFont="1" applyNumberFormat="1"/>
    <xf borderId="28" fillId="0" fontId="28" numFmtId="164" xfId="0" applyBorder="1" applyFont="1" applyNumberFormat="1"/>
    <xf borderId="0" fillId="0" fontId="28" numFmtId="164" xfId="0" applyFont="1" applyNumberFormat="1"/>
    <xf borderId="6" fillId="3" fontId="29" numFmtId="166" xfId="0" applyAlignment="1" applyBorder="1" applyFont="1" applyNumberFormat="1">
      <alignment horizontal="center"/>
    </xf>
    <xf borderId="6" fillId="3" fontId="28" numFmtId="166" xfId="0" applyAlignment="1" applyBorder="1" applyFont="1" applyNumberFormat="1">
      <alignment horizontal="right"/>
    </xf>
    <xf borderId="6" fillId="3" fontId="28" numFmtId="166" xfId="0" applyAlignment="1" applyBorder="1" applyFont="1" applyNumberFormat="1">
      <alignment vertical="center"/>
    </xf>
    <xf borderId="6" fillId="3" fontId="28" numFmtId="166" xfId="0" applyBorder="1" applyFont="1" applyNumberFormat="1"/>
    <xf borderId="6" fillId="4" fontId="28" numFmtId="166" xfId="0" applyBorder="1" applyFont="1" applyNumberFormat="1"/>
    <xf borderId="6" fillId="5" fontId="28" numFmtId="166" xfId="0" applyBorder="1" applyFont="1" applyNumberFormat="1"/>
    <xf borderId="35" fillId="3" fontId="29" numFmtId="164" xfId="0" applyBorder="1" applyFont="1" applyNumberFormat="1"/>
    <xf borderId="6" fillId="0" fontId="29" numFmtId="166" xfId="0" applyAlignment="1" applyBorder="1" applyFont="1" applyNumberFormat="1">
      <alignment horizontal="left"/>
    </xf>
    <xf borderId="6" fillId="5" fontId="28" numFmtId="166" xfId="0" applyAlignment="1" applyBorder="1" applyFont="1" applyNumberFormat="1">
      <alignment horizontal="center" vertical="center"/>
    </xf>
    <xf borderId="37" fillId="3" fontId="28" numFmtId="164" xfId="0" applyBorder="1" applyFont="1" applyNumberFormat="1"/>
    <xf borderId="35" fillId="3" fontId="29" numFmtId="0" xfId="0" applyBorder="1" applyFont="1"/>
    <xf borderId="6" fillId="3" fontId="28" numFmtId="166" xfId="0" applyAlignment="1" applyBorder="1" applyFont="1" applyNumberFormat="1">
      <alignment horizontal="center"/>
    </xf>
    <xf borderId="35" fillId="6" fontId="29" numFmtId="164" xfId="0" applyBorder="1" applyFill="1" applyFont="1" applyNumberFormat="1"/>
    <xf borderId="6" fillId="2" fontId="29" numFmtId="166" xfId="0" applyBorder="1" applyFont="1" applyNumberFormat="1"/>
    <xf borderId="6" fillId="0" fontId="28" numFmtId="166" xfId="0" applyAlignment="1" applyBorder="1" applyFont="1" applyNumberFormat="1">
      <alignment horizontal="right"/>
    </xf>
    <xf borderId="6" fillId="0" fontId="28" numFmtId="166" xfId="0" applyAlignment="1" applyBorder="1" applyFont="1" applyNumberFormat="1">
      <alignment vertical="center"/>
    </xf>
    <xf borderId="6" fillId="0" fontId="28" numFmtId="166" xfId="0" applyAlignment="1" applyBorder="1" applyFont="1" applyNumberFormat="1">
      <alignment horizontal="center" vertical="center"/>
    </xf>
    <xf borderId="6" fillId="0" fontId="28" numFmtId="166" xfId="0" applyBorder="1" applyFont="1" applyNumberFormat="1"/>
    <xf borderId="6" fillId="3" fontId="28" numFmtId="37" xfId="0" applyBorder="1" applyFont="1" applyNumberFormat="1"/>
    <xf borderId="6" fillId="4" fontId="28" numFmtId="37" xfId="0" applyBorder="1" applyFont="1" applyNumberFormat="1"/>
    <xf borderId="6" fillId="5" fontId="28" numFmtId="37" xfId="0" applyBorder="1" applyFont="1" applyNumberFormat="1"/>
    <xf borderId="6" fillId="7" fontId="28" numFmtId="166" xfId="0" applyAlignment="1" applyBorder="1" applyFill="1" applyFont="1" applyNumberFormat="1">
      <alignment horizontal="right"/>
    </xf>
    <xf borderId="6" fillId="7" fontId="28" numFmtId="168" xfId="0" applyBorder="1" applyFont="1" applyNumberFormat="1"/>
    <xf borderId="6" fillId="4" fontId="28" numFmtId="168" xfId="0" applyBorder="1" applyFont="1" applyNumberFormat="1"/>
    <xf borderId="0" fillId="0" fontId="2" numFmtId="166" xfId="0" applyAlignment="1" applyFont="1" applyNumberFormat="1">
      <alignment horizontal="center"/>
    </xf>
    <xf borderId="0" fillId="0" fontId="2" numFmtId="166" xfId="0" applyAlignment="1" applyFont="1" applyNumberFormat="1">
      <alignment vertical="center"/>
    </xf>
    <xf borderId="0" fillId="0" fontId="2" numFmtId="166" xfId="0" applyAlignment="1" applyFont="1" applyNumberFormat="1">
      <alignment horizontal="center" vertical="center"/>
    </xf>
    <xf borderId="35" fillId="2" fontId="2" numFmtId="166" xfId="0" applyBorder="1" applyFont="1" applyNumberFormat="1"/>
    <xf borderId="0" fillId="0" fontId="1" numFmtId="166" xfId="0" applyAlignment="1" applyFont="1" applyNumberFormat="1">
      <alignment horizontal="center"/>
    </xf>
    <xf borderId="0" fillId="0" fontId="1" numFmtId="166" xfId="0" applyFont="1" applyNumberFormat="1"/>
    <xf borderId="0" fillId="0" fontId="15" numFmtId="166" xfId="0" applyAlignment="1" applyFont="1" applyNumberFormat="1">
      <alignment vertical="center"/>
    </xf>
    <xf borderId="19" fillId="8" fontId="28" numFmtId="166" xfId="0" applyAlignment="1" applyBorder="1" applyFill="1" applyFont="1" applyNumberFormat="1">
      <alignment horizontal="center" vertical="center"/>
    </xf>
    <xf borderId="0" fillId="0" fontId="29" numFmtId="170" xfId="0" applyFont="1" applyNumberFormat="1"/>
    <xf borderId="6" fillId="2" fontId="29" numFmtId="166" xfId="0" applyAlignment="1" applyBorder="1" applyFont="1" applyNumberFormat="1">
      <alignment horizontal="center"/>
    </xf>
    <xf borderId="6" fillId="8" fontId="28" numFmtId="166" xfId="0" applyBorder="1" applyFont="1" applyNumberFormat="1"/>
    <xf borderId="35" fillId="9" fontId="29" numFmtId="164" xfId="0" applyBorder="1" applyFill="1" applyFont="1" applyNumberFormat="1"/>
    <xf borderId="35" fillId="9" fontId="29" numFmtId="0" xfId="0" applyBorder="1" applyFont="1"/>
    <xf borderId="6" fillId="7" fontId="28" numFmtId="166" xfId="0" applyAlignment="1" applyBorder="1" applyFont="1" applyNumberFormat="1">
      <alignment horizontal="center" vertical="center"/>
    </xf>
    <xf borderId="6" fillId="7" fontId="28" numFmtId="166" xfId="0" applyBorder="1" applyFont="1" applyNumberFormat="1"/>
    <xf borderId="38" fillId="2" fontId="2" numFmtId="166" xfId="0" applyBorder="1" applyFont="1" applyNumberFormat="1"/>
    <xf borderId="39" fillId="2" fontId="2" numFmtId="166" xfId="0" applyBorder="1" applyFont="1" applyNumberFormat="1"/>
    <xf borderId="6" fillId="2" fontId="29" numFmtId="166" xfId="0" applyAlignment="1" applyBorder="1" applyFont="1" applyNumberFormat="1">
      <alignment vertical="center"/>
    </xf>
    <xf borderId="0" fillId="0" fontId="30" numFmtId="164" xfId="0" applyFont="1" applyNumberFormat="1"/>
    <xf borderId="28" fillId="0" fontId="29" numFmtId="164" xfId="0" applyAlignment="1" applyBorder="1" applyFont="1" applyNumberFormat="1">
      <alignment horizontal="center"/>
    </xf>
    <xf borderId="6" fillId="10" fontId="29" numFmtId="166" xfId="0" applyAlignment="1" applyBorder="1" applyFill="1" applyFont="1" applyNumberFormat="1">
      <alignment horizontal="center"/>
    </xf>
    <xf borderId="6" fillId="10" fontId="29" numFmtId="166" xfId="0" applyBorder="1" applyFont="1" applyNumberFormat="1"/>
    <xf borderId="6" fillId="10" fontId="29" numFmtId="166" xfId="0" applyAlignment="1" applyBorder="1" applyFont="1" applyNumberFormat="1">
      <alignment vertical="center"/>
    </xf>
    <xf borderId="6" fillId="10" fontId="29" numFmtId="166" xfId="0" applyAlignment="1" applyBorder="1" applyFont="1" applyNumberFormat="1">
      <alignment horizontal="center" vertical="center"/>
    </xf>
    <xf borderId="6" fillId="0" fontId="2" numFmtId="166" xfId="0" applyAlignment="1" applyBorder="1" applyFont="1" applyNumberFormat="1">
      <alignment vertical="center"/>
    </xf>
    <xf borderId="6" fillId="0" fontId="2" numFmtId="166" xfId="0" applyAlignment="1" applyBorder="1" applyFont="1" applyNumberFormat="1">
      <alignment horizontal="center" vertical="center"/>
    </xf>
    <xf borderId="6" fillId="0" fontId="2" numFmtId="166" xfId="0" applyBorder="1" applyFont="1" applyNumberFormat="1"/>
    <xf borderId="6" fillId="0" fontId="2" numFmtId="166" xfId="0" applyAlignment="1" applyBorder="1" applyFont="1" applyNumberFormat="1">
      <alignment horizontal="center"/>
    </xf>
    <xf borderId="6" fillId="0" fontId="29" numFmtId="166" xfId="0" applyAlignment="1" applyBorder="1" applyFont="1" applyNumberFormat="1">
      <alignment horizontal="center" vertical="top"/>
    </xf>
    <xf borderId="6" fillId="0" fontId="29" numFmtId="166" xfId="0" applyAlignment="1" applyBorder="1" applyFont="1" applyNumberFormat="1">
      <alignment shrinkToFit="0" wrapText="1"/>
    </xf>
    <xf quotePrefix="1" borderId="6" fillId="3" fontId="28" numFmtId="166" xfId="0" applyBorder="1" applyFont="1" applyNumberFormat="1"/>
    <xf borderId="35" fillId="2" fontId="31" numFmtId="166" xfId="0" applyBorder="1" applyFont="1" applyNumberFormat="1"/>
    <xf borderId="0" fillId="0" fontId="31" numFmtId="166" xfId="0" applyFont="1" applyNumberFormat="1"/>
    <xf borderId="35" fillId="2" fontId="2" numFmtId="166" xfId="0" applyAlignment="1" applyBorder="1" applyFont="1" applyNumberFormat="1">
      <alignment horizontal="center" vertical="center"/>
    </xf>
    <xf borderId="40" fillId="2" fontId="31" numFmtId="166" xfId="0" applyBorder="1" applyFont="1" applyNumberFormat="1"/>
    <xf borderId="6" fillId="2" fontId="2" numFmtId="166" xfId="0" applyBorder="1" applyFont="1" applyNumberFormat="1"/>
    <xf borderId="6" fillId="2" fontId="29" numFmtId="166" xfId="0" applyAlignment="1" applyBorder="1" applyFont="1" applyNumberFormat="1">
      <alignment horizontal="center" vertical="center"/>
    </xf>
    <xf borderId="0" fillId="0" fontId="32" numFmtId="164" xfId="0" applyFont="1" applyNumberFormat="1"/>
    <xf borderId="6" fillId="2" fontId="28" numFmtId="166" xfId="0" applyAlignment="1" applyBorder="1" applyFont="1" applyNumberFormat="1">
      <alignment horizontal="center" vertical="center"/>
    </xf>
    <xf borderId="35" fillId="2" fontId="29" numFmtId="164" xfId="0" applyBorder="1" applyFont="1" applyNumberFormat="1"/>
    <xf borderId="35" fillId="2" fontId="29" numFmtId="0" xfId="0" applyBorder="1" applyFont="1"/>
    <xf borderId="6" fillId="2" fontId="29" numFmtId="166" xfId="0" applyAlignment="1" applyBorder="1" applyFont="1" applyNumberFormat="1">
      <alignment horizontal="left"/>
    </xf>
    <xf borderId="6" fillId="0" fontId="28" numFmtId="164" xfId="0" applyAlignment="1" applyBorder="1" applyFont="1" applyNumberFormat="1">
      <alignment vertical="top"/>
    </xf>
    <xf borderId="35" fillId="9" fontId="29" numFmtId="3" xfId="0" applyBorder="1" applyFont="1" applyNumberFormat="1"/>
    <xf borderId="35" fillId="2" fontId="29" numFmtId="166" xfId="0" applyAlignment="1" applyBorder="1" applyFont="1" applyNumberFormat="1">
      <alignment horizontal="center"/>
    </xf>
    <xf borderId="35" fillId="2" fontId="28" numFmtId="166" xfId="0" applyAlignment="1" applyBorder="1" applyFont="1" applyNumberFormat="1">
      <alignment horizontal="right"/>
    </xf>
    <xf borderId="35" fillId="2" fontId="28" numFmtId="166" xfId="0" applyAlignment="1" applyBorder="1" applyFont="1" applyNumberFormat="1">
      <alignment horizontal="center" vertical="center"/>
    </xf>
    <xf borderId="35" fillId="2" fontId="28" numFmtId="166" xfId="0" applyBorder="1" applyFont="1" applyNumberFormat="1"/>
    <xf borderId="41" fillId="2" fontId="28" numFmtId="166" xfId="0" applyBorder="1" applyFont="1" applyNumberFormat="1"/>
    <xf borderId="35" fillId="2" fontId="2" numFmtId="166" xfId="0" applyAlignment="1" applyBorder="1" applyFont="1" applyNumberFormat="1">
      <alignment horizontal="center"/>
    </xf>
    <xf borderId="35" fillId="2" fontId="3" numFmtId="166" xfId="0" applyAlignment="1" applyBorder="1" applyFont="1" applyNumberFormat="1">
      <alignment horizontal="right"/>
    </xf>
    <xf borderId="35" fillId="2" fontId="3" numFmtId="166" xfId="0" applyAlignment="1" applyBorder="1" applyFont="1" applyNumberFormat="1">
      <alignment vertical="center"/>
    </xf>
    <xf borderId="35" fillId="2" fontId="3" numFmtId="166" xfId="0" applyAlignment="1" applyBorder="1" applyFont="1" applyNumberFormat="1">
      <alignment horizontal="center" vertical="center"/>
    </xf>
    <xf borderId="35" fillId="2" fontId="3" numFmtId="166" xfId="0" applyBorder="1" applyFont="1" applyNumberFormat="1"/>
    <xf borderId="41" fillId="2" fontId="3" numFmtId="166" xfId="0" applyBorder="1" applyFont="1" applyNumberFormat="1"/>
    <xf borderId="0" fillId="0" fontId="3" numFmtId="166" xfId="0" applyFont="1" applyNumberFormat="1"/>
    <xf borderId="35" fillId="2" fontId="2" numFmtId="164" xfId="0" applyBorder="1" applyFont="1" applyNumberFormat="1"/>
    <xf borderId="6" fillId="0" fontId="28" numFmtId="164" xfId="0" applyAlignment="1" applyBorder="1" applyFont="1" applyNumberFormat="1">
      <alignment horizontal="left" vertical="top"/>
    </xf>
    <xf borderId="35" fillId="2" fontId="2" numFmtId="166" xfId="0" applyAlignment="1" applyBorder="1" applyFont="1" applyNumberFormat="1">
      <alignment vertical="center"/>
    </xf>
    <xf borderId="35" fillId="2" fontId="1" numFmtId="0" xfId="0" applyAlignment="1" applyBorder="1" applyFont="1">
      <alignment horizontal="center"/>
    </xf>
    <xf borderId="35" fillId="2" fontId="1" numFmtId="0" xfId="0" applyBorder="1" applyFont="1"/>
    <xf borderId="35" fillId="2" fontId="3" numFmtId="0" xfId="0" applyBorder="1" applyFont="1"/>
    <xf borderId="42" fillId="2" fontId="29" numFmtId="0" xfId="0" applyAlignment="1" applyBorder="1" applyFont="1">
      <alignment horizontal="center"/>
    </xf>
    <xf borderId="43" fillId="0" fontId="4" numFmtId="0" xfId="0" applyBorder="1" applyFont="1"/>
    <xf borderId="44" fillId="0" fontId="4" numFmtId="0" xfId="0" applyBorder="1" applyFont="1"/>
    <xf borderId="35" fillId="2" fontId="15" numFmtId="0" xfId="0" applyAlignment="1" applyBorder="1" applyFont="1">
      <alignment horizontal="right"/>
    </xf>
    <xf borderId="35" fillId="2" fontId="15" numFmtId="166" xfId="0" applyAlignment="1" applyBorder="1" applyFont="1" applyNumberFormat="1">
      <alignment horizontal="left"/>
    </xf>
    <xf borderId="35" fillId="2" fontId="15" numFmtId="0" xfId="0" applyBorder="1" applyFont="1"/>
    <xf borderId="0" fillId="0" fontId="15" numFmtId="0" xfId="0" applyFont="1"/>
    <xf borderId="35" fillId="2" fontId="15" numFmtId="164" xfId="0" applyBorder="1" applyFont="1" applyNumberFormat="1"/>
    <xf borderId="6" fillId="0" fontId="29" numFmtId="166" xfId="0" applyAlignment="1" applyBorder="1" applyFont="1" applyNumberFormat="1">
      <alignment horizontal="left" readingOrder="0" vertical="center"/>
    </xf>
    <xf borderId="6" fillId="3" fontId="29" numFmtId="166" xfId="0" applyAlignment="1" applyBorder="1" applyFont="1" applyNumberFormat="1">
      <alignment horizontal="left" vertical="center"/>
    </xf>
    <xf borderId="6" fillId="3" fontId="29" numFmtId="166" xfId="0" applyAlignment="1" applyBorder="1" applyFont="1" applyNumberFormat="1">
      <alignment horizontal="center" vertical="center"/>
    </xf>
    <xf borderId="6" fillId="3" fontId="29" numFmtId="166" xfId="0" applyAlignment="1" applyBorder="1" applyFont="1" applyNumberFormat="1">
      <alignment vertical="center"/>
    </xf>
    <xf borderId="0" fillId="0" fontId="1" numFmtId="0" xfId="0" applyAlignment="1" applyFont="1">
      <alignment horizontal="center"/>
    </xf>
    <xf borderId="0" fillId="0" fontId="1" numFmtId="0" xfId="0" applyFont="1"/>
    <xf borderId="0" fillId="0" fontId="28" numFmtId="0" xfId="0" applyFont="1"/>
    <xf borderId="0" fillId="0" fontId="28" numFmtId="0" xfId="0" applyAlignment="1" applyFont="1">
      <alignment horizontal="right"/>
    </xf>
    <xf borderId="0" fillId="0" fontId="28" numFmtId="166" xfId="0" applyAlignment="1" applyFont="1" applyNumberFormat="1">
      <alignment horizontal="left"/>
    </xf>
    <xf borderId="35" fillId="2" fontId="28" numFmtId="166" xfId="0" applyAlignment="1" applyBorder="1" applyFont="1" applyNumberFormat="1">
      <alignment horizontal="left"/>
    </xf>
    <xf borderId="6" fillId="0" fontId="29" numFmtId="0" xfId="0" applyAlignment="1" applyBorder="1" applyFont="1">
      <alignment horizontal="center" vertical="center"/>
    </xf>
    <xf borderId="6" fillId="0" fontId="29" numFmtId="0" xfId="0" applyBorder="1" applyFont="1"/>
    <xf borderId="6" fillId="0" fontId="29" numFmtId="165" xfId="0" applyBorder="1" applyFont="1" applyNumberFormat="1"/>
    <xf borderId="6" fillId="0" fontId="30" numFmtId="166" xfId="0" applyBorder="1" applyFont="1" applyNumberFormat="1"/>
    <xf borderId="6" fillId="10" fontId="29" numFmtId="0" xfId="0" applyAlignment="1" applyBorder="1" applyFont="1">
      <alignment horizontal="center" vertical="center"/>
    </xf>
    <xf borderId="6" fillId="10" fontId="29" numFmtId="0" xfId="0" applyBorder="1" applyFont="1"/>
    <xf borderId="6" fillId="10" fontId="29" numFmtId="165" xfId="0" applyBorder="1" applyFont="1" applyNumberFormat="1"/>
    <xf borderId="6" fillId="10" fontId="29" numFmtId="0" xfId="0" applyAlignment="1" applyBorder="1" applyFont="1">
      <alignment readingOrder="0"/>
    </xf>
    <xf borderId="6" fillId="10" fontId="2" numFmtId="0" xfId="0" applyAlignment="1" applyBorder="1" applyFont="1">
      <alignment horizontal="center" vertical="center"/>
    </xf>
    <xf borderId="6" fillId="10" fontId="2" numFmtId="0" xfId="0" applyBorder="1" applyFont="1"/>
    <xf borderId="6" fillId="10" fontId="2" numFmtId="165" xfId="0" applyBorder="1" applyFont="1" applyNumberFormat="1"/>
    <xf borderId="6" fillId="10" fontId="2" numFmtId="166" xfId="0" applyBorder="1" applyFont="1" applyNumberFormat="1"/>
    <xf borderId="0" fillId="0" fontId="2" numFmtId="3" xfId="0" applyFont="1" applyNumberFormat="1"/>
    <xf borderId="6" fillId="0" fontId="29" numFmtId="166" xfId="0" applyAlignment="1" applyBorder="1" applyFont="1" applyNumberFormat="1">
      <alignment readingOrder="0"/>
    </xf>
    <xf borderId="6" fillId="0" fontId="29" numFmtId="0" xfId="0" applyAlignment="1" applyBorder="1" applyFont="1">
      <alignment vertical="center"/>
    </xf>
    <xf borderId="6" fillId="0" fontId="29" numFmtId="171" xfId="0" applyAlignment="1" applyBorder="1" applyFont="1" applyNumberFormat="1">
      <alignment vertical="center"/>
    </xf>
    <xf borderId="0" fillId="0" fontId="29" numFmtId="166" xfId="0" applyAlignment="1" applyFont="1" applyNumberFormat="1">
      <alignment horizontal="center"/>
    </xf>
    <xf borderId="0" fillId="0" fontId="28" numFmtId="166" xfId="0" applyAlignment="1" applyFont="1" applyNumberFormat="1">
      <alignment horizontal="right"/>
    </xf>
    <xf borderId="0" fillId="0" fontId="28" numFmtId="166" xfId="0" applyFont="1" applyNumberFormat="1"/>
    <xf borderId="6" fillId="2" fontId="29" numFmtId="10" xfId="0" applyBorder="1" applyFont="1" applyNumberFormat="1"/>
    <xf borderId="0" fillId="0" fontId="3" numFmtId="166" xfId="0" applyAlignment="1" applyFont="1" applyNumberFormat="1">
      <alignment horizontal="right"/>
    </xf>
    <xf borderId="19" fillId="3" fontId="28" numFmtId="166" xfId="0" applyAlignment="1" applyBorder="1" applyFont="1" applyNumberFormat="1">
      <alignment horizontal="center" vertical="center"/>
    </xf>
    <xf borderId="6" fillId="10" fontId="29" numFmtId="10" xfId="0" applyBorder="1" applyFont="1" applyNumberFormat="1"/>
    <xf borderId="45" fillId="8" fontId="28" numFmtId="164" xfId="0" applyBorder="1" applyFont="1" applyNumberFormat="1"/>
    <xf borderId="46" fillId="8" fontId="28" numFmtId="164" xfId="0" applyBorder="1" applyFont="1" applyNumberFormat="1"/>
    <xf borderId="0" fillId="0" fontId="28" numFmtId="166" xfId="0" applyAlignment="1" applyFont="1" applyNumberFormat="1">
      <alignment horizontal="center" vertical="center"/>
    </xf>
    <xf borderId="6" fillId="0" fontId="30" numFmtId="164" xfId="0" applyAlignment="1" applyBorder="1" applyFont="1" applyNumberFormat="1">
      <alignment horizontal="right" vertical="center"/>
    </xf>
    <xf borderId="35" fillId="11" fontId="1" numFmtId="166" xfId="0" applyAlignment="1" applyBorder="1" applyFill="1" applyFont="1" applyNumberFormat="1">
      <alignment horizontal="center" vertical="center"/>
    </xf>
    <xf borderId="47" fillId="8" fontId="28" numFmtId="166" xfId="0" applyBorder="1" applyFont="1" applyNumberFormat="1"/>
    <xf borderId="48" fillId="8" fontId="29" numFmtId="0" xfId="0" applyBorder="1" applyFont="1"/>
    <xf borderId="49" fillId="8" fontId="28" numFmtId="166" xfId="0" applyBorder="1" applyFont="1" applyNumberFormat="1"/>
    <xf borderId="35" fillId="2" fontId="1" numFmtId="166" xfId="0" applyBorder="1" applyFont="1" applyNumberFormat="1"/>
    <xf borderId="35" fillId="2" fontId="1" numFmtId="166" xfId="0" applyAlignment="1" applyBorder="1" applyFont="1" applyNumberFormat="1">
      <alignment horizontal="left"/>
    </xf>
    <xf borderId="6" fillId="3" fontId="3" numFmtId="166" xfId="0" applyAlignment="1" applyBorder="1" applyFont="1" applyNumberFormat="1">
      <alignment horizontal="center" vertical="center"/>
    </xf>
    <xf borderId="6" fillId="8" fontId="3" numFmtId="166" xfId="0" applyAlignment="1" applyBorder="1" applyFont="1" applyNumberFormat="1">
      <alignment horizontal="center"/>
    </xf>
    <xf borderId="0" fillId="0" fontId="3" numFmtId="166" xfId="0" applyAlignment="1" applyFont="1" applyNumberFormat="1">
      <alignment horizontal="center"/>
    </xf>
    <xf borderId="35" fillId="2" fontId="2" numFmtId="3" xfId="0" applyBorder="1" applyFont="1" applyNumberFormat="1"/>
    <xf quotePrefix="1" borderId="6" fillId="2" fontId="28" numFmtId="166" xfId="0" applyAlignment="1" applyBorder="1" applyFont="1" applyNumberFormat="1">
      <alignment horizontal="center" vertical="center"/>
    </xf>
    <xf borderId="6" fillId="2" fontId="29" numFmtId="4" xfId="0" applyAlignment="1" applyBorder="1" applyFont="1" applyNumberFormat="1">
      <alignment horizontal="center" vertical="center"/>
    </xf>
    <xf borderId="46" fillId="2" fontId="28" numFmtId="166" xfId="0" applyAlignment="1" applyBorder="1" applyFont="1" applyNumberFormat="1">
      <alignment horizontal="center" vertical="center"/>
    </xf>
    <xf borderId="6" fillId="8" fontId="28" numFmtId="166" xfId="0" applyAlignment="1" applyBorder="1" applyFont="1" applyNumberFormat="1">
      <alignment horizontal="center" vertical="center"/>
    </xf>
    <xf borderId="35" fillId="2" fontId="29" numFmtId="3" xfId="0" applyBorder="1" applyFont="1" applyNumberFormat="1"/>
    <xf borderId="32" fillId="2" fontId="28" numFmtId="166" xfId="0" applyAlignment="1" applyBorder="1" applyFont="1" applyNumberFormat="1">
      <alignment horizontal="center" vertical="center"/>
    </xf>
    <xf borderId="35" fillId="5" fontId="28" numFmtId="166" xfId="0" applyAlignment="1" applyBorder="1" applyFont="1" applyNumberFormat="1">
      <alignment horizontal="center" vertical="center"/>
    </xf>
    <xf borderId="6" fillId="3" fontId="32" numFmtId="166" xfId="0" applyAlignment="1" applyBorder="1" applyFont="1" applyNumberFormat="1">
      <alignment horizontal="center" vertical="center"/>
    </xf>
    <xf borderId="6" fillId="8" fontId="32" numFmtId="166" xfId="0" applyAlignment="1" applyBorder="1" applyFont="1" applyNumberFormat="1">
      <alignment horizontal="center" vertical="center"/>
    </xf>
    <xf borderId="35" fillId="5" fontId="32" numFmtId="166" xfId="0" applyAlignment="1" applyBorder="1" applyFont="1" applyNumberFormat="1">
      <alignment horizontal="center" vertical="center"/>
    </xf>
    <xf borderId="35" fillId="2" fontId="33" numFmtId="166" xfId="0" applyAlignment="1" applyBorder="1" applyFont="1" applyNumberFormat="1">
      <alignment horizontal="center" vertical="center"/>
    </xf>
    <xf borderId="35" fillId="2" fontId="2" numFmtId="4" xfId="0" applyAlignment="1" applyBorder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4" numFmtId="168" xfId="0" applyAlignment="1" applyFont="1" applyNumberFormat="1">
      <alignment horizontal="left" vertical="center"/>
    </xf>
    <xf borderId="0" fillId="0" fontId="35" numFmtId="0" xfId="0" applyFont="1"/>
    <xf borderId="0" fillId="0" fontId="36" numFmtId="165" xfId="0" applyFont="1" applyNumberFormat="1"/>
    <xf borderId="0" fillId="0" fontId="37" numFmtId="0" xfId="0" applyFont="1"/>
    <xf borderId="0" fillId="0" fontId="38" numFmtId="165" xfId="0" applyFont="1" applyNumberFormat="1"/>
    <xf borderId="0" fillId="0" fontId="39" numFmtId="165" xfId="0" applyFont="1" applyNumberFormat="1"/>
    <xf borderId="0" fillId="0" fontId="39" numFmtId="0" xfId="0" applyFont="1"/>
    <xf borderId="0" fillId="0" fontId="39" numFmtId="0" xfId="0" applyAlignment="1" applyFont="1">
      <alignment horizontal="center"/>
    </xf>
    <xf borderId="0" fillId="0" fontId="40" numFmtId="3" xfId="0" applyAlignment="1" applyFont="1" applyNumberFormat="1">
      <alignment horizontal="center"/>
    </xf>
    <xf borderId="0" fillId="0" fontId="39" numFmtId="3" xfId="0" applyFont="1" applyNumberFormat="1"/>
    <xf borderId="50" fillId="12" fontId="8" numFmtId="0" xfId="0" applyAlignment="1" applyBorder="1" applyFill="1" applyFont="1">
      <alignment horizontal="center"/>
    </xf>
    <xf borderId="51" fillId="13" fontId="8" numFmtId="0" xfId="0" applyAlignment="1" applyBorder="1" applyFill="1" applyFont="1">
      <alignment horizontal="center"/>
    </xf>
    <xf borderId="52" fillId="14" fontId="40" numFmtId="3" xfId="0" applyAlignment="1" applyBorder="1" applyFill="1" applyFont="1" applyNumberFormat="1">
      <alignment horizontal="center" vertical="center"/>
    </xf>
    <xf borderId="53" fillId="0" fontId="41" numFmtId="3" xfId="0" applyAlignment="1" applyBorder="1" applyFont="1" applyNumberFormat="1">
      <alignment horizontal="center" vertical="center"/>
    </xf>
    <xf borderId="54" fillId="0" fontId="4" numFmtId="0" xfId="0" applyBorder="1" applyFont="1"/>
    <xf borderId="55" fillId="0" fontId="4" numFmtId="0" xfId="0" applyBorder="1" applyFont="1"/>
    <xf borderId="56" fillId="0" fontId="42" numFmtId="0" xfId="0" applyAlignment="1" applyBorder="1" applyFont="1">
      <alignment horizontal="center" vertical="center"/>
    </xf>
    <xf borderId="57" fillId="0" fontId="2" numFmtId="0" xfId="0" applyAlignment="1" applyBorder="1" applyFont="1">
      <alignment horizontal="center"/>
    </xf>
    <xf borderId="58" fillId="0" fontId="4" numFmtId="0" xfId="0" applyBorder="1" applyFont="1"/>
    <xf borderId="59" fillId="0" fontId="4" numFmtId="0" xfId="0" applyBorder="1" applyFont="1"/>
    <xf borderId="60" fillId="0" fontId="4" numFmtId="0" xfId="0" applyBorder="1" applyFont="1"/>
    <xf borderId="40" fillId="12" fontId="43" numFmtId="172" xfId="0" applyAlignment="1" applyBorder="1" applyFont="1" applyNumberFormat="1">
      <alignment horizontal="center" vertical="center"/>
    </xf>
    <xf borderId="61" fillId="0" fontId="36" numFmtId="0" xfId="0" applyAlignment="1" applyBorder="1" applyFont="1">
      <alignment horizontal="center" vertical="center"/>
    </xf>
    <xf borderId="62" fillId="0" fontId="36" numFmtId="0" xfId="0" applyAlignment="1" applyBorder="1" applyFont="1">
      <alignment horizontal="center" vertical="center"/>
    </xf>
    <xf borderId="63" fillId="0" fontId="36" numFmtId="3" xfId="0" applyAlignment="1" applyBorder="1" applyFont="1" applyNumberFormat="1">
      <alignment horizontal="center" vertical="center"/>
    </xf>
    <xf borderId="6" fillId="0" fontId="36" numFmtId="3" xfId="0" applyAlignment="1" applyBorder="1" applyFont="1" applyNumberFormat="1">
      <alignment horizontal="center" vertical="center"/>
    </xf>
    <xf borderId="7" fillId="0" fontId="36" numFmtId="3" xfId="0" applyAlignment="1" applyBorder="1" applyFont="1" applyNumberFormat="1">
      <alignment horizontal="center" vertical="center"/>
    </xf>
    <xf borderId="64" fillId="0" fontId="36" numFmtId="0" xfId="0" applyAlignment="1" applyBorder="1" applyFont="1">
      <alignment horizontal="center" vertical="center"/>
    </xf>
    <xf borderId="29" fillId="0" fontId="36" numFmtId="0" xfId="0" applyAlignment="1" applyBorder="1" applyFont="1">
      <alignment horizontal="center" vertical="center"/>
    </xf>
    <xf borderId="29" fillId="0" fontId="36" numFmtId="3" xfId="0" applyAlignment="1" applyBorder="1" applyFont="1" applyNumberFormat="1">
      <alignment horizontal="center" vertical="center"/>
    </xf>
    <xf borderId="29" fillId="0" fontId="44" numFmtId="0" xfId="0" applyBorder="1" applyFont="1"/>
    <xf borderId="65" fillId="0" fontId="44" numFmtId="0" xfId="0" applyBorder="1" applyFont="1"/>
    <xf borderId="64" fillId="0" fontId="44" numFmtId="0" xfId="0" applyBorder="1" applyFont="1"/>
    <xf borderId="66" fillId="0" fontId="44" numFmtId="0" xfId="0" applyBorder="1" applyFont="1"/>
    <xf borderId="67" fillId="0" fontId="40" numFmtId="0" xfId="0" applyAlignment="1" applyBorder="1" applyFont="1">
      <alignment horizontal="center"/>
    </xf>
    <xf borderId="68" fillId="0" fontId="40" numFmtId="0" xfId="0" applyBorder="1" applyFont="1"/>
    <xf borderId="69" fillId="14" fontId="39" numFmtId="164" xfId="0" applyBorder="1" applyFont="1" applyNumberFormat="1"/>
    <xf borderId="70" fillId="0" fontId="40" numFmtId="164" xfId="0" applyAlignment="1" applyBorder="1" applyFont="1" applyNumberFormat="1">
      <alignment horizontal="center" vertical="center"/>
    </xf>
    <xf borderId="70" fillId="0" fontId="39" numFmtId="164" xfId="0" applyAlignment="1" applyBorder="1" applyFont="1" applyNumberFormat="1">
      <alignment horizontal="center" vertical="center"/>
    </xf>
    <xf borderId="71" fillId="0" fontId="39" numFmtId="164" xfId="0" applyAlignment="1" applyBorder="1" applyFont="1" applyNumberFormat="1">
      <alignment horizontal="center" vertical="center"/>
    </xf>
    <xf borderId="67" fillId="0" fontId="39" numFmtId="0" xfId="0" applyAlignment="1" applyBorder="1" applyFont="1">
      <alignment horizontal="center" vertical="center"/>
    </xf>
    <xf borderId="68" fillId="0" fontId="39" numFmtId="0" xfId="0" applyAlignment="1" applyBorder="1" applyFont="1">
      <alignment horizontal="center" vertical="center"/>
    </xf>
    <xf borderId="63" fillId="0" fontId="39" numFmtId="164" xfId="0" applyAlignment="1" applyBorder="1" applyFont="1" applyNumberFormat="1">
      <alignment horizontal="center" vertical="center"/>
    </xf>
    <xf borderId="29" fillId="0" fontId="36" numFmtId="164" xfId="0" applyAlignment="1" applyBorder="1" applyFont="1" applyNumberFormat="1">
      <alignment horizontal="center" vertical="center"/>
    </xf>
    <xf borderId="65" fillId="0" fontId="36" numFmtId="164" xfId="0" applyAlignment="1" applyBorder="1" applyFont="1" applyNumberFormat="1">
      <alignment horizontal="center" vertical="center"/>
    </xf>
    <xf borderId="64" fillId="0" fontId="40" numFmtId="164" xfId="0" applyAlignment="1" applyBorder="1" applyFont="1" applyNumberFormat="1">
      <alignment horizontal="center" vertical="center"/>
    </xf>
    <xf borderId="29" fillId="0" fontId="40" numFmtId="164" xfId="0" applyAlignment="1" applyBorder="1" applyFont="1" applyNumberFormat="1">
      <alignment horizontal="center" vertical="center"/>
    </xf>
    <xf borderId="29" fillId="0" fontId="39" numFmtId="164" xfId="0" applyAlignment="1" applyBorder="1" applyFont="1" applyNumberFormat="1">
      <alignment horizontal="center" vertical="center"/>
    </xf>
    <xf borderId="65" fillId="0" fontId="39" numFmtId="164" xfId="0" applyAlignment="1" applyBorder="1" applyFont="1" applyNumberFormat="1">
      <alignment horizontal="center" vertical="center"/>
    </xf>
    <xf borderId="64" fillId="0" fontId="39" numFmtId="164" xfId="0" applyAlignment="1" applyBorder="1" applyFont="1" applyNumberFormat="1">
      <alignment horizontal="center" vertical="center"/>
    </xf>
    <xf borderId="72" fillId="0" fontId="39" numFmtId="164" xfId="0" applyAlignment="1" applyBorder="1" applyFont="1" applyNumberFormat="1">
      <alignment horizontal="center" vertical="center"/>
    </xf>
    <xf borderId="69" fillId="0" fontId="39" numFmtId="164" xfId="0" applyBorder="1" applyFont="1" applyNumberFormat="1"/>
    <xf borderId="29" fillId="0" fontId="40" numFmtId="164" xfId="0" applyBorder="1" applyFont="1" applyNumberFormat="1"/>
    <xf borderId="65" fillId="0" fontId="40" numFmtId="164" xfId="0" applyBorder="1" applyFont="1" applyNumberFormat="1"/>
    <xf borderId="64" fillId="0" fontId="40" numFmtId="164" xfId="0" applyBorder="1" applyFont="1" applyNumberFormat="1"/>
    <xf borderId="29" fillId="0" fontId="39" numFmtId="164" xfId="0" applyBorder="1" applyFont="1" applyNumberFormat="1"/>
    <xf borderId="65" fillId="0" fontId="39" numFmtId="164" xfId="0" applyBorder="1" applyFont="1" applyNumberFormat="1"/>
    <xf borderId="64" fillId="0" fontId="39" numFmtId="164" xfId="0" applyBorder="1" applyFont="1" applyNumberFormat="1"/>
    <xf borderId="72" fillId="0" fontId="39" numFmtId="164" xfId="0" applyBorder="1" applyFont="1" applyNumberFormat="1"/>
    <xf borderId="67" fillId="0" fontId="39" numFmtId="0" xfId="0" applyAlignment="1" applyBorder="1" applyFont="1">
      <alignment horizontal="center"/>
    </xf>
    <xf borderId="68" fillId="0" fontId="39" numFmtId="0" xfId="0" applyBorder="1" applyFont="1"/>
    <xf borderId="69" fillId="2" fontId="40" numFmtId="164" xfId="0" applyBorder="1" applyFont="1" applyNumberFormat="1"/>
    <xf borderId="69" fillId="2" fontId="39" numFmtId="164" xfId="0" applyBorder="1" applyFont="1" applyNumberFormat="1"/>
    <xf borderId="73" fillId="2" fontId="39" numFmtId="164" xfId="0" applyBorder="1" applyFont="1" applyNumberFormat="1"/>
    <xf borderId="64" fillId="0" fontId="40" numFmtId="164" xfId="0" applyAlignment="1" applyBorder="1" applyFont="1" applyNumberFormat="1">
      <alignment vertical="center"/>
    </xf>
    <xf borderId="64" fillId="0" fontId="39" numFmtId="164" xfId="0" applyAlignment="1" applyBorder="1" applyFont="1" applyNumberFormat="1">
      <alignment vertical="center"/>
    </xf>
    <xf borderId="74" fillId="0" fontId="39" numFmtId="164" xfId="0" applyAlignment="1" applyBorder="1" applyFont="1" applyNumberFormat="1">
      <alignment vertical="center"/>
    </xf>
    <xf borderId="75" fillId="0" fontId="39" numFmtId="0" xfId="0" applyAlignment="1" applyBorder="1" applyFont="1">
      <alignment horizontal="center"/>
    </xf>
    <xf borderId="76" fillId="0" fontId="39" numFmtId="0" xfId="0" applyBorder="1" applyFont="1"/>
    <xf borderId="77" fillId="0" fontId="39" numFmtId="0" xfId="0" applyAlignment="1" applyBorder="1" applyFont="1">
      <alignment horizontal="center"/>
    </xf>
    <xf borderId="78" fillId="0" fontId="40" numFmtId="0" xfId="0" applyBorder="1" applyFont="1"/>
    <xf borderId="69" fillId="14" fontId="40" numFmtId="164" xfId="0" applyBorder="1" applyFont="1" applyNumberFormat="1"/>
    <xf borderId="64" fillId="14" fontId="40" numFmtId="164" xfId="0" applyBorder="1" applyFont="1" applyNumberFormat="1"/>
    <xf borderId="73" fillId="14" fontId="40" numFmtId="164" xfId="0" applyBorder="1" applyFont="1" applyNumberFormat="1"/>
    <xf borderId="57" fillId="0" fontId="39" numFmtId="0" xfId="0" applyAlignment="1" applyBorder="1" applyFont="1">
      <alignment horizontal="center"/>
    </xf>
    <xf borderId="79" fillId="0" fontId="39" numFmtId="164" xfId="0" applyBorder="1" applyFont="1" applyNumberFormat="1"/>
    <xf borderId="6" fillId="0" fontId="40" numFmtId="0" xfId="0" applyBorder="1" applyFont="1"/>
    <xf borderId="6" fillId="0" fontId="39" numFmtId="164" xfId="0" applyBorder="1" applyFont="1" applyNumberFormat="1"/>
    <xf borderId="32" fillId="0" fontId="39" numFmtId="164" xfId="0" applyBorder="1" applyFont="1" applyNumberFormat="1"/>
    <xf borderId="6" fillId="14" fontId="39" numFmtId="164" xfId="0" applyBorder="1" applyFont="1" applyNumberFormat="1"/>
    <xf borderId="6" fillId="0" fontId="39" numFmtId="0" xfId="0" applyBorder="1" applyFont="1"/>
    <xf borderId="6" fillId="0" fontId="40" numFmtId="164" xfId="0" applyBorder="1" applyFont="1" applyNumberFormat="1"/>
    <xf borderId="0" fillId="0" fontId="40" numFmtId="166" xfId="0" applyFont="1" applyNumberFormat="1"/>
    <xf borderId="6" fillId="2" fontId="40" numFmtId="164" xfId="0" applyBorder="1" applyFont="1" applyNumberFormat="1"/>
    <xf borderId="0" fillId="0" fontId="39" numFmtId="164" xfId="0" applyFont="1" applyNumberFormat="1"/>
    <xf borderId="80" fillId="0" fontId="40" numFmtId="0" xfId="0" applyAlignment="1" applyBorder="1" applyFont="1">
      <alignment horizontal="center"/>
    </xf>
    <xf borderId="81" fillId="0" fontId="40" numFmtId="0" xfId="0" applyBorder="1" applyFont="1"/>
    <xf borderId="13" fillId="14" fontId="40" numFmtId="164" xfId="0" applyBorder="1" applyFont="1" applyNumberFormat="1"/>
    <xf borderId="15" fillId="0" fontId="40" numFmtId="164" xfId="0" applyBorder="1" applyFont="1" applyNumberFormat="1"/>
    <xf borderId="82" fillId="0" fontId="40" numFmtId="164" xfId="0" applyBorder="1" applyFont="1" applyNumberFormat="1"/>
    <xf borderId="83" fillId="0" fontId="40" numFmtId="164" xfId="0" applyBorder="1" applyFont="1" applyNumberFormat="1"/>
    <xf borderId="0" fillId="0" fontId="40" numFmtId="0" xfId="0" applyAlignment="1" applyFont="1">
      <alignment horizontal="center"/>
    </xf>
    <xf borderId="0" fillId="0" fontId="40" numFmtId="0" xfId="0" applyFont="1"/>
    <xf borderId="35" fillId="2" fontId="40" numFmtId="165" xfId="0" applyBorder="1" applyFont="1" applyNumberFormat="1"/>
    <xf borderId="0" fillId="0" fontId="40" numFmtId="165" xfId="0" applyFont="1" applyNumberFormat="1"/>
    <xf borderId="84" fillId="14" fontId="39" numFmtId="165" xfId="0" applyBorder="1" applyFont="1" applyNumberFormat="1"/>
    <xf borderId="0" fillId="0" fontId="39" numFmtId="10" xfId="0" applyFont="1" applyNumberFormat="1"/>
    <xf borderId="85" fillId="0" fontId="39" numFmtId="0" xfId="0" applyAlignment="1" applyBorder="1" applyFont="1">
      <alignment horizontal="center"/>
    </xf>
    <xf borderId="85" fillId="0" fontId="40" numFmtId="0" xfId="0" applyBorder="1" applyFont="1"/>
    <xf borderId="86" fillId="14" fontId="36" numFmtId="165" xfId="0" applyBorder="1" applyFont="1" applyNumberFormat="1"/>
    <xf borderId="86" fillId="14" fontId="39" numFmtId="165" xfId="0" applyBorder="1" applyFont="1" applyNumberFormat="1"/>
    <xf borderId="0" fillId="0" fontId="39" numFmtId="2" xfId="0" applyFont="1" applyNumberFormat="1"/>
    <xf borderId="0" fillId="0" fontId="39" numFmtId="168" xfId="0" applyFont="1" applyNumberFormat="1"/>
    <xf borderId="85" fillId="0" fontId="41" numFmtId="0" xfId="0" applyBorder="1" applyFont="1"/>
    <xf borderId="86" fillId="14" fontId="41" numFmtId="39" xfId="0" applyBorder="1" applyFont="1" applyNumberFormat="1"/>
    <xf borderId="0" fillId="0" fontId="45" numFmtId="165" xfId="0" applyFont="1" applyNumberFormat="1"/>
    <xf borderId="86" fillId="14" fontId="41" numFmtId="168" xfId="0" applyBorder="1" applyFont="1" applyNumberFormat="1"/>
    <xf borderId="0" fillId="0" fontId="8" numFmtId="168" xfId="0" applyFont="1" applyNumberFormat="1"/>
    <xf borderId="35" fillId="3" fontId="8" numFmtId="165" xfId="0" applyBorder="1" applyFont="1" applyNumberFormat="1"/>
    <xf borderId="35" fillId="3" fontId="8" numFmtId="0" xfId="0" applyBorder="1" applyFont="1"/>
    <xf borderId="35" fillId="3" fontId="8" numFmtId="9" xfId="0" applyBorder="1" applyFont="1" applyNumberFormat="1"/>
    <xf borderId="32" fillId="12" fontId="1" numFmtId="166" xfId="0" applyAlignment="1" applyBorder="1" applyFont="1" applyNumberFormat="1">
      <alignment horizontal="center"/>
    </xf>
    <xf borderId="32" fillId="3" fontId="3" numFmtId="166" xfId="0" applyAlignment="1" applyBorder="1" applyFont="1" applyNumberFormat="1">
      <alignment horizontal="center" vertical="center"/>
    </xf>
    <xf borderId="6" fillId="3" fontId="3" numFmtId="166" xfId="0" applyAlignment="1" applyBorder="1" applyFont="1" applyNumberFormat="1">
      <alignment horizontal="left" vertical="center"/>
    </xf>
    <xf borderId="6" fillId="4" fontId="3" numFmtId="166" xfId="0" applyAlignment="1" applyBorder="1" applyFont="1" applyNumberFormat="1">
      <alignment horizontal="center" vertical="center"/>
    </xf>
    <xf borderId="46" fillId="2" fontId="3" numFmtId="166" xfId="0" applyAlignment="1" applyBorder="1" applyFont="1" applyNumberFormat="1">
      <alignment horizontal="left"/>
    </xf>
    <xf borderId="45" fillId="2" fontId="3" numFmtId="166" xfId="0" applyBorder="1" applyFont="1" applyNumberFormat="1"/>
    <xf borderId="37" fillId="2" fontId="3" numFmtId="166" xfId="0" applyBorder="1" applyFont="1" applyNumberFormat="1"/>
    <xf borderId="6" fillId="0" fontId="2" numFmtId="166" xfId="0" applyAlignment="1" applyBorder="1" applyFont="1" applyNumberFormat="1">
      <alignment horizontal="left"/>
    </xf>
    <xf borderId="6" fillId="4" fontId="2" numFmtId="166" xfId="0" applyAlignment="1" applyBorder="1" applyFont="1" applyNumberFormat="1">
      <alignment horizontal="center" vertical="center"/>
    </xf>
    <xf borderId="6" fillId="2" fontId="3" numFmtId="166" xfId="0" applyAlignment="1" applyBorder="1" applyFont="1" applyNumberFormat="1">
      <alignment horizontal="left"/>
    </xf>
    <xf borderId="6" fillId="2" fontId="3" numFmtId="166" xfId="0" applyBorder="1" applyFont="1" applyNumberFormat="1"/>
    <xf borderId="6" fillId="2" fontId="2" numFmtId="166" xfId="0" applyAlignment="1" applyBorder="1" applyFont="1" applyNumberFormat="1">
      <alignment vertical="center"/>
    </xf>
    <xf borderId="6" fillId="2" fontId="2" numFmtId="166" xfId="0" applyAlignment="1" applyBorder="1" applyFont="1" applyNumberFormat="1">
      <alignment horizontal="center" vertical="center"/>
    </xf>
    <xf borderId="6" fillId="10" fontId="2" numFmtId="166" xfId="0" applyAlignment="1" applyBorder="1" applyFont="1" applyNumberFormat="1">
      <alignment horizontal="left"/>
    </xf>
    <xf borderId="6" fillId="10" fontId="2" numFmtId="166" xfId="0" applyAlignment="1" applyBorder="1" applyFont="1" applyNumberFormat="1">
      <alignment vertical="center"/>
    </xf>
    <xf borderId="6" fillId="10" fontId="2" numFmtId="166" xfId="0" applyAlignment="1" applyBorder="1" applyFont="1" applyNumberFormat="1">
      <alignment horizontal="center" vertical="center"/>
    </xf>
    <xf borderId="6" fillId="10" fontId="2" numFmtId="166" xfId="0" applyAlignment="1" applyBorder="1" applyFont="1" applyNumberFormat="1">
      <alignment horizontal="center"/>
    </xf>
    <xf borderId="6" fillId="2" fontId="31" numFmtId="166" xfId="0" applyBorder="1" applyFont="1" applyNumberFormat="1"/>
    <xf borderId="6" fillId="2" fontId="2" numFmtId="166" xfId="0" applyAlignment="1" applyBorder="1" applyFont="1" applyNumberFormat="1">
      <alignment horizontal="left" vertical="center"/>
    </xf>
    <xf borderId="6" fillId="10" fontId="2" numFmtId="166" xfId="0" applyAlignment="1" applyBorder="1" applyFont="1" applyNumberFormat="1">
      <alignment horizontal="left" vertical="center"/>
    </xf>
    <xf borderId="6" fillId="2" fontId="3" numFmtId="0" xfId="0" applyAlignment="1" applyBorder="1" applyFont="1">
      <alignment horizontal="left"/>
    </xf>
    <xf borderId="6" fillId="2" fontId="3" numFmtId="0" xfId="0" applyBorder="1" applyFont="1"/>
    <xf borderId="6" fillId="2" fontId="2" numFmtId="0" xfId="0" applyBorder="1" applyFont="1"/>
    <xf borderId="6" fillId="0" fontId="2" numFmtId="166" xfId="0" applyAlignment="1" applyBorder="1" applyFont="1" applyNumberFormat="1">
      <alignment horizontal="left" vertical="center"/>
    </xf>
    <xf borderId="6" fillId="0" fontId="2" numFmtId="166" xfId="0" applyAlignment="1" applyBorder="1" applyFont="1" applyNumberFormat="1">
      <alignment horizontal="left" readingOrder="0" vertical="center"/>
    </xf>
    <xf borderId="6" fillId="0" fontId="2" numFmtId="0" xfId="0" applyAlignment="1" applyBorder="1" applyFont="1">
      <alignment horizontal="left" vertical="center"/>
    </xf>
    <xf borderId="6" fillId="10" fontId="2" numFmtId="0" xfId="0" applyAlignment="1" applyBorder="1" applyFont="1">
      <alignment horizontal="left" vertical="center"/>
    </xf>
    <xf borderId="6" fillId="10" fontId="2" numFmtId="0" xfId="0" applyAlignment="1" applyBorder="1" applyFont="1">
      <alignment readingOrder="0"/>
    </xf>
    <xf borderId="6" fillId="0" fontId="2" numFmtId="166" xfId="0" applyAlignment="1" applyBorder="1" applyFont="1" applyNumberFormat="1">
      <alignment readingOrder="0"/>
    </xf>
    <xf borderId="6" fillId="2" fontId="2" numFmtId="10" xfId="0" applyBorder="1" applyFont="1" applyNumberFormat="1"/>
    <xf borderId="6" fillId="10" fontId="2" numFmtId="10" xfId="0" applyBorder="1" applyFont="1" applyNumberFormat="1"/>
    <xf borderId="32" fillId="12" fontId="3" numFmtId="166" xfId="0" applyAlignment="1" applyBorder="1" applyFont="1" applyNumberFormat="1">
      <alignment horizontal="center" vertical="center"/>
    </xf>
    <xf borderId="6" fillId="12" fontId="3" numFmtId="166" xfId="0" applyAlignment="1" applyBorder="1" applyFont="1" applyNumberFormat="1">
      <alignment horizontal="center" vertical="center"/>
    </xf>
    <xf borderId="0" fillId="0" fontId="29" numFmtId="0" xfId="0" applyAlignment="1" applyFont="1">
      <alignment horizontal="center"/>
    </xf>
    <xf borderId="32" fillId="0" fontId="1" numFmtId="0" xfId="0" applyAlignment="1" applyBorder="1" applyFont="1">
      <alignment horizontal="center" vertical="center"/>
    </xf>
    <xf borderId="19" fillId="0" fontId="3" numFmtId="166" xfId="0" applyAlignment="1" applyBorder="1" applyFont="1" applyNumberFormat="1">
      <alignment horizontal="center" vertical="center"/>
    </xf>
    <xf borderId="32" fillId="0" fontId="3" numFmtId="166" xfId="0" applyAlignment="1" applyBorder="1" applyFont="1" applyNumberFormat="1">
      <alignment horizontal="center"/>
    </xf>
    <xf borderId="6" fillId="0" fontId="3" numFmtId="166" xfId="0" applyAlignment="1" applyBorder="1" applyFont="1" applyNumberFormat="1">
      <alignment horizontal="center"/>
    </xf>
    <xf borderId="6" fillId="0" fontId="3" numFmtId="166" xfId="0" applyAlignment="1" applyBorder="1" applyFont="1" applyNumberFormat="1">
      <alignment horizontal="center" vertical="center"/>
    </xf>
    <xf borderId="32" fillId="0" fontId="3" numFmtId="166" xfId="0" applyBorder="1" applyFont="1" applyNumberFormat="1"/>
    <xf borderId="36" fillId="0" fontId="3" numFmtId="166" xfId="0" applyBorder="1" applyFont="1" applyNumberFormat="1"/>
    <xf borderId="28" fillId="0" fontId="3" numFmtId="166" xfId="0" applyBorder="1" applyFont="1" applyNumberFormat="1"/>
    <xf borderId="32" fillId="0" fontId="3" numFmtId="166" xfId="0" applyAlignment="1" applyBorder="1" applyFont="1" applyNumberFormat="1">
      <alignment horizontal="left"/>
    </xf>
    <xf borderId="6" fillId="0" fontId="3" numFmtId="166" xfId="0" applyAlignment="1" applyBorder="1" applyFont="1" applyNumberFormat="1">
      <alignment horizontal="left"/>
    </xf>
    <xf borderId="36" fillId="0" fontId="3" numFmtId="166" xfId="0" applyAlignment="1" applyBorder="1" applyFont="1" applyNumberFormat="1">
      <alignment horizontal="left"/>
    </xf>
    <xf borderId="28" fillId="0" fontId="3" numFmtId="166" xfId="0" applyAlignment="1" applyBorder="1" applyFont="1" applyNumberFormat="1">
      <alignment horizontal="left"/>
    </xf>
    <xf borderId="6" fillId="0" fontId="2" numFmtId="166" xfId="0" applyAlignment="1" applyBorder="1" applyFont="1" applyNumberFormat="1">
      <alignment horizontal="center" vertical="top"/>
    </xf>
    <xf borderId="6" fillId="0" fontId="2" numFmtId="166" xfId="0" applyAlignment="1" applyBorder="1" applyFont="1" applyNumberFormat="1">
      <alignment shrinkToFit="0" vertical="top" wrapText="1"/>
    </xf>
    <xf borderId="6" fillId="0" fontId="2" numFmtId="166" xfId="0" applyAlignment="1" applyBorder="1" applyFont="1" applyNumberFormat="1">
      <alignment vertical="top"/>
    </xf>
    <xf borderId="0" fillId="0" fontId="2" numFmtId="0" xfId="0" applyAlignment="1" applyFont="1">
      <alignment vertical="top"/>
    </xf>
    <xf borderId="32" fillId="0" fontId="3" numFmtId="0" xfId="0" applyBorder="1" applyFont="1"/>
    <xf borderId="36" fillId="0" fontId="3" numFmtId="0" xfId="0" applyBorder="1" applyFont="1"/>
    <xf borderId="28" fillId="0" fontId="3" numFmtId="0" xfId="0" applyBorder="1" applyFont="1"/>
    <xf borderId="6" fillId="0" fontId="2" numFmtId="0" xfId="0" applyAlignment="1" applyBorder="1" applyFont="1">
      <alignment horizontal="center" vertical="center"/>
    </xf>
    <xf borderId="6" fillId="0" fontId="46" numFmtId="166" xfId="0" applyBorder="1" applyFont="1" applyNumberFormat="1"/>
    <xf borderId="6" fillId="0" fontId="2" numFmtId="0" xfId="0" applyAlignment="1" applyBorder="1" applyFont="1">
      <alignment vertical="center"/>
    </xf>
    <xf borderId="6" fillId="0" fontId="2" numFmtId="10" xfId="0" applyBorder="1" applyFont="1" applyNumberFormat="1"/>
    <xf borderId="6" fillId="0" fontId="3" numFmtId="166" xfId="0" applyBorder="1" applyFont="1" applyNumberFormat="1"/>
    <xf borderId="0" fillId="0" fontId="33" numFmtId="166" xfId="0" applyAlignment="1" applyFont="1" applyNumberFormat="1">
      <alignment horizontal="center" vertical="center"/>
    </xf>
    <xf borderId="0" fillId="0" fontId="2" numFmtId="4" xfId="0" applyAlignment="1" applyFont="1" applyNumberFormat="1">
      <alignment horizontal="center" vertical="center"/>
    </xf>
    <xf borderId="32" fillId="0" fontId="1" numFmtId="166" xfId="0" applyAlignment="1" applyBorder="1" applyFont="1" applyNumberFormat="1">
      <alignment horizontal="center" vertical="center"/>
    </xf>
    <xf borderId="6" fillId="0" fontId="31" numFmtId="166" xfId="0" applyBorder="1" applyFont="1" applyNumberFormat="1"/>
    <xf borderId="32" fillId="0" fontId="3" numFmtId="166" xfId="0" applyAlignment="1" applyBorder="1" applyFont="1" applyNumberFormat="1">
      <alignment horizontal="center" vertical="center"/>
    </xf>
    <xf borderId="6" fillId="0" fontId="3" numFmtId="166" xfId="0" applyAlignment="1" applyBorder="1" applyFont="1" applyNumberFormat="1">
      <alignment vertical="center"/>
    </xf>
    <xf borderId="32" fillId="0" fontId="1" numFmtId="166" xfId="0" applyAlignment="1" applyBorder="1" applyFont="1" applyNumberFormat="1">
      <alignment horizontal="center"/>
    </xf>
    <xf borderId="32" fillId="0" fontId="3" numFmtId="0" xfId="0" applyAlignment="1" applyBorder="1" applyFont="1">
      <alignment horizontal="center"/>
    </xf>
    <xf borderId="32" fillId="12" fontId="15" numFmtId="0" xfId="0" applyAlignment="1" applyBorder="1" applyFont="1">
      <alignment horizontal="center" vertical="center"/>
    </xf>
    <xf borderId="87" fillId="3" fontId="3" numFmtId="0" xfId="0" applyAlignment="1" applyBorder="1" applyFont="1">
      <alignment horizontal="center" vertical="center"/>
    </xf>
    <xf borderId="88" fillId="3" fontId="3" numFmtId="0" xfId="0" applyAlignment="1" applyBorder="1" applyFont="1">
      <alignment horizontal="center" shrinkToFit="0" vertical="center" wrapText="1"/>
    </xf>
    <xf borderId="89" fillId="3" fontId="2" numFmtId="0" xfId="0" applyAlignment="1" applyBorder="1" applyFont="1">
      <alignment horizontal="center" shrinkToFit="0" vertical="center" wrapText="1"/>
    </xf>
    <xf borderId="35" fillId="2" fontId="2" numFmtId="0" xfId="0" applyAlignment="1" applyBorder="1" applyFont="1">
      <alignment vertical="center"/>
    </xf>
    <xf borderId="0" fillId="0" fontId="2" numFmtId="0" xfId="0" applyAlignment="1" applyFont="1">
      <alignment vertical="center"/>
    </xf>
    <xf borderId="90" fillId="0" fontId="4" numFmtId="0" xfId="0" applyBorder="1" applyFont="1"/>
    <xf borderId="91" fillId="0" fontId="4" numFmtId="0" xfId="0" applyBorder="1" applyFont="1"/>
    <xf borderId="5" fillId="2" fontId="18" numFmtId="0" xfId="0" applyBorder="1" applyFont="1"/>
    <xf borderId="37" fillId="2" fontId="18" numFmtId="0" xfId="0" applyBorder="1" applyFont="1"/>
    <xf borderId="6" fillId="0" fontId="2" numFmtId="166" xfId="0" applyAlignment="1" applyBorder="1" applyFont="1" applyNumberFormat="1">
      <alignment horizontal="center" readingOrder="0" vertical="center"/>
    </xf>
    <xf borderId="6" fillId="0" fontId="2" numFmtId="0" xfId="0" applyAlignment="1" applyBorder="1" applyFont="1">
      <alignment horizontal="left" readingOrder="0"/>
    </xf>
    <xf borderId="19" fillId="0" fontId="2" numFmtId="166" xfId="0" applyAlignment="1" applyBorder="1" applyFont="1" applyNumberFormat="1">
      <alignment vertical="center"/>
    </xf>
    <xf borderId="6" fillId="0" fontId="2" numFmtId="0" xfId="0" applyAlignment="1" applyBorder="1" applyFont="1">
      <alignment horizontal="left"/>
    </xf>
    <xf borderId="17" fillId="0" fontId="2" numFmtId="166" xfId="0" applyAlignment="1" applyBorder="1" applyFont="1" applyNumberFormat="1">
      <alignment vertical="center"/>
    </xf>
    <xf borderId="0" fillId="0" fontId="2" numFmtId="0" xfId="0" applyAlignment="1" applyFont="1">
      <alignment readingOrder="0"/>
    </xf>
    <xf borderId="89" fillId="3" fontId="28" numFmtId="166" xfId="0" applyAlignment="1" applyBorder="1" applyFont="1" applyNumberFormat="1">
      <alignment horizontal="center" vertical="center"/>
    </xf>
    <xf borderId="88" fillId="3" fontId="28" numFmtId="166" xfId="0" applyAlignment="1" applyBorder="1" applyFont="1" applyNumberFormat="1">
      <alignment horizontal="center" vertical="center"/>
    </xf>
    <xf borderId="92" fillId="5" fontId="3" numFmtId="166" xfId="0" applyAlignment="1" applyBorder="1" applyFont="1" applyNumberFormat="1">
      <alignment horizontal="center" shrinkToFit="0" vertical="center" wrapText="1"/>
    </xf>
    <xf borderId="93" fillId="3" fontId="3" numFmtId="166" xfId="0" applyAlignment="1" applyBorder="1" applyFont="1" applyNumberFormat="1">
      <alignment horizontal="center"/>
    </xf>
    <xf borderId="94" fillId="0" fontId="4" numFmtId="0" xfId="0" applyBorder="1" applyFont="1"/>
    <xf borderId="95" fillId="0" fontId="4" numFmtId="0" xfId="0" applyBorder="1" applyFont="1"/>
    <xf borderId="89" fillId="5" fontId="3" numFmtId="166" xfId="0" applyAlignment="1" applyBorder="1" applyFont="1" applyNumberFormat="1">
      <alignment horizontal="center" shrinkToFit="0" vertical="center" wrapText="1"/>
    </xf>
    <xf borderId="96" fillId="0" fontId="4" numFmtId="0" xfId="0" applyBorder="1" applyFont="1"/>
    <xf borderId="6" fillId="15" fontId="29" numFmtId="166" xfId="0" applyAlignment="1" applyBorder="1" applyFill="1" applyFont="1" applyNumberFormat="1">
      <alignment horizontal="left"/>
    </xf>
    <xf borderId="6" fillId="15" fontId="29" numFmtId="166" xfId="0" applyAlignment="1" applyBorder="1" applyFont="1" applyNumberFormat="1">
      <alignment horizontal="center"/>
    </xf>
    <xf borderId="6" fillId="15" fontId="29" numFmtId="166" xfId="0" applyBorder="1" applyFont="1" applyNumberFormat="1"/>
    <xf borderId="35" fillId="5" fontId="29" numFmtId="166" xfId="0" applyAlignment="1" applyBorder="1" applyFont="1" applyNumberFormat="1">
      <alignment horizontal="center" vertical="center"/>
    </xf>
    <xf borderId="6" fillId="15" fontId="29" numFmtId="166" xfId="0" applyAlignment="1" applyBorder="1" applyFont="1" applyNumberFormat="1">
      <alignment vertical="center"/>
    </xf>
    <xf borderId="6" fillId="15" fontId="29" numFmtId="166" xfId="0" applyAlignment="1" applyBorder="1" applyFont="1" applyNumberFormat="1">
      <alignment horizontal="center" vertical="center"/>
    </xf>
    <xf borderId="37" fillId="5" fontId="29" numFmtId="166" xfId="0" applyAlignment="1" applyBorder="1" applyFont="1" applyNumberFormat="1">
      <alignment horizontal="center" vertical="center"/>
    </xf>
    <xf borderId="6" fillId="16" fontId="29" numFmtId="166" xfId="0" applyBorder="1" applyFill="1" applyFont="1" applyNumberFormat="1"/>
    <xf borderId="6" fillId="16" fontId="29" numFmtId="166" xfId="0" applyAlignment="1" applyBorder="1" applyFont="1" applyNumberFormat="1">
      <alignment vertical="center"/>
    </xf>
    <xf borderId="6" fillId="16" fontId="29" numFmtId="166" xfId="0" applyAlignment="1" applyBorder="1" applyFont="1" applyNumberFormat="1">
      <alignment horizontal="center" vertical="center"/>
    </xf>
    <xf borderId="19" fillId="0" fontId="29" numFmtId="166" xfId="0" applyAlignment="1" applyBorder="1" applyFont="1" applyNumberFormat="1">
      <alignment vertical="center"/>
    </xf>
    <xf borderId="19" fillId="0" fontId="29" numFmtId="166" xfId="0" applyAlignment="1" applyBorder="1" applyFont="1" applyNumberFormat="1">
      <alignment horizontal="center" vertical="center"/>
    </xf>
    <xf borderId="39" fillId="2" fontId="29" numFmtId="0" xfId="0" applyAlignment="1" applyBorder="1" applyFont="1">
      <alignment horizontal="center" vertical="center"/>
    </xf>
    <xf borderId="6" fillId="2" fontId="29" numFmtId="0" xfId="0" applyBorder="1" applyFont="1"/>
    <xf borderId="6" fillId="2" fontId="29" numFmtId="165" xfId="0" applyBorder="1" applyFont="1" applyNumberFormat="1"/>
    <xf borderId="40" fillId="2" fontId="29" numFmtId="0" xfId="0" applyAlignment="1" applyBorder="1" applyFont="1">
      <alignment horizontal="center" vertical="center"/>
    </xf>
    <xf borderId="6" fillId="2" fontId="29" numFmtId="166" xfId="0" applyAlignment="1" applyBorder="1" applyFont="1" applyNumberFormat="1">
      <alignment horizontal="left" vertical="top"/>
    </xf>
    <xf borderId="38" fillId="2" fontId="29" numFmtId="0" xfId="0" applyAlignment="1" applyBorder="1" applyFont="1">
      <alignment horizontal="center" vertical="center"/>
    </xf>
    <xf borderId="6" fillId="2" fontId="29" numFmtId="0" xfId="0" applyAlignment="1" applyBorder="1" applyFont="1">
      <alignment horizontal="center" vertical="center"/>
    </xf>
    <xf borderId="6" fillId="2" fontId="2" numFmtId="0" xfId="0" applyAlignment="1" applyBorder="1" applyFont="1">
      <alignment horizontal="center" vertical="center"/>
    </xf>
    <xf borderId="35" fillId="8" fontId="28" numFmtId="166" xfId="0" applyBorder="1" applyFont="1" applyNumberFormat="1"/>
  </cellXfs>
  <cellStyles count="1">
    <cellStyle xfId="0" name="Normal" builtinId="0"/>
  </cellStyles>
  <dxfs count="1">
    <dxf>
      <font/>
      <fill>
        <patternFill patternType="solid">
          <fgColor rgb="FFFF0000"/>
          <bgColor rgb="FFFF0000"/>
        </patternFill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<Relationships xmlns="http://schemas.openxmlformats.org/package/2006/relationships"><Relationship Id="rId1" Type="http://customschemas.google.com/relationships/workbookmetadata" Target="commentsmeta3"/></Relationships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customschemas.google.com/relationships/workbookmetadata" Target="metadata"/><Relationship Id="rId14" Type="http://schemas.openxmlformats.org/officeDocument/2006/relationships/externalLink" Target="externalLinks/externalLink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952500</xdr:colOff>
      <xdr:row>11</xdr:row>
      <xdr:rowOff>66675</xdr:rowOff>
    </xdr:from>
    <xdr:ext cx="114300" cy="1666875"/>
    <xdr:sp>
      <xdr:nvSpPr>
        <xdr:cNvPr id="3" name="Shape 3"/>
        <xdr:cNvSpPr/>
      </xdr:nvSpPr>
      <xdr:spPr>
        <a:xfrm>
          <a:off x="5303138" y="2965613"/>
          <a:ext cx="85725" cy="1628775"/>
        </a:xfrm>
        <a:prstGeom prst="rightBracket">
          <a:avLst>
            <a:gd fmla="val 8333" name="adj"/>
          </a:avLst>
        </a:prstGeom>
        <a:noFill/>
        <a:ln cap="flat" cmpd="sng" w="34925">
          <a:solidFill>
            <a:schemeClr val="dk1">
              <a:alpha val="56862"/>
            </a:schemeClr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\\Desktop-8gajl32\HIJRAH%20VILLAGE\Manajemen%20Proyek%20HV%201\Manajemen%20Keuangan%20HV%20I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Laporan Manajemen"/>
      <sheetName val="Laporan Penerimaan"/>
      <sheetName val="Laporan Pengeluaran"/>
      <sheetName val="Laporan Cashflow"/>
      <sheetName val="Quick Count"/>
      <sheetName val="Angsuran &amp; Tabel Harg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1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2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3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4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71"/>
    <col customWidth="1" min="2" max="2" width="46.86"/>
    <col customWidth="1" min="3" max="3" width="20.71"/>
    <col customWidth="1" min="4" max="4" width="21.43"/>
    <col customWidth="1" min="5" max="5" width="3.57"/>
    <col customWidth="1" min="6" max="6" width="21.29"/>
    <col customWidth="1" min="7" max="26" width="8.71"/>
  </cols>
  <sheetData>
    <row r="1">
      <c r="A1" s="1" t="s">
        <v>0</v>
      </c>
      <c r="E1" s="2"/>
      <c r="F1" s="3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3.75" customHeight="1">
      <c r="A2" s="3"/>
      <c r="B2" s="2"/>
      <c r="C2" s="4"/>
      <c r="D2" s="2"/>
      <c r="E2" s="2"/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5" t="s">
        <v>1</v>
      </c>
      <c r="B3" s="6" t="s">
        <v>2</v>
      </c>
      <c r="C3" s="7"/>
      <c r="D3" s="8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9">
        <v>1.0</v>
      </c>
      <c r="B4" s="10" t="s">
        <v>3</v>
      </c>
      <c r="C4" s="11" t="s">
        <v>4</v>
      </c>
      <c r="D4" s="12" t="s">
        <v>5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3"/>
      <c r="B5" s="14" t="s">
        <v>6</v>
      </c>
      <c r="C5" s="15">
        <f>'Laporan Cashflow'!C11</f>
        <v>741498296.9</v>
      </c>
      <c r="D5" s="16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3"/>
      <c r="B6" s="14" t="s">
        <v>7</v>
      </c>
      <c r="C6" s="15">
        <f>'Laporan Cashflow'!C12+'Laporan Cashflow'!C13</f>
        <v>839987998</v>
      </c>
      <c r="D6" s="17">
        <f>'Laporan Cashflow'!C14</f>
        <v>1581486295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9">
        <v>2.0</v>
      </c>
      <c r="B7" s="10" t="s">
        <v>8</v>
      </c>
      <c r="C7" s="14"/>
      <c r="D7" s="17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3"/>
      <c r="B8" s="14" t="s">
        <v>9</v>
      </c>
      <c r="C8" s="15">
        <f>'Laporan Pengeluaran'!G26</f>
        <v>517950000</v>
      </c>
      <c r="D8" s="18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3"/>
      <c r="B9" s="14" t="s">
        <v>10</v>
      </c>
      <c r="C9" s="15">
        <f>'Laporan Pengeluaran'!G37</f>
        <v>7000000</v>
      </c>
      <c r="D9" s="18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3"/>
      <c r="B10" s="14" t="s">
        <v>11</v>
      </c>
      <c r="C10" s="15">
        <f>'Laporan Pengeluaran'!G84</f>
        <v>98287238</v>
      </c>
      <c r="D10" s="18"/>
      <c r="E10" s="2"/>
      <c r="F10" s="19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3"/>
      <c r="B11" s="14" t="s">
        <v>12</v>
      </c>
      <c r="C11" s="15">
        <f>'Laporan Pengeluaran'!G92</f>
        <v>0</v>
      </c>
      <c r="D11" s="18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3"/>
      <c r="B12" s="14" t="s">
        <v>13</v>
      </c>
      <c r="C12" s="15">
        <f>'Laporan Pengeluaran'!G110</f>
        <v>15956750</v>
      </c>
      <c r="D12" s="18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3"/>
      <c r="B13" s="14" t="s">
        <v>14</v>
      </c>
      <c r="C13" s="15">
        <f>'Laporan Pengeluaran'!G127</f>
        <v>5041000</v>
      </c>
      <c r="D13" s="18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3"/>
      <c r="B14" s="14" t="s">
        <v>15</v>
      </c>
      <c r="C14" s="15">
        <f>'Laporan Pengeluaran'!G141</f>
        <v>293250000</v>
      </c>
      <c r="D14" s="18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3"/>
      <c r="B15" s="14" t="s">
        <v>16</v>
      </c>
      <c r="C15" s="15">
        <f>'Laporan Pengeluaran'!G162</f>
        <v>25908000</v>
      </c>
      <c r="D15" s="18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3"/>
      <c r="B16" s="14" t="s">
        <v>17</v>
      </c>
      <c r="C16" s="15">
        <f>'Laporan Pengeluaran'!G175</f>
        <v>0</v>
      </c>
      <c r="D16" s="18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3"/>
      <c r="B17" s="14" t="s">
        <v>18</v>
      </c>
      <c r="C17" s="15">
        <f>'Laporan Pengeluaran'!G187</f>
        <v>43455627</v>
      </c>
      <c r="D17" s="18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3"/>
      <c r="B18" s="14" t="s">
        <v>19</v>
      </c>
      <c r="C18" s="15">
        <f>'Laporan Pengeluaran'!G193</f>
        <v>360150.75</v>
      </c>
      <c r="D18" s="17">
        <f>SUM(C8:C18)</f>
        <v>1007208766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0">
        <v>3.0</v>
      </c>
      <c r="B19" s="21" t="s">
        <v>20</v>
      </c>
      <c r="C19" s="22"/>
      <c r="D19" s="23">
        <f>'Laporan Cashflow'!V46</f>
        <v>406714841.2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5.75" customHeight="1">
      <c r="A20" s="24"/>
      <c r="B20" s="25"/>
      <c r="C20" s="4"/>
      <c r="D20" s="4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5" t="s">
        <v>21</v>
      </c>
      <c r="B21" s="26" t="s">
        <v>22</v>
      </c>
      <c r="C21" s="7"/>
      <c r="D21" s="8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3"/>
      <c r="B22" s="27" t="s">
        <v>23</v>
      </c>
      <c r="C22" s="27" t="s">
        <v>24</v>
      </c>
      <c r="D22" s="12" t="s">
        <v>25</v>
      </c>
      <c r="E22" s="2"/>
      <c r="F22" s="3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8" t="s">
        <v>26</v>
      </c>
      <c r="B23" s="29">
        <f>'Laporan Penerimaan'!G20+'Laporan Penerimaan'!G21</f>
        <v>163393998</v>
      </c>
      <c r="C23" s="15">
        <f>'Laporan Pengeluaran'!G134</f>
        <v>108000000</v>
      </c>
      <c r="D23" s="16">
        <f>'Laporan Pengeluaran'!F134-'Laporan Pengeluaran'!G134</f>
        <v>13500000</v>
      </c>
      <c r="E23" s="2"/>
      <c r="F23" s="3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8" t="s">
        <v>27</v>
      </c>
      <c r="B24" s="29">
        <f>'Laporan Penerimaan'!G22+'Laporan Penerimaan'!G23</f>
        <v>225000000</v>
      </c>
      <c r="C24" s="15">
        <f>'Laporan Pengeluaran'!G135</f>
        <v>185250000</v>
      </c>
      <c r="D24" s="16">
        <f>'Laporan Pengeluaran'!F135-'Laporan Pengeluaran'!G135</f>
        <v>9750000</v>
      </c>
      <c r="E24" s="2"/>
      <c r="F24" s="3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8" t="s">
        <v>28</v>
      </c>
      <c r="B25" s="29">
        <f>'Laporan Penerimaan'!G24+'Laporan Penerimaan'!G25</f>
        <v>37500000</v>
      </c>
      <c r="C25" s="15">
        <f>'Laporan Pengeluaran'!G136</f>
        <v>0</v>
      </c>
      <c r="D25" s="16">
        <f t="shared" ref="D25:D28" si="1">B25</f>
        <v>37500000</v>
      </c>
      <c r="E25" s="2"/>
      <c r="F25" s="3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8" t="s">
        <v>29</v>
      </c>
      <c r="B26" s="29">
        <f>'Laporan Penerimaan'!G26+'Laporan Penerimaan'!G27</f>
        <v>85344000</v>
      </c>
      <c r="C26" s="15">
        <f>'Laporan Pengeluaran'!G137</f>
        <v>0</v>
      </c>
      <c r="D26" s="16">
        <f t="shared" si="1"/>
        <v>85344000</v>
      </c>
      <c r="E26" s="2"/>
      <c r="F26" s="3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8" t="s">
        <v>30</v>
      </c>
      <c r="B27" s="29">
        <f>'Laporan Penerimaan'!G28+'Laporan Penerimaan'!G29</f>
        <v>48750000</v>
      </c>
      <c r="C27" s="15">
        <f>'Laporan Pengeluaran'!G138</f>
        <v>0</v>
      </c>
      <c r="D27" s="16">
        <f t="shared" si="1"/>
        <v>48750000</v>
      </c>
      <c r="E27" s="2"/>
      <c r="F27" s="3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8" t="s">
        <v>31</v>
      </c>
      <c r="B28" s="29">
        <f>'Laporan Penerimaan'!G30+'Laporan Penerimaan'!G31</f>
        <v>390000000</v>
      </c>
      <c r="C28" s="15">
        <f>'Laporan Pengeluaran'!G139</f>
        <v>0</v>
      </c>
      <c r="D28" s="16">
        <f t="shared" si="1"/>
        <v>390000000</v>
      </c>
      <c r="E28" s="2"/>
      <c r="F28" s="3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8" t="s">
        <v>32</v>
      </c>
      <c r="B29" s="29">
        <f>'Laporan Penerimaan'!G32+'Laporan Penerimaan'!G33</f>
        <v>280000000</v>
      </c>
      <c r="C29" s="15">
        <f>'Laporan Pengeluaran'!G140</f>
        <v>0</v>
      </c>
      <c r="D29" s="16">
        <v>1.215E8</v>
      </c>
      <c r="E29" s="2"/>
      <c r="F29" s="3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30" t="s">
        <v>5</v>
      </c>
      <c r="B30" s="31">
        <f t="shared" ref="B30:D30" si="2">SUM(B23:B29)</f>
        <v>1229987998</v>
      </c>
      <c r="C30" s="32">
        <f t="shared" si="2"/>
        <v>293250000</v>
      </c>
      <c r="D30" s="23">
        <f t="shared" si="2"/>
        <v>706344000</v>
      </c>
      <c r="E30" s="2"/>
      <c r="F30" s="3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4.25" customHeight="1">
      <c r="A31" s="3"/>
      <c r="B31" s="2"/>
      <c r="C31" s="4"/>
      <c r="D31" s="2"/>
      <c r="E31" s="2"/>
      <c r="F31" s="3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0" customHeight="1">
      <c r="A32" s="5" t="s">
        <v>33</v>
      </c>
      <c r="B32" s="33" t="s">
        <v>34</v>
      </c>
      <c r="C32" s="34" t="s">
        <v>35</v>
      </c>
      <c r="D32" s="35" t="s">
        <v>36</v>
      </c>
      <c r="E32" s="2"/>
      <c r="F32" s="3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0" customHeight="1">
      <c r="A33" s="13">
        <v>1.0</v>
      </c>
      <c r="B33" s="14" t="s">
        <v>37</v>
      </c>
      <c r="C33" s="36">
        <f>SUM('Laporan Cashflow'!W12:Z13)</f>
        <v>28524333</v>
      </c>
      <c r="D33" s="37">
        <f>SUM('Laporan Cashflow'!AA12:EU13)</f>
        <v>0</v>
      </c>
      <c r="E33" s="2"/>
      <c r="F33" s="3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0" customHeight="1">
      <c r="A34" s="13"/>
      <c r="B34" s="14"/>
      <c r="C34" s="36"/>
      <c r="D34" s="37"/>
      <c r="E34" s="2"/>
      <c r="F34" s="3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0" customHeight="1">
      <c r="A35" s="13">
        <v>2.0</v>
      </c>
      <c r="B35" s="14" t="s">
        <v>38</v>
      </c>
      <c r="C35" s="15"/>
      <c r="D35" s="18"/>
      <c r="E35" s="2"/>
      <c r="F35" s="3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0" customHeight="1">
      <c r="A36" s="13"/>
      <c r="B36" s="14" t="s">
        <v>39</v>
      </c>
      <c r="C36" s="15">
        <f>SUM('Laporan Cashflow'!W18:Z21)</f>
        <v>0</v>
      </c>
      <c r="D36" s="16">
        <f>SUM('Laporan Cashflow'!AA18:EU21)</f>
        <v>0</v>
      </c>
      <c r="E36" s="2"/>
      <c r="F36" s="3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9"/>
      <c r="B37" s="14" t="s">
        <v>40</v>
      </c>
      <c r="C37" s="38">
        <f>SUM('Laporan Pengeluaran'!AB68:AE68)</f>
        <v>800000</v>
      </c>
      <c r="D37" s="39">
        <f>SUM('Laporan Cashflow'!AA24:EU27)</f>
        <v>0</v>
      </c>
      <c r="E37" s="2"/>
      <c r="F37" s="3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9"/>
      <c r="B38" s="14" t="s">
        <v>41</v>
      </c>
      <c r="C38" s="15">
        <f>SUM('Laporan Pengeluaran'!AB110:AE110)</f>
        <v>1463296</v>
      </c>
      <c r="D38" s="16">
        <f>SUM('Laporan Cashflow'!AA29:EU29)</f>
        <v>0</v>
      </c>
      <c r="E38" s="2"/>
      <c r="F38" s="3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9"/>
      <c r="B39" s="14" t="s">
        <v>42</v>
      </c>
      <c r="C39" s="40">
        <f>SUM('Laporan Pengeluaran'!AB127:AE127)</f>
        <v>0</v>
      </c>
      <c r="D39" s="16">
        <f>SUM('Laporan Cashflow'!AA30:EU30)</f>
        <v>0</v>
      </c>
      <c r="E39" s="2"/>
      <c r="F39" s="3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9"/>
      <c r="B40" s="14" t="s">
        <v>43</v>
      </c>
      <c r="C40" s="15">
        <f>SUM('Laporan Pengeluaran'!AB141:AE141)</f>
        <v>0</v>
      </c>
      <c r="D40" s="16">
        <f>SUM('Laporan Cashflow'!AA32:EU38)</f>
        <v>0</v>
      </c>
      <c r="E40" s="2"/>
      <c r="F40" s="3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3"/>
      <c r="B41" s="14" t="s">
        <v>44</v>
      </c>
      <c r="C41" s="15">
        <f>SUM('Laporan Pengeluaran'!AB162:AE162)</f>
        <v>6900000</v>
      </c>
      <c r="D41" s="16">
        <f>SUM('Laporan Cashflow'!AA39:EU39)</f>
        <v>0</v>
      </c>
      <c r="E41" s="2"/>
      <c r="F41" s="3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3"/>
      <c r="B42" s="14" t="s">
        <v>45</v>
      </c>
      <c r="C42" s="15">
        <f>SUM('Laporan Pengeluaran'!AB175:AE175)</f>
        <v>0</v>
      </c>
      <c r="D42" s="16">
        <f>SUM('Laporan Cashflow'!AA40:EU40)</f>
        <v>0</v>
      </c>
      <c r="E42" s="2"/>
      <c r="F42" s="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3"/>
      <c r="B43" s="41" t="s">
        <v>46</v>
      </c>
      <c r="C43" s="15">
        <f>SUM('Laporan Pengeluaran'!AB187:AE187)</f>
        <v>1684375</v>
      </c>
      <c r="D43" s="16">
        <f>SUM('Laporan Cashflow'!AA41:EU41)</f>
        <v>0</v>
      </c>
      <c r="E43" s="2"/>
      <c r="F43" s="3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3"/>
      <c r="B44" s="14" t="s">
        <v>47</v>
      </c>
      <c r="C44" s="36">
        <f t="shared" ref="C44:D44" si="3">SUM(C36:C43)</f>
        <v>10847671</v>
      </c>
      <c r="D44" s="17">
        <f t="shared" si="3"/>
        <v>0</v>
      </c>
      <c r="E44" s="2"/>
      <c r="F44" s="3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3"/>
      <c r="B45" s="14"/>
      <c r="C45" s="36"/>
      <c r="D45" s="17"/>
      <c r="E45" s="2"/>
      <c r="F45" s="3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30">
        <v>3.0</v>
      </c>
      <c r="B46" s="42" t="s">
        <v>48</v>
      </c>
      <c r="C46" s="32">
        <f t="shared" ref="C46:D46" si="4">C33-C44</f>
        <v>17676662</v>
      </c>
      <c r="D46" s="23">
        <f t="shared" si="4"/>
        <v>0</v>
      </c>
      <c r="E46" s="2"/>
      <c r="F46" s="3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6.0" customHeight="1">
      <c r="A47" s="3"/>
      <c r="B47" s="2"/>
      <c r="C47" s="4"/>
      <c r="D47" s="4"/>
      <c r="E47" s="2"/>
      <c r="F47" s="3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3"/>
      <c r="B48" s="2"/>
      <c r="C48" s="43"/>
      <c r="D48" s="44"/>
      <c r="E48" s="2"/>
      <c r="F48" s="3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3"/>
      <c r="B49" s="25"/>
      <c r="C49" s="43"/>
      <c r="D49" s="45" t="s">
        <v>49</v>
      </c>
      <c r="E49" s="2"/>
      <c r="F49" s="3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3"/>
      <c r="B50" s="2"/>
      <c r="C50" s="4"/>
      <c r="D50" s="2"/>
      <c r="E50" s="2"/>
      <c r="F50" s="3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3"/>
      <c r="B51" s="2"/>
      <c r="C51" s="4"/>
      <c r="D51" s="2"/>
      <c r="E51" s="2"/>
      <c r="F51" s="3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3"/>
      <c r="B52" s="2"/>
      <c r="C52" s="4"/>
      <c r="D52" s="2"/>
      <c r="E52" s="2"/>
      <c r="F52" s="3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3"/>
      <c r="B53" s="2"/>
      <c r="C53" s="4"/>
      <c r="D53" s="2"/>
      <c r="E53" s="2"/>
      <c r="F53" s="3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3"/>
      <c r="B54" s="2"/>
      <c r="C54" s="4"/>
      <c r="D54" s="2"/>
      <c r="E54" s="2"/>
      <c r="F54" s="3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3"/>
      <c r="B55" s="2"/>
      <c r="C55" s="4"/>
      <c r="D55" s="2"/>
      <c r="E55" s="2"/>
      <c r="F55" s="3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3"/>
      <c r="B56" s="2"/>
      <c r="C56" s="4"/>
      <c r="D56" s="2"/>
      <c r="E56" s="2"/>
      <c r="F56" s="3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3"/>
      <c r="B57" s="2"/>
      <c r="C57" s="4"/>
      <c r="D57" s="2"/>
      <c r="E57" s="2"/>
      <c r="F57" s="3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3"/>
      <c r="B58" s="2"/>
      <c r="C58" s="4"/>
      <c r="D58" s="2"/>
      <c r="E58" s="2"/>
      <c r="F58" s="3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3"/>
      <c r="B59" s="2"/>
      <c r="C59" s="4"/>
      <c r="D59" s="2"/>
      <c r="E59" s="2"/>
      <c r="F59" s="3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3"/>
      <c r="B60" s="2"/>
      <c r="C60" s="4"/>
      <c r="D60" s="2"/>
      <c r="E60" s="2"/>
      <c r="F60" s="3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3"/>
      <c r="B61" s="2"/>
      <c r="C61" s="4"/>
      <c r="D61" s="2"/>
      <c r="E61" s="2"/>
      <c r="F61" s="3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3"/>
      <c r="B62" s="2"/>
      <c r="C62" s="4"/>
      <c r="D62" s="2"/>
      <c r="E62" s="2"/>
      <c r="F62" s="3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3"/>
      <c r="B63" s="2"/>
      <c r="C63" s="4"/>
      <c r="D63" s="2"/>
      <c r="E63" s="2"/>
      <c r="F63" s="3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3"/>
      <c r="B64" s="2"/>
      <c r="C64" s="4"/>
      <c r="D64" s="2"/>
      <c r="E64" s="2"/>
      <c r="F64" s="3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3"/>
      <c r="B65" s="2"/>
      <c r="C65" s="4"/>
      <c r="D65" s="2"/>
      <c r="E65" s="2"/>
      <c r="F65" s="3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3"/>
      <c r="B66" s="2"/>
      <c r="C66" s="4"/>
      <c r="D66" s="2"/>
      <c r="E66" s="2"/>
      <c r="F66" s="3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3"/>
      <c r="B67" s="2"/>
      <c r="C67" s="4"/>
      <c r="D67" s="2"/>
      <c r="E67" s="2"/>
      <c r="F67" s="3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3"/>
      <c r="B68" s="2"/>
      <c r="C68" s="4"/>
      <c r="D68" s="2"/>
      <c r="E68" s="2"/>
      <c r="F68" s="3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3"/>
      <c r="B69" s="2"/>
      <c r="C69" s="4"/>
      <c r="D69" s="2"/>
      <c r="E69" s="2"/>
      <c r="F69" s="3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3"/>
      <c r="B70" s="2"/>
      <c r="C70" s="4"/>
      <c r="D70" s="2"/>
      <c r="E70" s="2"/>
      <c r="F70" s="3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3"/>
      <c r="B71" s="2"/>
      <c r="C71" s="4"/>
      <c r="D71" s="2"/>
      <c r="E71" s="2"/>
      <c r="F71" s="3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3"/>
      <c r="B72" s="2"/>
      <c r="C72" s="4"/>
      <c r="D72" s="2"/>
      <c r="E72" s="2"/>
      <c r="F72" s="3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3"/>
      <c r="B73" s="2"/>
      <c r="C73" s="4"/>
      <c r="D73" s="2"/>
      <c r="E73" s="2"/>
      <c r="F73" s="3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3"/>
      <c r="B74" s="2"/>
      <c r="C74" s="4"/>
      <c r="D74" s="2"/>
      <c r="E74" s="2"/>
      <c r="F74" s="3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3"/>
      <c r="B75" s="2"/>
      <c r="C75" s="4"/>
      <c r="D75" s="2"/>
      <c r="E75" s="2"/>
      <c r="F75" s="3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3"/>
      <c r="B76" s="2"/>
      <c r="C76" s="4"/>
      <c r="D76" s="2"/>
      <c r="E76" s="2"/>
      <c r="F76" s="3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3"/>
      <c r="B77" s="2"/>
      <c r="C77" s="4"/>
      <c r="D77" s="2"/>
      <c r="E77" s="2"/>
      <c r="F77" s="3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3"/>
      <c r="B78" s="2"/>
      <c r="C78" s="4"/>
      <c r="D78" s="2"/>
      <c r="E78" s="2"/>
      <c r="F78" s="3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3"/>
      <c r="B79" s="2"/>
      <c r="C79" s="4"/>
      <c r="D79" s="2"/>
      <c r="E79" s="2"/>
      <c r="F79" s="3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3"/>
      <c r="B80" s="2"/>
      <c r="C80" s="4"/>
      <c r="D80" s="2"/>
      <c r="E80" s="2"/>
      <c r="F80" s="3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3"/>
      <c r="B81" s="2"/>
      <c r="C81" s="4"/>
      <c r="D81" s="2"/>
      <c r="E81" s="2"/>
      <c r="F81" s="3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3"/>
      <c r="B82" s="2"/>
      <c r="C82" s="4"/>
      <c r="D82" s="2"/>
      <c r="E82" s="2"/>
      <c r="F82" s="3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3"/>
      <c r="B83" s="2"/>
      <c r="C83" s="4"/>
      <c r="D83" s="2"/>
      <c r="E83" s="2"/>
      <c r="F83" s="3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3"/>
      <c r="B84" s="2"/>
      <c r="C84" s="4"/>
      <c r="D84" s="2"/>
      <c r="E84" s="2"/>
      <c r="F84" s="3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3"/>
      <c r="B85" s="2"/>
      <c r="C85" s="4"/>
      <c r="D85" s="2"/>
      <c r="E85" s="2"/>
      <c r="F85" s="3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3"/>
      <c r="B86" s="2"/>
      <c r="C86" s="4"/>
      <c r="D86" s="2"/>
      <c r="E86" s="2"/>
      <c r="F86" s="3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3"/>
      <c r="B87" s="2"/>
      <c r="C87" s="4"/>
      <c r="D87" s="2"/>
      <c r="E87" s="2"/>
      <c r="F87" s="3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3"/>
      <c r="B88" s="2"/>
      <c r="C88" s="4"/>
      <c r="D88" s="2"/>
      <c r="E88" s="2"/>
      <c r="F88" s="3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3"/>
      <c r="B89" s="2"/>
      <c r="C89" s="4"/>
      <c r="D89" s="2"/>
      <c r="E89" s="2"/>
      <c r="F89" s="3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3"/>
      <c r="B90" s="2"/>
      <c r="C90" s="4"/>
      <c r="D90" s="2"/>
      <c r="E90" s="2"/>
      <c r="F90" s="3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3"/>
      <c r="B91" s="2"/>
      <c r="C91" s="4"/>
      <c r="D91" s="2"/>
      <c r="E91" s="2"/>
      <c r="F91" s="3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3"/>
      <c r="B92" s="2"/>
      <c r="C92" s="4"/>
      <c r="D92" s="2"/>
      <c r="E92" s="2"/>
      <c r="F92" s="3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3"/>
      <c r="B93" s="2"/>
      <c r="C93" s="4"/>
      <c r="D93" s="2"/>
      <c r="E93" s="2"/>
      <c r="F93" s="3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3"/>
      <c r="B94" s="2"/>
      <c r="C94" s="4"/>
      <c r="D94" s="2"/>
      <c r="E94" s="2"/>
      <c r="F94" s="3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3"/>
      <c r="B95" s="2"/>
      <c r="C95" s="4"/>
      <c r="D95" s="2"/>
      <c r="E95" s="2"/>
      <c r="F95" s="3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3"/>
      <c r="B96" s="2"/>
      <c r="C96" s="4"/>
      <c r="D96" s="2"/>
      <c r="E96" s="2"/>
      <c r="F96" s="3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3"/>
      <c r="B97" s="2"/>
      <c r="C97" s="4"/>
      <c r="D97" s="2"/>
      <c r="E97" s="2"/>
      <c r="F97" s="3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3"/>
      <c r="B98" s="2"/>
      <c r="C98" s="4"/>
      <c r="D98" s="2"/>
      <c r="E98" s="2"/>
      <c r="F98" s="3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3"/>
      <c r="B99" s="2"/>
      <c r="C99" s="4"/>
      <c r="D99" s="2"/>
      <c r="E99" s="2"/>
      <c r="F99" s="3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3"/>
      <c r="B100" s="2"/>
      <c r="C100" s="4"/>
      <c r="D100" s="2"/>
      <c r="E100" s="2"/>
      <c r="F100" s="3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3"/>
      <c r="B101" s="2"/>
      <c r="C101" s="4"/>
      <c r="D101" s="2"/>
      <c r="E101" s="2"/>
      <c r="F101" s="3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3"/>
      <c r="B102" s="2"/>
      <c r="C102" s="4"/>
      <c r="D102" s="2"/>
      <c r="E102" s="2"/>
      <c r="F102" s="3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3"/>
      <c r="B103" s="2"/>
      <c r="C103" s="4"/>
      <c r="D103" s="2"/>
      <c r="E103" s="2"/>
      <c r="F103" s="3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3"/>
      <c r="B104" s="2"/>
      <c r="C104" s="4"/>
      <c r="D104" s="2"/>
      <c r="E104" s="2"/>
      <c r="F104" s="3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3"/>
      <c r="B105" s="2"/>
      <c r="C105" s="4"/>
      <c r="D105" s="2"/>
      <c r="E105" s="2"/>
      <c r="F105" s="3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3"/>
      <c r="B106" s="2"/>
      <c r="C106" s="4"/>
      <c r="D106" s="2"/>
      <c r="E106" s="2"/>
      <c r="F106" s="3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3"/>
      <c r="B107" s="2"/>
      <c r="C107" s="4"/>
      <c r="D107" s="2"/>
      <c r="E107" s="2"/>
      <c r="F107" s="3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3"/>
      <c r="B108" s="2"/>
      <c r="C108" s="4"/>
      <c r="D108" s="2"/>
      <c r="E108" s="2"/>
      <c r="F108" s="3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3"/>
      <c r="B109" s="2"/>
      <c r="C109" s="4"/>
      <c r="D109" s="2"/>
      <c r="E109" s="2"/>
      <c r="F109" s="3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3"/>
      <c r="B110" s="2"/>
      <c r="C110" s="4"/>
      <c r="D110" s="2"/>
      <c r="E110" s="2"/>
      <c r="F110" s="3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3"/>
      <c r="B111" s="2"/>
      <c r="C111" s="4"/>
      <c r="D111" s="2"/>
      <c r="E111" s="2"/>
      <c r="F111" s="3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3"/>
      <c r="B112" s="2"/>
      <c r="C112" s="4"/>
      <c r="D112" s="2"/>
      <c r="E112" s="2"/>
      <c r="F112" s="3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3"/>
      <c r="B113" s="2"/>
      <c r="C113" s="4"/>
      <c r="D113" s="2"/>
      <c r="E113" s="2"/>
      <c r="F113" s="3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3"/>
      <c r="B114" s="2"/>
      <c r="C114" s="4"/>
      <c r="D114" s="2"/>
      <c r="E114" s="2"/>
      <c r="F114" s="3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3"/>
      <c r="B115" s="2"/>
      <c r="C115" s="4"/>
      <c r="D115" s="2"/>
      <c r="E115" s="2"/>
      <c r="F115" s="3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3"/>
      <c r="B116" s="2"/>
      <c r="C116" s="4"/>
      <c r="D116" s="2"/>
      <c r="E116" s="2"/>
      <c r="F116" s="3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3"/>
      <c r="B117" s="2"/>
      <c r="C117" s="4"/>
      <c r="D117" s="2"/>
      <c r="E117" s="2"/>
      <c r="F117" s="3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3"/>
      <c r="B118" s="2"/>
      <c r="C118" s="4"/>
      <c r="D118" s="2"/>
      <c r="E118" s="2"/>
      <c r="F118" s="3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3"/>
      <c r="B119" s="2"/>
      <c r="C119" s="4"/>
      <c r="D119" s="2"/>
      <c r="E119" s="2"/>
      <c r="F119" s="3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3"/>
      <c r="B120" s="2"/>
      <c r="C120" s="4"/>
      <c r="D120" s="2"/>
      <c r="E120" s="2"/>
      <c r="F120" s="3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3"/>
      <c r="B121" s="2"/>
      <c r="C121" s="4"/>
      <c r="D121" s="2"/>
      <c r="E121" s="2"/>
      <c r="F121" s="3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3"/>
      <c r="B122" s="2"/>
      <c r="C122" s="4"/>
      <c r="D122" s="2"/>
      <c r="E122" s="2"/>
      <c r="F122" s="3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3"/>
      <c r="B123" s="2"/>
      <c r="C123" s="4"/>
      <c r="D123" s="2"/>
      <c r="E123" s="2"/>
      <c r="F123" s="3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3"/>
      <c r="B124" s="2"/>
      <c r="C124" s="4"/>
      <c r="D124" s="2"/>
      <c r="E124" s="2"/>
      <c r="F124" s="3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3"/>
      <c r="B125" s="2"/>
      <c r="C125" s="4"/>
      <c r="D125" s="2"/>
      <c r="E125" s="2"/>
      <c r="F125" s="3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3"/>
      <c r="B126" s="2"/>
      <c r="C126" s="4"/>
      <c r="D126" s="2"/>
      <c r="E126" s="2"/>
      <c r="F126" s="3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3"/>
      <c r="B127" s="2"/>
      <c r="C127" s="4"/>
      <c r="D127" s="2"/>
      <c r="E127" s="2"/>
      <c r="F127" s="3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3"/>
      <c r="B128" s="2"/>
      <c r="C128" s="4"/>
      <c r="D128" s="2"/>
      <c r="E128" s="2"/>
      <c r="F128" s="3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3"/>
      <c r="B129" s="2"/>
      <c r="C129" s="4"/>
      <c r="D129" s="2"/>
      <c r="E129" s="2"/>
      <c r="F129" s="3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3"/>
      <c r="B130" s="2"/>
      <c r="C130" s="4"/>
      <c r="D130" s="2"/>
      <c r="E130" s="2"/>
      <c r="F130" s="3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3"/>
      <c r="B131" s="2"/>
      <c r="C131" s="4"/>
      <c r="D131" s="2"/>
      <c r="E131" s="2"/>
      <c r="F131" s="3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3"/>
      <c r="B132" s="2"/>
      <c r="C132" s="4"/>
      <c r="D132" s="2"/>
      <c r="E132" s="2"/>
      <c r="F132" s="3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3"/>
      <c r="B133" s="2"/>
      <c r="C133" s="4"/>
      <c r="D133" s="2"/>
      <c r="E133" s="2"/>
      <c r="F133" s="3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3"/>
      <c r="B134" s="2"/>
      <c r="C134" s="4"/>
      <c r="D134" s="2"/>
      <c r="E134" s="2"/>
      <c r="F134" s="3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3"/>
      <c r="B135" s="2"/>
      <c r="C135" s="4"/>
      <c r="D135" s="2"/>
      <c r="E135" s="2"/>
      <c r="F135" s="3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3"/>
      <c r="B136" s="2"/>
      <c r="C136" s="4"/>
      <c r="D136" s="2"/>
      <c r="E136" s="2"/>
      <c r="F136" s="3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3"/>
      <c r="B137" s="2"/>
      <c r="C137" s="4"/>
      <c r="D137" s="2"/>
      <c r="E137" s="2"/>
      <c r="F137" s="3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3"/>
      <c r="B138" s="2"/>
      <c r="C138" s="4"/>
      <c r="D138" s="2"/>
      <c r="E138" s="2"/>
      <c r="F138" s="3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3"/>
      <c r="B139" s="2"/>
      <c r="C139" s="4"/>
      <c r="D139" s="2"/>
      <c r="E139" s="2"/>
      <c r="F139" s="3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3"/>
      <c r="B140" s="2"/>
      <c r="C140" s="4"/>
      <c r="D140" s="2"/>
      <c r="E140" s="2"/>
      <c r="F140" s="3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3"/>
      <c r="B141" s="2"/>
      <c r="C141" s="4"/>
      <c r="D141" s="2"/>
      <c r="E141" s="2"/>
      <c r="F141" s="3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3"/>
      <c r="B142" s="2"/>
      <c r="C142" s="4"/>
      <c r="D142" s="2"/>
      <c r="E142" s="2"/>
      <c r="F142" s="3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3"/>
      <c r="B143" s="2"/>
      <c r="C143" s="4"/>
      <c r="D143" s="2"/>
      <c r="E143" s="2"/>
      <c r="F143" s="3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3"/>
      <c r="B144" s="2"/>
      <c r="C144" s="4"/>
      <c r="D144" s="2"/>
      <c r="E144" s="2"/>
      <c r="F144" s="3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3"/>
      <c r="B145" s="2"/>
      <c r="C145" s="4"/>
      <c r="D145" s="2"/>
      <c r="E145" s="2"/>
      <c r="F145" s="3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3"/>
      <c r="B146" s="2"/>
      <c r="C146" s="4"/>
      <c r="D146" s="2"/>
      <c r="E146" s="2"/>
      <c r="F146" s="3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3"/>
      <c r="B147" s="2"/>
      <c r="C147" s="4"/>
      <c r="D147" s="2"/>
      <c r="E147" s="2"/>
      <c r="F147" s="3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3"/>
      <c r="B148" s="2"/>
      <c r="C148" s="4"/>
      <c r="D148" s="2"/>
      <c r="E148" s="2"/>
      <c r="F148" s="3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3"/>
      <c r="B149" s="2"/>
      <c r="C149" s="4"/>
      <c r="D149" s="2"/>
      <c r="E149" s="2"/>
      <c r="F149" s="3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3"/>
      <c r="B150" s="2"/>
      <c r="C150" s="4"/>
      <c r="D150" s="2"/>
      <c r="E150" s="2"/>
      <c r="F150" s="3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3"/>
      <c r="B151" s="2"/>
      <c r="C151" s="4"/>
      <c r="D151" s="2"/>
      <c r="E151" s="2"/>
      <c r="F151" s="3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3"/>
      <c r="B152" s="2"/>
      <c r="C152" s="4"/>
      <c r="D152" s="2"/>
      <c r="E152" s="2"/>
      <c r="F152" s="3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3"/>
      <c r="B153" s="2"/>
      <c r="C153" s="4"/>
      <c r="D153" s="2"/>
      <c r="E153" s="2"/>
      <c r="F153" s="3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3"/>
      <c r="B154" s="2"/>
      <c r="C154" s="4"/>
      <c r="D154" s="2"/>
      <c r="E154" s="2"/>
      <c r="F154" s="3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3"/>
      <c r="B155" s="2"/>
      <c r="C155" s="4"/>
      <c r="D155" s="2"/>
      <c r="E155" s="2"/>
      <c r="F155" s="3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3"/>
      <c r="B156" s="2"/>
      <c r="C156" s="4"/>
      <c r="D156" s="2"/>
      <c r="E156" s="2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3"/>
      <c r="B157" s="2"/>
      <c r="C157" s="4"/>
      <c r="D157" s="2"/>
      <c r="E157" s="2"/>
      <c r="F157" s="3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3"/>
      <c r="B158" s="2"/>
      <c r="C158" s="4"/>
      <c r="D158" s="2"/>
      <c r="E158" s="2"/>
      <c r="F158" s="3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3"/>
      <c r="B159" s="2"/>
      <c r="C159" s="4"/>
      <c r="D159" s="2"/>
      <c r="E159" s="2"/>
      <c r="F159" s="3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3"/>
      <c r="B160" s="2"/>
      <c r="C160" s="4"/>
      <c r="D160" s="2"/>
      <c r="E160" s="2"/>
      <c r="F160" s="3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3"/>
      <c r="B161" s="2"/>
      <c r="C161" s="4"/>
      <c r="D161" s="2"/>
      <c r="E161" s="2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3"/>
      <c r="B162" s="2"/>
      <c r="C162" s="4"/>
      <c r="D162" s="2"/>
      <c r="E162" s="2"/>
      <c r="F162" s="3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3"/>
      <c r="B163" s="2"/>
      <c r="C163" s="4"/>
      <c r="D163" s="2"/>
      <c r="E163" s="2"/>
      <c r="F163" s="3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3"/>
      <c r="B164" s="2"/>
      <c r="C164" s="4"/>
      <c r="D164" s="2"/>
      <c r="E164" s="2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3"/>
      <c r="B165" s="2"/>
      <c r="C165" s="4"/>
      <c r="D165" s="2"/>
      <c r="E165" s="2"/>
      <c r="F165" s="3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3"/>
      <c r="B166" s="2"/>
      <c r="C166" s="4"/>
      <c r="D166" s="2"/>
      <c r="E166" s="2"/>
      <c r="F166" s="3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3"/>
      <c r="B167" s="2"/>
      <c r="C167" s="4"/>
      <c r="D167" s="2"/>
      <c r="E167" s="2"/>
      <c r="F167" s="3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3"/>
      <c r="B168" s="2"/>
      <c r="C168" s="4"/>
      <c r="D168" s="2"/>
      <c r="E168" s="2"/>
      <c r="F168" s="3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3"/>
      <c r="B169" s="2"/>
      <c r="C169" s="4"/>
      <c r="D169" s="2"/>
      <c r="E169" s="2"/>
      <c r="F169" s="3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3"/>
      <c r="B170" s="2"/>
      <c r="C170" s="4"/>
      <c r="D170" s="2"/>
      <c r="E170" s="2"/>
      <c r="F170" s="3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3"/>
      <c r="B171" s="2"/>
      <c r="C171" s="4"/>
      <c r="D171" s="2"/>
      <c r="E171" s="2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3"/>
      <c r="B172" s="2"/>
      <c r="C172" s="4"/>
      <c r="D172" s="2"/>
      <c r="E172" s="2"/>
      <c r="F172" s="3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3"/>
      <c r="B173" s="2"/>
      <c r="C173" s="4"/>
      <c r="D173" s="2"/>
      <c r="E173" s="2"/>
      <c r="F173" s="3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3"/>
      <c r="B174" s="2"/>
      <c r="C174" s="4"/>
      <c r="D174" s="2"/>
      <c r="E174" s="2"/>
      <c r="F174" s="3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3"/>
      <c r="B175" s="2"/>
      <c r="C175" s="4"/>
      <c r="D175" s="2"/>
      <c r="E175" s="2"/>
      <c r="F175" s="3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3"/>
      <c r="B176" s="2"/>
      <c r="C176" s="4"/>
      <c r="D176" s="2"/>
      <c r="E176" s="2"/>
      <c r="F176" s="3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3"/>
      <c r="B177" s="2"/>
      <c r="C177" s="4"/>
      <c r="D177" s="2"/>
      <c r="E177" s="2"/>
      <c r="F177" s="3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3"/>
      <c r="B178" s="2"/>
      <c r="C178" s="4"/>
      <c r="D178" s="2"/>
      <c r="E178" s="2"/>
      <c r="F178" s="3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3"/>
      <c r="B179" s="2"/>
      <c r="C179" s="4"/>
      <c r="D179" s="2"/>
      <c r="E179" s="2"/>
      <c r="F179" s="3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3"/>
      <c r="B180" s="2"/>
      <c r="C180" s="4"/>
      <c r="D180" s="2"/>
      <c r="E180" s="2"/>
      <c r="F180" s="3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3"/>
      <c r="B181" s="2"/>
      <c r="C181" s="4"/>
      <c r="D181" s="2"/>
      <c r="E181" s="2"/>
      <c r="F181" s="3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3"/>
      <c r="B182" s="2"/>
      <c r="C182" s="4"/>
      <c r="D182" s="2"/>
      <c r="E182" s="2"/>
      <c r="F182" s="3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3"/>
      <c r="B183" s="2"/>
      <c r="C183" s="4"/>
      <c r="D183" s="2"/>
      <c r="E183" s="2"/>
      <c r="F183" s="3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3"/>
      <c r="B184" s="2"/>
      <c r="C184" s="4"/>
      <c r="D184" s="2"/>
      <c r="E184" s="2"/>
      <c r="F184" s="3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3"/>
      <c r="B185" s="2"/>
      <c r="C185" s="4"/>
      <c r="D185" s="2"/>
      <c r="E185" s="2"/>
      <c r="F185" s="3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3"/>
      <c r="B186" s="2"/>
      <c r="C186" s="4"/>
      <c r="D186" s="2"/>
      <c r="E186" s="2"/>
      <c r="F186" s="3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3"/>
      <c r="B187" s="2"/>
      <c r="C187" s="4"/>
      <c r="D187" s="2"/>
      <c r="E187" s="2"/>
      <c r="F187" s="3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3"/>
      <c r="B188" s="2"/>
      <c r="C188" s="4"/>
      <c r="D188" s="2"/>
      <c r="E188" s="2"/>
      <c r="F188" s="3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3"/>
      <c r="B189" s="2"/>
      <c r="C189" s="4"/>
      <c r="D189" s="2"/>
      <c r="E189" s="2"/>
      <c r="F189" s="3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3"/>
      <c r="B190" s="2"/>
      <c r="C190" s="4"/>
      <c r="D190" s="2"/>
      <c r="E190" s="2"/>
      <c r="F190" s="3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3"/>
      <c r="B191" s="2"/>
      <c r="C191" s="4"/>
      <c r="D191" s="2"/>
      <c r="E191" s="2"/>
      <c r="F191" s="3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3"/>
      <c r="B192" s="2"/>
      <c r="C192" s="4"/>
      <c r="D192" s="2"/>
      <c r="E192" s="2"/>
      <c r="F192" s="3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3"/>
      <c r="B193" s="2"/>
      <c r="C193" s="4"/>
      <c r="D193" s="2"/>
      <c r="E193" s="2"/>
      <c r="F193" s="3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3"/>
      <c r="B194" s="2"/>
      <c r="C194" s="4"/>
      <c r="D194" s="2"/>
      <c r="E194" s="2"/>
      <c r="F194" s="3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3"/>
      <c r="B195" s="2"/>
      <c r="C195" s="4"/>
      <c r="D195" s="2"/>
      <c r="E195" s="2"/>
      <c r="F195" s="3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3"/>
      <c r="B196" s="2"/>
      <c r="C196" s="4"/>
      <c r="D196" s="2"/>
      <c r="E196" s="2"/>
      <c r="F196" s="3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3"/>
      <c r="B197" s="2"/>
      <c r="C197" s="4"/>
      <c r="D197" s="2"/>
      <c r="E197" s="2"/>
      <c r="F197" s="3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3"/>
      <c r="B198" s="2"/>
      <c r="C198" s="4"/>
      <c r="D198" s="2"/>
      <c r="E198" s="2"/>
      <c r="F198" s="3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3"/>
      <c r="B199" s="2"/>
      <c r="C199" s="4"/>
      <c r="D199" s="2"/>
      <c r="E199" s="2"/>
      <c r="F199" s="3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3"/>
      <c r="B200" s="2"/>
      <c r="C200" s="4"/>
      <c r="D200" s="2"/>
      <c r="E200" s="2"/>
      <c r="F200" s="3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3"/>
      <c r="B201" s="2"/>
      <c r="C201" s="4"/>
      <c r="D201" s="2"/>
      <c r="E201" s="2"/>
      <c r="F201" s="3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3"/>
      <c r="B202" s="2"/>
      <c r="C202" s="4"/>
      <c r="D202" s="2"/>
      <c r="E202" s="2"/>
      <c r="F202" s="3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3"/>
      <c r="B203" s="2"/>
      <c r="C203" s="4"/>
      <c r="D203" s="2"/>
      <c r="E203" s="2"/>
      <c r="F203" s="3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3"/>
      <c r="B204" s="2"/>
      <c r="C204" s="4"/>
      <c r="D204" s="2"/>
      <c r="E204" s="2"/>
      <c r="F204" s="3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3"/>
      <c r="B205" s="2"/>
      <c r="C205" s="4"/>
      <c r="D205" s="2"/>
      <c r="E205" s="2"/>
      <c r="F205" s="3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3"/>
      <c r="B206" s="2"/>
      <c r="C206" s="4"/>
      <c r="D206" s="2"/>
      <c r="E206" s="2"/>
      <c r="F206" s="3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3"/>
      <c r="B207" s="2"/>
      <c r="C207" s="4"/>
      <c r="D207" s="2"/>
      <c r="E207" s="2"/>
      <c r="F207" s="3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3"/>
      <c r="B208" s="2"/>
      <c r="C208" s="4"/>
      <c r="D208" s="2"/>
      <c r="E208" s="2"/>
      <c r="F208" s="3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3"/>
      <c r="B209" s="2"/>
      <c r="C209" s="4"/>
      <c r="D209" s="2"/>
      <c r="E209" s="2"/>
      <c r="F209" s="3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3"/>
      <c r="B210" s="2"/>
      <c r="C210" s="4"/>
      <c r="D210" s="2"/>
      <c r="E210" s="2"/>
      <c r="F210" s="3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3"/>
      <c r="B211" s="2"/>
      <c r="C211" s="4"/>
      <c r="D211" s="2"/>
      <c r="E211" s="2"/>
      <c r="F211" s="3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3"/>
      <c r="B212" s="2"/>
      <c r="C212" s="4"/>
      <c r="D212" s="2"/>
      <c r="E212" s="2"/>
      <c r="F212" s="3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3"/>
      <c r="B213" s="2"/>
      <c r="C213" s="4"/>
      <c r="D213" s="2"/>
      <c r="E213" s="2"/>
      <c r="F213" s="3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3"/>
      <c r="B214" s="2"/>
      <c r="C214" s="4"/>
      <c r="D214" s="2"/>
      <c r="E214" s="2"/>
      <c r="F214" s="3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3"/>
      <c r="B215" s="2"/>
      <c r="C215" s="4"/>
      <c r="D215" s="2"/>
      <c r="E215" s="2"/>
      <c r="F215" s="3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3"/>
      <c r="B216" s="2"/>
      <c r="C216" s="4"/>
      <c r="D216" s="2"/>
      <c r="E216" s="2"/>
      <c r="F216" s="3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3"/>
      <c r="B217" s="2"/>
      <c r="C217" s="4"/>
      <c r="D217" s="2"/>
      <c r="E217" s="2"/>
      <c r="F217" s="3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3"/>
      <c r="B218" s="2"/>
      <c r="C218" s="4"/>
      <c r="D218" s="2"/>
      <c r="E218" s="2"/>
      <c r="F218" s="3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3"/>
      <c r="B219" s="2"/>
      <c r="C219" s="4"/>
      <c r="D219" s="2"/>
      <c r="E219" s="2"/>
      <c r="F219" s="3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3"/>
      <c r="B220" s="2"/>
      <c r="C220" s="4"/>
      <c r="D220" s="2"/>
      <c r="E220" s="2"/>
      <c r="F220" s="3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3"/>
      <c r="B221" s="2"/>
      <c r="C221" s="4"/>
      <c r="D221" s="2"/>
      <c r="E221" s="2"/>
      <c r="F221" s="3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3"/>
      <c r="B222" s="2"/>
      <c r="C222" s="4"/>
      <c r="D222" s="2"/>
      <c r="E222" s="2"/>
      <c r="F222" s="3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3"/>
      <c r="B223" s="2"/>
      <c r="C223" s="4"/>
      <c r="D223" s="2"/>
      <c r="E223" s="2"/>
      <c r="F223" s="3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3"/>
      <c r="B224" s="2"/>
      <c r="C224" s="4"/>
      <c r="D224" s="2"/>
      <c r="E224" s="2"/>
      <c r="F224" s="3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3"/>
      <c r="B225" s="2"/>
      <c r="C225" s="4"/>
      <c r="D225" s="2"/>
      <c r="E225" s="2"/>
      <c r="F225" s="3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3"/>
      <c r="B226" s="2"/>
      <c r="C226" s="4"/>
      <c r="D226" s="2"/>
      <c r="E226" s="2"/>
      <c r="F226" s="3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3"/>
      <c r="B227" s="2"/>
      <c r="C227" s="4"/>
      <c r="D227" s="2"/>
      <c r="E227" s="2"/>
      <c r="F227" s="3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3"/>
      <c r="B228" s="2"/>
      <c r="C228" s="4"/>
      <c r="D228" s="2"/>
      <c r="E228" s="2"/>
      <c r="F228" s="3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3"/>
      <c r="B229" s="2"/>
      <c r="C229" s="4"/>
      <c r="D229" s="2"/>
      <c r="E229" s="2"/>
      <c r="F229" s="3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3"/>
      <c r="B230" s="2"/>
      <c r="C230" s="4"/>
      <c r="D230" s="2"/>
      <c r="E230" s="2"/>
      <c r="F230" s="3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3"/>
      <c r="B231" s="2"/>
      <c r="C231" s="4"/>
      <c r="D231" s="2"/>
      <c r="E231" s="2"/>
      <c r="F231" s="3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3"/>
      <c r="B232" s="2"/>
      <c r="C232" s="4"/>
      <c r="D232" s="2"/>
      <c r="E232" s="2"/>
      <c r="F232" s="3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3"/>
      <c r="B233" s="2"/>
      <c r="C233" s="4"/>
      <c r="D233" s="2"/>
      <c r="E233" s="2"/>
      <c r="F233" s="3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3"/>
      <c r="B234" s="2"/>
      <c r="C234" s="4"/>
      <c r="D234" s="2"/>
      <c r="E234" s="2"/>
      <c r="F234" s="3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3"/>
      <c r="B235" s="2"/>
      <c r="C235" s="4"/>
      <c r="D235" s="2"/>
      <c r="E235" s="2"/>
      <c r="F235" s="3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3"/>
      <c r="B236" s="2"/>
      <c r="C236" s="4"/>
      <c r="D236" s="2"/>
      <c r="E236" s="2"/>
      <c r="F236" s="3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3"/>
      <c r="B237" s="2"/>
      <c r="C237" s="4"/>
      <c r="D237" s="2"/>
      <c r="E237" s="2"/>
      <c r="F237" s="3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3"/>
      <c r="B238" s="2"/>
      <c r="C238" s="4"/>
      <c r="D238" s="2"/>
      <c r="E238" s="2"/>
      <c r="F238" s="3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3"/>
      <c r="B239" s="2"/>
      <c r="C239" s="4"/>
      <c r="D239" s="2"/>
      <c r="E239" s="2"/>
      <c r="F239" s="3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3"/>
      <c r="B240" s="2"/>
      <c r="C240" s="4"/>
      <c r="D240" s="2"/>
      <c r="E240" s="2"/>
      <c r="F240" s="3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3"/>
      <c r="B241" s="2"/>
      <c r="C241" s="4"/>
      <c r="D241" s="2"/>
      <c r="E241" s="2"/>
      <c r="F241" s="3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3"/>
      <c r="B242" s="2"/>
      <c r="C242" s="4"/>
      <c r="D242" s="2"/>
      <c r="E242" s="2"/>
      <c r="F242" s="3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3"/>
      <c r="B243" s="2"/>
      <c r="C243" s="4"/>
      <c r="D243" s="2"/>
      <c r="E243" s="2"/>
      <c r="F243" s="3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3"/>
      <c r="B244" s="2"/>
      <c r="C244" s="4"/>
      <c r="D244" s="2"/>
      <c r="E244" s="2"/>
      <c r="F244" s="3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3"/>
      <c r="B245" s="2"/>
      <c r="C245" s="4"/>
      <c r="D245" s="2"/>
      <c r="E245" s="2"/>
      <c r="F245" s="3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3"/>
      <c r="B246" s="2"/>
      <c r="C246" s="4"/>
      <c r="D246" s="2"/>
      <c r="E246" s="2"/>
      <c r="F246" s="3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3"/>
      <c r="B247" s="2"/>
      <c r="C247" s="4"/>
      <c r="D247" s="2"/>
      <c r="E247" s="2"/>
      <c r="F247" s="3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3"/>
      <c r="B248" s="2"/>
      <c r="C248" s="4"/>
      <c r="D248" s="2"/>
      <c r="E248" s="2"/>
      <c r="F248" s="3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3"/>
      <c r="B249" s="2"/>
      <c r="C249" s="4"/>
      <c r="D249" s="2"/>
      <c r="E249" s="2"/>
      <c r="F249" s="3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3"/>
      <c r="B250" s="2"/>
      <c r="C250" s="4"/>
      <c r="D250" s="2"/>
      <c r="E250" s="2"/>
      <c r="F250" s="3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3"/>
      <c r="B251" s="2"/>
      <c r="C251" s="4"/>
      <c r="D251" s="2"/>
      <c r="E251" s="2"/>
      <c r="F251" s="3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3"/>
      <c r="B252" s="2"/>
      <c r="C252" s="4"/>
      <c r="D252" s="2"/>
      <c r="E252" s="2"/>
      <c r="F252" s="3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3"/>
      <c r="B253" s="2"/>
      <c r="C253" s="4"/>
      <c r="D253" s="2"/>
      <c r="E253" s="2"/>
      <c r="F253" s="3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3"/>
      <c r="B254" s="2"/>
      <c r="C254" s="4"/>
      <c r="D254" s="2"/>
      <c r="E254" s="2"/>
      <c r="F254" s="3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3"/>
      <c r="B255" s="2"/>
      <c r="C255" s="4"/>
      <c r="D255" s="2"/>
      <c r="E255" s="2"/>
      <c r="F255" s="3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3"/>
      <c r="B256" s="2"/>
      <c r="C256" s="4"/>
      <c r="D256" s="2"/>
      <c r="E256" s="2"/>
      <c r="F256" s="3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3"/>
      <c r="B257" s="2"/>
      <c r="C257" s="4"/>
      <c r="D257" s="2"/>
      <c r="E257" s="2"/>
      <c r="F257" s="3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3"/>
      <c r="B258" s="2"/>
      <c r="C258" s="4"/>
      <c r="D258" s="2"/>
      <c r="E258" s="2"/>
      <c r="F258" s="3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3"/>
      <c r="B259" s="2"/>
      <c r="C259" s="4"/>
      <c r="D259" s="2"/>
      <c r="E259" s="2"/>
      <c r="F259" s="3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3"/>
      <c r="B260" s="2"/>
      <c r="C260" s="4"/>
      <c r="D260" s="2"/>
      <c r="E260" s="2"/>
      <c r="F260" s="3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3"/>
      <c r="B261" s="2"/>
      <c r="C261" s="4"/>
      <c r="D261" s="2"/>
      <c r="E261" s="2"/>
      <c r="F261" s="3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3"/>
      <c r="B262" s="2"/>
      <c r="C262" s="4"/>
      <c r="D262" s="2"/>
      <c r="E262" s="2"/>
      <c r="F262" s="3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3"/>
      <c r="B263" s="2"/>
      <c r="C263" s="4"/>
      <c r="D263" s="2"/>
      <c r="E263" s="2"/>
      <c r="F263" s="3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3"/>
      <c r="B264" s="2"/>
      <c r="C264" s="4"/>
      <c r="D264" s="2"/>
      <c r="E264" s="2"/>
      <c r="F264" s="3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3"/>
      <c r="B265" s="2"/>
      <c r="C265" s="4"/>
      <c r="D265" s="2"/>
      <c r="E265" s="2"/>
      <c r="F265" s="3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3"/>
      <c r="B266" s="2"/>
      <c r="C266" s="4"/>
      <c r="D266" s="2"/>
      <c r="E266" s="2"/>
      <c r="F266" s="3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3"/>
      <c r="B267" s="2"/>
      <c r="C267" s="4"/>
      <c r="D267" s="2"/>
      <c r="E267" s="2"/>
      <c r="F267" s="3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3"/>
      <c r="B268" s="2"/>
      <c r="C268" s="4"/>
      <c r="D268" s="2"/>
      <c r="E268" s="2"/>
      <c r="F268" s="3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3"/>
      <c r="B269" s="2"/>
      <c r="C269" s="4"/>
      <c r="D269" s="2"/>
      <c r="E269" s="2"/>
      <c r="F269" s="3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3"/>
      <c r="B270" s="2"/>
      <c r="C270" s="4"/>
      <c r="D270" s="2"/>
      <c r="E270" s="2"/>
      <c r="F270" s="3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3"/>
      <c r="B271" s="2"/>
      <c r="C271" s="4"/>
      <c r="D271" s="2"/>
      <c r="E271" s="2"/>
      <c r="F271" s="3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3"/>
      <c r="B272" s="2"/>
      <c r="C272" s="4"/>
      <c r="D272" s="2"/>
      <c r="E272" s="2"/>
      <c r="F272" s="3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3"/>
      <c r="B273" s="2"/>
      <c r="C273" s="4"/>
      <c r="D273" s="2"/>
      <c r="E273" s="2"/>
      <c r="F273" s="3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3"/>
      <c r="B274" s="2"/>
      <c r="C274" s="4"/>
      <c r="D274" s="2"/>
      <c r="E274" s="2"/>
      <c r="F274" s="3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3"/>
      <c r="B275" s="2"/>
      <c r="C275" s="4"/>
      <c r="D275" s="2"/>
      <c r="E275" s="2"/>
      <c r="F275" s="3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3"/>
      <c r="B276" s="2"/>
      <c r="C276" s="4"/>
      <c r="D276" s="2"/>
      <c r="E276" s="2"/>
      <c r="F276" s="3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3"/>
      <c r="B277" s="2"/>
      <c r="C277" s="4"/>
      <c r="D277" s="2"/>
      <c r="E277" s="2"/>
      <c r="F277" s="3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3"/>
      <c r="B278" s="2"/>
      <c r="C278" s="4"/>
      <c r="D278" s="2"/>
      <c r="E278" s="2"/>
      <c r="F278" s="3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3"/>
      <c r="B279" s="2"/>
      <c r="C279" s="4"/>
      <c r="D279" s="2"/>
      <c r="E279" s="2"/>
      <c r="F279" s="3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3"/>
      <c r="B280" s="2"/>
      <c r="C280" s="4"/>
      <c r="D280" s="2"/>
      <c r="E280" s="2"/>
      <c r="F280" s="3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3"/>
      <c r="B281" s="2"/>
      <c r="C281" s="4"/>
      <c r="D281" s="2"/>
      <c r="E281" s="2"/>
      <c r="F281" s="3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3"/>
      <c r="B282" s="2"/>
      <c r="C282" s="4"/>
      <c r="D282" s="2"/>
      <c r="E282" s="2"/>
      <c r="F282" s="3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3"/>
      <c r="B283" s="2"/>
      <c r="C283" s="4"/>
      <c r="D283" s="2"/>
      <c r="E283" s="2"/>
      <c r="F283" s="3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3"/>
      <c r="B284" s="2"/>
      <c r="C284" s="4"/>
      <c r="D284" s="2"/>
      <c r="E284" s="2"/>
      <c r="F284" s="3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3"/>
      <c r="B285" s="2"/>
      <c r="C285" s="4"/>
      <c r="D285" s="2"/>
      <c r="E285" s="2"/>
      <c r="F285" s="3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3"/>
      <c r="B286" s="2"/>
      <c r="C286" s="4"/>
      <c r="D286" s="2"/>
      <c r="E286" s="2"/>
      <c r="F286" s="3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3"/>
      <c r="B287" s="2"/>
      <c r="C287" s="4"/>
      <c r="D287" s="2"/>
      <c r="E287" s="2"/>
      <c r="F287" s="3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3"/>
      <c r="B288" s="2"/>
      <c r="C288" s="4"/>
      <c r="D288" s="2"/>
      <c r="E288" s="2"/>
      <c r="F288" s="3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3"/>
      <c r="B289" s="2"/>
      <c r="C289" s="4"/>
      <c r="D289" s="2"/>
      <c r="E289" s="2"/>
      <c r="F289" s="3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3"/>
      <c r="B290" s="2"/>
      <c r="C290" s="4"/>
      <c r="D290" s="2"/>
      <c r="E290" s="2"/>
      <c r="F290" s="3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3"/>
      <c r="B291" s="2"/>
      <c r="C291" s="4"/>
      <c r="D291" s="2"/>
      <c r="E291" s="2"/>
      <c r="F291" s="3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3"/>
      <c r="B292" s="2"/>
      <c r="C292" s="4"/>
      <c r="D292" s="2"/>
      <c r="E292" s="2"/>
      <c r="F292" s="3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3"/>
      <c r="B293" s="2"/>
      <c r="C293" s="4"/>
      <c r="D293" s="2"/>
      <c r="E293" s="2"/>
      <c r="F293" s="3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3"/>
      <c r="B294" s="2"/>
      <c r="C294" s="4"/>
      <c r="D294" s="2"/>
      <c r="E294" s="2"/>
      <c r="F294" s="3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3"/>
      <c r="B295" s="2"/>
      <c r="C295" s="4"/>
      <c r="D295" s="2"/>
      <c r="E295" s="2"/>
      <c r="F295" s="3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3"/>
      <c r="B296" s="2"/>
      <c r="C296" s="4"/>
      <c r="D296" s="2"/>
      <c r="E296" s="2"/>
      <c r="F296" s="3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3"/>
      <c r="B297" s="2"/>
      <c r="C297" s="4"/>
      <c r="D297" s="2"/>
      <c r="E297" s="2"/>
      <c r="F297" s="3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3"/>
      <c r="B298" s="2"/>
      <c r="C298" s="4"/>
      <c r="D298" s="2"/>
      <c r="E298" s="2"/>
      <c r="F298" s="3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3"/>
      <c r="B299" s="2"/>
      <c r="C299" s="4"/>
      <c r="D299" s="2"/>
      <c r="E299" s="2"/>
      <c r="F299" s="3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3"/>
      <c r="B300" s="2"/>
      <c r="C300" s="4"/>
      <c r="D300" s="2"/>
      <c r="E300" s="2"/>
      <c r="F300" s="3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3"/>
      <c r="B301" s="2"/>
      <c r="C301" s="4"/>
      <c r="D301" s="2"/>
      <c r="E301" s="2"/>
      <c r="F301" s="3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3"/>
      <c r="B302" s="2"/>
      <c r="C302" s="4"/>
      <c r="D302" s="2"/>
      <c r="E302" s="2"/>
      <c r="F302" s="3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3"/>
      <c r="B303" s="2"/>
      <c r="C303" s="4"/>
      <c r="D303" s="2"/>
      <c r="E303" s="2"/>
      <c r="F303" s="3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3"/>
      <c r="B304" s="2"/>
      <c r="C304" s="4"/>
      <c r="D304" s="2"/>
      <c r="E304" s="2"/>
      <c r="F304" s="3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3"/>
      <c r="B305" s="2"/>
      <c r="C305" s="4"/>
      <c r="D305" s="2"/>
      <c r="E305" s="2"/>
      <c r="F305" s="3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3"/>
      <c r="B306" s="2"/>
      <c r="C306" s="4"/>
      <c r="D306" s="2"/>
      <c r="E306" s="2"/>
      <c r="F306" s="3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3"/>
      <c r="B307" s="2"/>
      <c r="C307" s="4"/>
      <c r="D307" s="2"/>
      <c r="E307" s="2"/>
      <c r="F307" s="3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3"/>
      <c r="B308" s="2"/>
      <c r="C308" s="4"/>
      <c r="D308" s="2"/>
      <c r="E308" s="2"/>
      <c r="F308" s="3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3"/>
      <c r="B309" s="2"/>
      <c r="C309" s="4"/>
      <c r="D309" s="2"/>
      <c r="E309" s="2"/>
      <c r="F309" s="3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3"/>
      <c r="B310" s="2"/>
      <c r="C310" s="4"/>
      <c r="D310" s="2"/>
      <c r="E310" s="2"/>
      <c r="F310" s="3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3"/>
      <c r="B311" s="2"/>
      <c r="C311" s="4"/>
      <c r="D311" s="2"/>
      <c r="E311" s="2"/>
      <c r="F311" s="3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3"/>
      <c r="B312" s="2"/>
      <c r="C312" s="4"/>
      <c r="D312" s="2"/>
      <c r="E312" s="2"/>
      <c r="F312" s="3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3"/>
      <c r="B313" s="2"/>
      <c r="C313" s="4"/>
      <c r="D313" s="2"/>
      <c r="E313" s="2"/>
      <c r="F313" s="3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3"/>
      <c r="B314" s="2"/>
      <c r="C314" s="4"/>
      <c r="D314" s="2"/>
      <c r="E314" s="2"/>
      <c r="F314" s="3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3"/>
      <c r="B315" s="2"/>
      <c r="C315" s="4"/>
      <c r="D315" s="2"/>
      <c r="E315" s="2"/>
      <c r="F315" s="3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3"/>
      <c r="B316" s="2"/>
      <c r="C316" s="4"/>
      <c r="D316" s="2"/>
      <c r="E316" s="2"/>
      <c r="F316" s="3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3"/>
      <c r="B317" s="2"/>
      <c r="C317" s="4"/>
      <c r="D317" s="2"/>
      <c r="E317" s="2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3"/>
      <c r="B318" s="2"/>
      <c r="C318" s="4"/>
      <c r="D318" s="2"/>
      <c r="E318" s="2"/>
      <c r="F318" s="3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3"/>
      <c r="B319" s="2"/>
      <c r="C319" s="4"/>
      <c r="D319" s="2"/>
      <c r="E319" s="2"/>
      <c r="F319" s="3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3"/>
      <c r="B320" s="2"/>
      <c r="C320" s="4"/>
      <c r="D320" s="2"/>
      <c r="E320" s="2"/>
      <c r="F320" s="3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3"/>
      <c r="B321" s="2"/>
      <c r="C321" s="4"/>
      <c r="D321" s="2"/>
      <c r="E321" s="2"/>
      <c r="F321" s="3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3"/>
      <c r="B322" s="2"/>
      <c r="C322" s="4"/>
      <c r="D322" s="2"/>
      <c r="E322" s="2"/>
      <c r="F322" s="3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3"/>
      <c r="B323" s="2"/>
      <c r="C323" s="4"/>
      <c r="D323" s="2"/>
      <c r="E323" s="2"/>
      <c r="F323" s="3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3"/>
      <c r="B324" s="2"/>
      <c r="C324" s="4"/>
      <c r="D324" s="2"/>
      <c r="E324" s="2"/>
      <c r="F324" s="3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3"/>
      <c r="B325" s="2"/>
      <c r="C325" s="4"/>
      <c r="D325" s="2"/>
      <c r="E325" s="2"/>
      <c r="F325" s="3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3"/>
      <c r="B326" s="2"/>
      <c r="C326" s="4"/>
      <c r="D326" s="2"/>
      <c r="E326" s="2"/>
      <c r="F326" s="3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3"/>
      <c r="B327" s="2"/>
      <c r="C327" s="4"/>
      <c r="D327" s="2"/>
      <c r="E327" s="2"/>
      <c r="F327" s="3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3"/>
      <c r="B328" s="2"/>
      <c r="C328" s="4"/>
      <c r="D328" s="2"/>
      <c r="E328" s="2"/>
      <c r="F328" s="3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3"/>
      <c r="B329" s="2"/>
      <c r="C329" s="4"/>
      <c r="D329" s="2"/>
      <c r="E329" s="2"/>
      <c r="F329" s="3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3"/>
      <c r="B330" s="2"/>
      <c r="C330" s="4"/>
      <c r="D330" s="2"/>
      <c r="E330" s="2"/>
      <c r="F330" s="3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3"/>
      <c r="B331" s="2"/>
      <c r="C331" s="4"/>
      <c r="D331" s="2"/>
      <c r="E331" s="2"/>
      <c r="F331" s="3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3"/>
      <c r="B332" s="2"/>
      <c r="C332" s="4"/>
      <c r="D332" s="2"/>
      <c r="E332" s="2"/>
      <c r="F332" s="3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3"/>
      <c r="B333" s="2"/>
      <c r="C333" s="4"/>
      <c r="D333" s="2"/>
      <c r="E333" s="2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3"/>
      <c r="B334" s="2"/>
      <c r="C334" s="4"/>
      <c r="D334" s="2"/>
      <c r="E334" s="2"/>
      <c r="F334" s="3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3"/>
      <c r="B335" s="2"/>
      <c r="C335" s="4"/>
      <c r="D335" s="2"/>
      <c r="E335" s="2"/>
      <c r="F335" s="3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3"/>
      <c r="B336" s="2"/>
      <c r="C336" s="4"/>
      <c r="D336" s="2"/>
      <c r="E336" s="2"/>
      <c r="F336" s="3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3"/>
      <c r="B337" s="2"/>
      <c r="C337" s="4"/>
      <c r="D337" s="2"/>
      <c r="E337" s="2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3"/>
      <c r="B338" s="2"/>
      <c r="C338" s="4"/>
      <c r="D338" s="2"/>
      <c r="E338" s="2"/>
      <c r="F338" s="3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3"/>
      <c r="B339" s="2"/>
      <c r="C339" s="4"/>
      <c r="D339" s="2"/>
      <c r="E339" s="2"/>
      <c r="F339" s="3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3"/>
      <c r="B340" s="2"/>
      <c r="C340" s="4"/>
      <c r="D340" s="2"/>
      <c r="E340" s="2"/>
      <c r="F340" s="3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3"/>
      <c r="B341" s="2"/>
      <c r="C341" s="4"/>
      <c r="D341" s="2"/>
      <c r="E341" s="2"/>
      <c r="F341" s="3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3"/>
      <c r="B342" s="2"/>
      <c r="C342" s="4"/>
      <c r="D342" s="2"/>
      <c r="E342" s="2"/>
      <c r="F342" s="3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3"/>
      <c r="B343" s="2"/>
      <c r="C343" s="4"/>
      <c r="D343" s="2"/>
      <c r="E343" s="2"/>
      <c r="F343" s="3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3"/>
      <c r="B344" s="2"/>
      <c r="C344" s="4"/>
      <c r="D344" s="2"/>
      <c r="E344" s="2"/>
      <c r="F344" s="3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3"/>
      <c r="B345" s="2"/>
      <c r="C345" s="4"/>
      <c r="D345" s="2"/>
      <c r="E345" s="2"/>
      <c r="F345" s="3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3"/>
      <c r="B346" s="2"/>
      <c r="C346" s="4"/>
      <c r="D346" s="2"/>
      <c r="E346" s="2"/>
      <c r="F346" s="3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3"/>
      <c r="B347" s="2"/>
      <c r="C347" s="4"/>
      <c r="D347" s="2"/>
      <c r="E347" s="2"/>
      <c r="F347" s="3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3"/>
      <c r="B348" s="2"/>
      <c r="C348" s="4"/>
      <c r="D348" s="2"/>
      <c r="E348" s="2"/>
      <c r="F348" s="3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3"/>
      <c r="B349" s="2"/>
      <c r="C349" s="4"/>
      <c r="D349" s="2"/>
      <c r="E349" s="2"/>
      <c r="F349" s="3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3"/>
      <c r="B350" s="2"/>
      <c r="C350" s="4"/>
      <c r="D350" s="2"/>
      <c r="E350" s="2"/>
      <c r="F350" s="3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3"/>
      <c r="B351" s="2"/>
      <c r="C351" s="4"/>
      <c r="D351" s="2"/>
      <c r="E351" s="2"/>
      <c r="F351" s="3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3"/>
      <c r="B352" s="2"/>
      <c r="C352" s="4"/>
      <c r="D352" s="2"/>
      <c r="E352" s="2"/>
      <c r="F352" s="3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3"/>
      <c r="B353" s="2"/>
      <c r="C353" s="4"/>
      <c r="D353" s="2"/>
      <c r="E353" s="2"/>
      <c r="F353" s="3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3"/>
      <c r="B354" s="2"/>
      <c r="C354" s="4"/>
      <c r="D354" s="2"/>
      <c r="E354" s="2"/>
      <c r="F354" s="3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3"/>
      <c r="B355" s="2"/>
      <c r="C355" s="4"/>
      <c r="D355" s="2"/>
      <c r="E355" s="2"/>
      <c r="F355" s="3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3"/>
      <c r="B356" s="2"/>
      <c r="C356" s="4"/>
      <c r="D356" s="2"/>
      <c r="E356" s="2"/>
      <c r="F356" s="3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3"/>
      <c r="B357" s="2"/>
      <c r="C357" s="4"/>
      <c r="D357" s="2"/>
      <c r="E357" s="2"/>
      <c r="F357" s="3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3"/>
      <c r="B358" s="2"/>
      <c r="C358" s="4"/>
      <c r="D358" s="2"/>
      <c r="E358" s="2"/>
      <c r="F358" s="3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3"/>
      <c r="B359" s="2"/>
      <c r="C359" s="4"/>
      <c r="D359" s="2"/>
      <c r="E359" s="2"/>
      <c r="F359" s="3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3"/>
      <c r="B360" s="2"/>
      <c r="C360" s="4"/>
      <c r="D360" s="2"/>
      <c r="E360" s="2"/>
      <c r="F360" s="3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3"/>
      <c r="B361" s="2"/>
      <c r="C361" s="4"/>
      <c r="D361" s="2"/>
      <c r="E361" s="2"/>
      <c r="F361" s="3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3"/>
      <c r="B362" s="2"/>
      <c r="C362" s="4"/>
      <c r="D362" s="2"/>
      <c r="E362" s="2"/>
      <c r="F362" s="3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3"/>
      <c r="B363" s="2"/>
      <c r="C363" s="4"/>
      <c r="D363" s="2"/>
      <c r="E363" s="2"/>
      <c r="F363" s="3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3"/>
      <c r="B364" s="2"/>
      <c r="C364" s="4"/>
      <c r="D364" s="2"/>
      <c r="E364" s="2"/>
      <c r="F364" s="3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3"/>
      <c r="B365" s="2"/>
      <c r="C365" s="4"/>
      <c r="D365" s="2"/>
      <c r="E365" s="2"/>
      <c r="F365" s="3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3"/>
      <c r="B366" s="2"/>
      <c r="C366" s="4"/>
      <c r="D366" s="2"/>
      <c r="E366" s="2"/>
      <c r="F366" s="3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3"/>
      <c r="B367" s="2"/>
      <c r="C367" s="4"/>
      <c r="D367" s="2"/>
      <c r="E367" s="2"/>
      <c r="F367" s="3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3"/>
      <c r="B368" s="2"/>
      <c r="C368" s="4"/>
      <c r="D368" s="2"/>
      <c r="E368" s="2"/>
      <c r="F368" s="3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3"/>
      <c r="B369" s="2"/>
      <c r="C369" s="4"/>
      <c r="D369" s="2"/>
      <c r="E369" s="2"/>
      <c r="F369" s="3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3"/>
      <c r="B370" s="2"/>
      <c r="C370" s="4"/>
      <c r="D370" s="2"/>
      <c r="E370" s="2"/>
      <c r="F370" s="3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3"/>
      <c r="B371" s="2"/>
      <c r="C371" s="4"/>
      <c r="D371" s="2"/>
      <c r="E371" s="2"/>
      <c r="F371" s="3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3"/>
      <c r="B372" s="2"/>
      <c r="C372" s="4"/>
      <c r="D372" s="2"/>
      <c r="E372" s="2"/>
      <c r="F372" s="3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3"/>
      <c r="B373" s="2"/>
      <c r="C373" s="4"/>
      <c r="D373" s="2"/>
      <c r="E373" s="2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3"/>
      <c r="B374" s="2"/>
      <c r="C374" s="4"/>
      <c r="D374" s="2"/>
      <c r="E374" s="2"/>
      <c r="F374" s="3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3"/>
      <c r="B375" s="2"/>
      <c r="C375" s="4"/>
      <c r="D375" s="2"/>
      <c r="E375" s="2"/>
      <c r="F375" s="3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3"/>
      <c r="B376" s="2"/>
      <c r="C376" s="4"/>
      <c r="D376" s="2"/>
      <c r="E376" s="2"/>
      <c r="F376" s="3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3"/>
      <c r="B377" s="2"/>
      <c r="C377" s="4"/>
      <c r="D377" s="2"/>
      <c r="E377" s="2"/>
      <c r="F377" s="3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3"/>
      <c r="B378" s="2"/>
      <c r="C378" s="4"/>
      <c r="D378" s="2"/>
      <c r="E378" s="2"/>
      <c r="F378" s="3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3"/>
      <c r="B379" s="2"/>
      <c r="C379" s="4"/>
      <c r="D379" s="2"/>
      <c r="E379" s="2"/>
      <c r="F379" s="3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3"/>
      <c r="B380" s="2"/>
      <c r="C380" s="4"/>
      <c r="D380" s="2"/>
      <c r="E380" s="2"/>
      <c r="F380" s="3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3"/>
      <c r="B381" s="2"/>
      <c r="C381" s="4"/>
      <c r="D381" s="2"/>
      <c r="E381" s="2"/>
      <c r="F381" s="3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3"/>
      <c r="B382" s="2"/>
      <c r="C382" s="4"/>
      <c r="D382" s="2"/>
      <c r="E382" s="2"/>
      <c r="F382" s="3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3"/>
      <c r="B383" s="2"/>
      <c r="C383" s="4"/>
      <c r="D383" s="2"/>
      <c r="E383" s="2"/>
      <c r="F383" s="3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3"/>
      <c r="B384" s="2"/>
      <c r="C384" s="4"/>
      <c r="D384" s="2"/>
      <c r="E384" s="2"/>
      <c r="F384" s="3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3"/>
      <c r="B385" s="2"/>
      <c r="C385" s="4"/>
      <c r="D385" s="2"/>
      <c r="E385" s="2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3"/>
      <c r="B386" s="2"/>
      <c r="C386" s="4"/>
      <c r="D386" s="2"/>
      <c r="E386" s="2"/>
      <c r="F386" s="3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3"/>
      <c r="B387" s="2"/>
      <c r="C387" s="4"/>
      <c r="D387" s="2"/>
      <c r="E387" s="2"/>
      <c r="F387" s="3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3"/>
      <c r="B388" s="2"/>
      <c r="C388" s="4"/>
      <c r="D388" s="2"/>
      <c r="E388" s="2"/>
      <c r="F388" s="3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3"/>
      <c r="B389" s="2"/>
      <c r="C389" s="4"/>
      <c r="D389" s="2"/>
      <c r="E389" s="2"/>
      <c r="F389" s="3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3"/>
      <c r="B390" s="2"/>
      <c r="C390" s="4"/>
      <c r="D390" s="2"/>
      <c r="E390" s="2"/>
      <c r="F390" s="3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3"/>
      <c r="B391" s="2"/>
      <c r="C391" s="4"/>
      <c r="D391" s="2"/>
      <c r="E391" s="2"/>
      <c r="F391" s="3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3"/>
      <c r="B392" s="2"/>
      <c r="C392" s="4"/>
      <c r="D392" s="2"/>
      <c r="E392" s="2"/>
      <c r="F392" s="3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3"/>
      <c r="B393" s="2"/>
      <c r="C393" s="4"/>
      <c r="D393" s="2"/>
      <c r="E393" s="2"/>
      <c r="F393" s="3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3"/>
      <c r="B394" s="2"/>
      <c r="C394" s="4"/>
      <c r="D394" s="2"/>
      <c r="E394" s="2"/>
      <c r="F394" s="3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3"/>
      <c r="B395" s="2"/>
      <c r="C395" s="4"/>
      <c r="D395" s="2"/>
      <c r="E395" s="2"/>
      <c r="F395" s="3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3"/>
      <c r="B396" s="2"/>
      <c r="C396" s="4"/>
      <c r="D396" s="2"/>
      <c r="E396" s="2"/>
      <c r="F396" s="3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3"/>
      <c r="B397" s="2"/>
      <c r="C397" s="4"/>
      <c r="D397" s="2"/>
      <c r="E397" s="2"/>
      <c r="F397" s="3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3"/>
      <c r="B398" s="2"/>
      <c r="C398" s="4"/>
      <c r="D398" s="2"/>
      <c r="E398" s="2"/>
      <c r="F398" s="3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3"/>
      <c r="B399" s="2"/>
      <c r="C399" s="4"/>
      <c r="D399" s="2"/>
      <c r="E399" s="2"/>
      <c r="F399" s="3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3"/>
      <c r="B400" s="2"/>
      <c r="C400" s="4"/>
      <c r="D400" s="2"/>
      <c r="E400" s="2"/>
      <c r="F400" s="3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3"/>
      <c r="B401" s="2"/>
      <c r="C401" s="4"/>
      <c r="D401" s="2"/>
      <c r="E401" s="2"/>
      <c r="F401" s="3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3"/>
      <c r="B402" s="2"/>
      <c r="C402" s="4"/>
      <c r="D402" s="2"/>
      <c r="E402" s="2"/>
      <c r="F402" s="3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3"/>
      <c r="B403" s="2"/>
      <c r="C403" s="4"/>
      <c r="D403" s="2"/>
      <c r="E403" s="2"/>
      <c r="F403" s="3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3"/>
      <c r="B404" s="2"/>
      <c r="C404" s="4"/>
      <c r="D404" s="2"/>
      <c r="E404" s="2"/>
      <c r="F404" s="3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3"/>
      <c r="B405" s="2"/>
      <c r="C405" s="4"/>
      <c r="D405" s="2"/>
      <c r="E405" s="2"/>
      <c r="F405" s="3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3"/>
      <c r="B406" s="2"/>
      <c r="C406" s="4"/>
      <c r="D406" s="2"/>
      <c r="E406" s="2"/>
      <c r="F406" s="3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3"/>
      <c r="B407" s="2"/>
      <c r="C407" s="4"/>
      <c r="D407" s="2"/>
      <c r="E407" s="2"/>
      <c r="F407" s="3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3"/>
      <c r="B408" s="2"/>
      <c r="C408" s="4"/>
      <c r="D408" s="2"/>
      <c r="E408" s="2"/>
      <c r="F408" s="3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3"/>
      <c r="B409" s="2"/>
      <c r="C409" s="4"/>
      <c r="D409" s="2"/>
      <c r="E409" s="2"/>
      <c r="F409" s="3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3"/>
      <c r="B410" s="2"/>
      <c r="C410" s="4"/>
      <c r="D410" s="2"/>
      <c r="E410" s="2"/>
      <c r="F410" s="3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3"/>
      <c r="B411" s="2"/>
      <c r="C411" s="4"/>
      <c r="D411" s="2"/>
      <c r="E411" s="2"/>
      <c r="F411" s="3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3"/>
      <c r="B412" s="2"/>
      <c r="C412" s="4"/>
      <c r="D412" s="2"/>
      <c r="E412" s="2"/>
      <c r="F412" s="3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3"/>
      <c r="B413" s="2"/>
      <c r="C413" s="4"/>
      <c r="D413" s="2"/>
      <c r="E413" s="2"/>
      <c r="F413" s="3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3"/>
      <c r="B414" s="2"/>
      <c r="C414" s="4"/>
      <c r="D414" s="2"/>
      <c r="E414" s="2"/>
      <c r="F414" s="3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3"/>
      <c r="B415" s="2"/>
      <c r="C415" s="4"/>
      <c r="D415" s="2"/>
      <c r="E415" s="2"/>
      <c r="F415" s="3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3"/>
      <c r="B416" s="2"/>
      <c r="C416" s="4"/>
      <c r="D416" s="2"/>
      <c r="E416" s="2"/>
      <c r="F416" s="3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3"/>
      <c r="B417" s="2"/>
      <c r="C417" s="4"/>
      <c r="D417" s="2"/>
      <c r="E417" s="2"/>
      <c r="F417" s="3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3"/>
      <c r="B418" s="2"/>
      <c r="C418" s="4"/>
      <c r="D418" s="2"/>
      <c r="E418" s="2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3"/>
      <c r="B419" s="2"/>
      <c r="C419" s="4"/>
      <c r="D419" s="2"/>
      <c r="E419" s="2"/>
      <c r="F419" s="3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3"/>
      <c r="B420" s="2"/>
      <c r="C420" s="4"/>
      <c r="D420" s="2"/>
      <c r="E420" s="2"/>
      <c r="F420" s="3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3"/>
      <c r="B421" s="2"/>
      <c r="C421" s="4"/>
      <c r="D421" s="2"/>
      <c r="E421" s="2"/>
      <c r="F421" s="3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3"/>
      <c r="B422" s="2"/>
      <c r="C422" s="4"/>
      <c r="D422" s="2"/>
      <c r="E422" s="2"/>
      <c r="F422" s="3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3"/>
      <c r="B423" s="2"/>
      <c r="C423" s="4"/>
      <c r="D423" s="2"/>
      <c r="E423" s="2"/>
      <c r="F423" s="3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3"/>
      <c r="B424" s="2"/>
      <c r="C424" s="4"/>
      <c r="D424" s="2"/>
      <c r="E424" s="2"/>
      <c r="F424" s="3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3"/>
      <c r="B425" s="2"/>
      <c r="C425" s="4"/>
      <c r="D425" s="2"/>
      <c r="E425" s="2"/>
      <c r="F425" s="3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3"/>
      <c r="B426" s="2"/>
      <c r="C426" s="4"/>
      <c r="D426" s="2"/>
      <c r="E426" s="2"/>
      <c r="F426" s="3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3"/>
      <c r="B427" s="2"/>
      <c r="C427" s="4"/>
      <c r="D427" s="2"/>
      <c r="E427" s="2"/>
      <c r="F427" s="3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3"/>
      <c r="B428" s="2"/>
      <c r="C428" s="4"/>
      <c r="D428" s="2"/>
      <c r="E428" s="2"/>
      <c r="F428" s="3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3"/>
      <c r="B429" s="2"/>
      <c r="C429" s="4"/>
      <c r="D429" s="2"/>
      <c r="E429" s="2"/>
      <c r="F429" s="3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3"/>
      <c r="B430" s="2"/>
      <c r="C430" s="4"/>
      <c r="D430" s="2"/>
      <c r="E430" s="2"/>
      <c r="F430" s="3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3"/>
      <c r="B431" s="2"/>
      <c r="C431" s="4"/>
      <c r="D431" s="2"/>
      <c r="E431" s="2"/>
      <c r="F431" s="3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3"/>
      <c r="B432" s="2"/>
      <c r="C432" s="4"/>
      <c r="D432" s="2"/>
      <c r="E432" s="2"/>
      <c r="F432" s="3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3"/>
      <c r="B433" s="2"/>
      <c r="C433" s="4"/>
      <c r="D433" s="2"/>
      <c r="E433" s="2"/>
      <c r="F433" s="3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3"/>
      <c r="B434" s="2"/>
      <c r="C434" s="4"/>
      <c r="D434" s="2"/>
      <c r="E434" s="2"/>
      <c r="F434" s="3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3"/>
      <c r="B435" s="2"/>
      <c r="C435" s="4"/>
      <c r="D435" s="2"/>
      <c r="E435" s="2"/>
      <c r="F435" s="3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3"/>
      <c r="B436" s="2"/>
      <c r="C436" s="4"/>
      <c r="D436" s="2"/>
      <c r="E436" s="2"/>
      <c r="F436" s="3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3"/>
      <c r="B437" s="2"/>
      <c r="C437" s="4"/>
      <c r="D437" s="2"/>
      <c r="E437" s="2"/>
      <c r="F437" s="3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3"/>
      <c r="B438" s="2"/>
      <c r="C438" s="4"/>
      <c r="D438" s="2"/>
      <c r="E438" s="2"/>
      <c r="F438" s="3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3"/>
      <c r="B439" s="2"/>
      <c r="C439" s="4"/>
      <c r="D439" s="2"/>
      <c r="E439" s="2"/>
      <c r="F439" s="3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3"/>
      <c r="B440" s="2"/>
      <c r="C440" s="4"/>
      <c r="D440" s="2"/>
      <c r="E440" s="2"/>
      <c r="F440" s="3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3"/>
      <c r="B441" s="2"/>
      <c r="C441" s="4"/>
      <c r="D441" s="2"/>
      <c r="E441" s="2"/>
      <c r="F441" s="3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3"/>
      <c r="B442" s="2"/>
      <c r="C442" s="4"/>
      <c r="D442" s="2"/>
      <c r="E442" s="2"/>
      <c r="F442" s="3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3"/>
      <c r="B443" s="2"/>
      <c r="C443" s="4"/>
      <c r="D443" s="2"/>
      <c r="E443" s="2"/>
      <c r="F443" s="3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3"/>
      <c r="B444" s="2"/>
      <c r="C444" s="4"/>
      <c r="D444" s="2"/>
      <c r="E444" s="2"/>
      <c r="F444" s="3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3"/>
      <c r="B445" s="2"/>
      <c r="C445" s="4"/>
      <c r="D445" s="2"/>
      <c r="E445" s="2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3"/>
      <c r="B446" s="2"/>
      <c r="C446" s="4"/>
      <c r="D446" s="2"/>
      <c r="E446" s="2"/>
      <c r="F446" s="3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3"/>
      <c r="B447" s="2"/>
      <c r="C447" s="4"/>
      <c r="D447" s="2"/>
      <c r="E447" s="2"/>
      <c r="F447" s="3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3"/>
      <c r="B448" s="2"/>
      <c r="C448" s="4"/>
      <c r="D448" s="2"/>
      <c r="E448" s="2"/>
      <c r="F448" s="3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3"/>
      <c r="B449" s="2"/>
      <c r="C449" s="4"/>
      <c r="D449" s="2"/>
      <c r="E449" s="2"/>
      <c r="F449" s="3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3"/>
      <c r="B450" s="2"/>
      <c r="C450" s="4"/>
      <c r="D450" s="2"/>
      <c r="E450" s="2"/>
      <c r="F450" s="3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3"/>
      <c r="B451" s="2"/>
      <c r="C451" s="4"/>
      <c r="D451" s="2"/>
      <c r="E451" s="2"/>
      <c r="F451" s="3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3"/>
      <c r="B452" s="2"/>
      <c r="C452" s="4"/>
      <c r="D452" s="2"/>
      <c r="E452" s="2"/>
      <c r="F452" s="3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3"/>
      <c r="B453" s="2"/>
      <c r="C453" s="4"/>
      <c r="D453" s="2"/>
      <c r="E453" s="2"/>
      <c r="F453" s="3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3"/>
      <c r="B454" s="2"/>
      <c r="C454" s="4"/>
      <c r="D454" s="2"/>
      <c r="E454" s="2"/>
      <c r="F454" s="3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3"/>
      <c r="B455" s="2"/>
      <c r="C455" s="4"/>
      <c r="D455" s="2"/>
      <c r="E455" s="2"/>
      <c r="F455" s="3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3"/>
      <c r="B456" s="2"/>
      <c r="C456" s="4"/>
      <c r="D456" s="2"/>
      <c r="E456" s="2"/>
      <c r="F456" s="3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3"/>
      <c r="B457" s="2"/>
      <c r="C457" s="4"/>
      <c r="D457" s="2"/>
      <c r="E457" s="2"/>
      <c r="F457" s="3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3"/>
      <c r="B458" s="2"/>
      <c r="C458" s="4"/>
      <c r="D458" s="2"/>
      <c r="E458" s="2"/>
      <c r="F458" s="3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3"/>
      <c r="B459" s="2"/>
      <c r="C459" s="4"/>
      <c r="D459" s="2"/>
      <c r="E459" s="2"/>
      <c r="F459" s="3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3"/>
      <c r="B460" s="2"/>
      <c r="C460" s="4"/>
      <c r="D460" s="2"/>
      <c r="E460" s="2"/>
      <c r="F460" s="3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3"/>
      <c r="B461" s="2"/>
      <c r="C461" s="4"/>
      <c r="D461" s="2"/>
      <c r="E461" s="2"/>
      <c r="F461" s="3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3"/>
      <c r="B462" s="2"/>
      <c r="C462" s="4"/>
      <c r="D462" s="2"/>
      <c r="E462" s="2"/>
      <c r="F462" s="3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3"/>
      <c r="B463" s="2"/>
      <c r="C463" s="4"/>
      <c r="D463" s="2"/>
      <c r="E463" s="2"/>
      <c r="F463" s="3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3"/>
      <c r="B464" s="2"/>
      <c r="C464" s="4"/>
      <c r="D464" s="2"/>
      <c r="E464" s="2"/>
      <c r="F464" s="3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3"/>
      <c r="B465" s="2"/>
      <c r="C465" s="4"/>
      <c r="D465" s="2"/>
      <c r="E465" s="2"/>
      <c r="F465" s="3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3"/>
      <c r="B466" s="2"/>
      <c r="C466" s="4"/>
      <c r="D466" s="2"/>
      <c r="E466" s="2"/>
      <c r="F466" s="3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3"/>
      <c r="B467" s="2"/>
      <c r="C467" s="4"/>
      <c r="D467" s="2"/>
      <c r="E467" s="2"/>
      <c r="F467" s="3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3"/>
      <c r="B468" s="2"/>
      <c r="C468" s="4"/>
      <c r="D468" s="2"/>
      <c r="E468" s="2"/>
      <c r="F468" s="3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3"/>
      <c r="B469" s="2"/>
      <c r="C469" s="4"/>
      <c r="D469" s="2"/>
      <c r="E469" s="2"/>
      <c r="F469" s="3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3"/>
      <c r="B470" s="2"/>
      <c r="C470" s="4"/>
      <c r="D470" s="2"/>
      <c r="E470" s="2"/>
      <c r="F470" s="3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3"/>
      <c r="B471" s="2"/>
      <c r="C471" s="4"/>
      <c r="D471" s="2"/>
      <c r="E471" s="2"/>
      <c r="F471" s="3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3"/>
      <c r="B472" s="2"/>
      <c r="C472" s="4"/>
      <c r="D472" s="2"/>
      <c r="E472" s="2"/>
      <c r="F472" s="3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3"/>
      <c r="B473" s="2"/>
      <c r="C473" s="4"/>
      <c r="D473" s="2"/>
      <c r="E473" s="2"/>
      <c r="F473" s="3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3"/>
      <c r="B474" s="2"/>
      <c r="C474" s="4"/>
      <c r="D474" s="2"/>
      <c r="E474" s="2"/>
      <c r="F474" s="3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3"/>
      <c r="B475" s="2"/>
      <c r="C475" s="4"/>
      <c r="D475" s="2"/>
      <c r="E475" s="2"/>
      <c r="F475" s="3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3"/>
      <c r="B476" s="2"/>
      <c r="C476" s="4"/>
      <c r="D476" s="2"/>
      <c r="E476" s="2"/>
      <c r="F476" s="3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3"/>
      <c r="B477" s="2"/>
      <c r="C477" s="4"/>
      <c r="D477" s="2"/>
      <c r="E477" s="2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3"/>
      <c r="B478" s="2"/>
      <c r="C478" s="4"/>
      <c r="D478" s="2"/>
      <c r="E478" s="2"/>
      <c r="F478" s="3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3"/>
      <c r="B479" s="2"/>
      <c r="C479" s="4"/>
      <c r="D479" s="2"/>
      <c r="E479" s="2"/>
      <c r="F479" s="3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3"/>
      <c r="B480" s="2"/>
      <c r="C480" s="4"/>
      <c r="D480" s="2"/>
      <c r="E480" s="2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3"/>
      <c r="B481" s="2"/>
      <c r="C481" s="4"/>
      <c r="D481" s="2"/>
      <c r="E481" s="2"/>
      <c r="F481" s="3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3"/>
      <c r="B482" s="2"/>
      <c r="C482" s="4"/>
      <c r="D482" s="2"/>
      <c r="E482" s="2"/>
      <c r="F482" s="3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3"/>
      <c r="B483" s="2"/>
      <c r="C483" s="4"/>
      <c r="D483" s="2"/>
      <c r="E483" s="2"/>
      <c r="F483" s="3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3"/>
      <c r="B484" s="2"/>
      <c r="C484" s="4"/>
      <c r="D484" s="2"/>
      <c r="E484" s="2"/>
      <c r="F484" s="3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3"/>
      <c r="B485" s="2"/>
      <c r="C485" s="4"/>
      <c r="D485" s="2"/>
      <c r="E485" s="2"/>
      <c r="F485" s="3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3"/>
      <c r="B486" s="2"/>
      <c r="C486" s="4"/>
      <c r="D486" s="2"/>
      <c r="E486" s="2"/>
      <c r="F486" s="3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3"/>
      <c r="B487" s="2"/>
      <c r="C487" s="4"/>
      <c r="D487" s="2"/>
      <c r="E487" s="2"/>
      <c r="F487" s="3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3"/>
      <c r="B488" s="2"/>
      <c r="C488" s="4"/>
      <c r="D488" s="2"/>
      <c r="E488" s="2"/>
      <c r="F488" s="3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3"/>
      <c r="B489" s="2"/>
      <c r="C489" s="4"/>
      <c r="D489" s="2"/>
      <c r="E489" s="2"/>
      <c r="F489" s="3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3"/>
      <c r="B490" s="2"/>
      <c r="C490" s="4"/>
      <c r="D490" s="2"/>
      <c r="E490" s="2"/>
      <c r="F490" s="3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3"/>
      <c r="B491" s="2"/>
      <c r="C491" s="4"/>
      <c r="D491" s="2"/>
      <c r="E491" s="2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3"/>
      <c r="B492" s="2"/>
      <c r="C492" s="4"/>
      <c r="D492" s="2"/>
      <c r="E492" s="2"/>
      <c r="F492" s="3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3"/>
      <c r="B493" s="2"/>
      <c r="C493" s="4"/>
      <c r="D493" s="2"/>
      <c r="E493" s="2"/>
      <c r="F493" s="3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3"/>
      <c r="B494" s="2"/>
      <c r="C494" s="4"/>
      <c r="D494" s="2"/>
      <c r="E494" s="2"/>
      <c r="F494" s="3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3"/>
      <c r="B495" s="2"/>
      <c r="C495" s="4"/>
      <c r="D495" s="2"/>
      <c r="E495" s="2"/>
      <c r="F495" s="3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3"/>
      <c r="B496" s="2"/>
      <c r="C496" s="4"/>
      <c r="D496" s="2"/>
      <c r="E496" s="2"/>
      <c r="F496" s="3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3"/>
      <c r="B497" s="2"/>
      <c r="C497" s="4"/>
      <c r="D497" s="2"/>
      <c r="E497" s="2"/>
      <c r="F497" s="3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3"/>
      <c r="B498" s="2"/>
      <c r="C498" s="4"/>
      <c r="D498" s="2"/>
      <c r="E498" s="2"/>
      <c r="F498" s="3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3"/>
      <c r="B499" s="2"/>
      <c r="C499" s="4"/>
      <c r="D499" s="2"/>
      <c r="E499" s="2"/>
      <c r="F499" s="3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3"/>
      <c r="B500" s="2"/>
      <c r="C500" s="4"/>
      <c r="D500" s="2"/>
      <c r="E500" s="2"/>
      <c r="F500" s="3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3"/>
      <c r="B501" s="2"/>
      <c r="C501" s="4"/>
      <c r="D501" s="2"/>
      <c r="E501" s="2"/>
      <c r="F501" s="3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3"/>
      <c r="B502" s="2"/>
      <c r="C502" s="4"/>
      <c r="D502" s="2"/>
      <c r="E502" s="2"/>
      <c r="F502" s="3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3"/>
      <c r="B503" s="2"/>
      <c r="C503" s="4"/>
      <c r="D503" s="2"/>
      <c r="E503" s="2"/>
      <c r="F503" s="3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3"/>
      <c r="B504" s="2"/>
      <c r="C504" s="4"/>
      <c r="D504" s="2"/>
      <c r="E504" s="2"/>
      <c r="F504" s="3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3"/>
      <c r="B505" s="2"/>
      <c r="C505" s="4"/>
      <c r="D505" s="2"/>
      <c r="E505" s="2"/>
      <c r="F505" s="3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3"/>
      <c r="B506" s="2"/>
      <c r="C506" s="4"/>
      <c r="D506" s="2"/>
      <c r="E506" s="2"/>
      <c r="F506" s="3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3"/>
      <c r="B507" s="2"/>
      <c r="C507" s="4"/>
      <c r="D507" s="2"/>
      <c r="E507" s="2"/>
      <c r="F507" s="3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3"/>
      <c r="B508" s="2"/>
      <c r="C508" s="4"/>
      <c r="D508" s="2"/>
      <c r="E508" s="2"/>
      <c r="F508" s="3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3"/>
      <c r="B509" s="2"/>
      <c r="C509" s="4"/>
      <c r="D509" s="2"/>
      <c r="E509" s="2"/>
      <c r="F509" s="3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3"/>
      <c r="B510" s="2"/>
      <c r="C510" s="4"/>
      <c r="D510" s="2"/>
      <c r="E510" s="2"/>
      <c r="F510" s="3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3"/>
      <c r="B511" s="2"/>
      <c r="C511" s="4"/>
      <c r="D511" s="2"/>
      <c r="E511" s="2"/>
      <c r="F511" s="3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3"/>
      <c r="B512" s="2"/>
      <c r="C512" s="4"/>
      <c r="D512" s="2"/>
      <c r="E512" s="2"/>
      <c r="F512" s="3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3"/>
      <c r="B513" s="2"/>
      <c r="C513" s="4"/>
      <c r="D513" s="2"/>
      <c r="E513" s="2"/>
      <c r="F513" s="3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3"/>
      <c r="B514" s="2"/>
      <c r="C514" s="4"/>
      <c r="D514" s="2"/>
      <c r="E514" s="2"/>
      <c r="F514" s="3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3"/>
      <c r="B515" s="2"/>
      <c r="C515" s="4"/>
      <c r="D515" s="2"/>
      <c r="E515" s="2"/>
      <c r="F515" s="3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3"/>
      <c r="B516" s="2"/>
      <c r="C516" s="4"/>
      <c r="D516" s="2"/>
      <c r="E516" s="2"/>
      <c r="F516" s="3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3"/>
      <c r="B517" s="2"/>
      <c r="C517" s="4"/>
      <c r="D517" s="2"/>
      <c r="E517" s="2"/>
      <c r="F517" s="3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3"/>
      <c r="B518" s="2"/>
      <c r="C518" s="4"/>
      <c r="D518" s="2"/>
      <c r="E518" s="2"/>
      <c r="F518" s="3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3"/>
      <c r="B519" s="2"/>
      <c r="C519" s="4"/>
      <c r="D519" s="2"/>
      <c r="E519" s="2"/>
      <c r="F519" s="3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3"/>
      <c r="B520" s="2"/>
      <c r="C520" s="4"/>
      <c r="D520" s="2"/>
      <c r="E520" s="2"/>
      <c r="F520" s="3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3"/>
      <c r="B521" s="2"/>
      <c r="C521" s="4"/>
      <c r="D521" s="2"/>
      <c r="E521" s="2"/>
      <c r="F521" s="3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3"/>
      <c r="B522" s="2"/>
      <c r="C522" s="4"/>
      <c r="D522" s="2"/>
      <c r="E522" s="2"/>
      <c r="F522" s="3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3"/>
      <c r="B523" s="2"/>
      <c r="C523" s="4"/>
      <c r="D523" s="2"/>
      <c r="E523" s="2"/>
      <c r="F523" s="3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3"/>
      <c r="B524" s="2"/>
      <c r="C524" s="4"/>
      <c r="D524" s="2"/>
      <c r="E524" s="2"/>
      <c r="F524" s="3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3"/>
      <c r="B525" s="2"/>
      <c r="C525" s="4"/>
      <c r="D525" s="2"/>
      <c r="E525" s="2"/>
      <c r="F525" s="3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3"/>
      <c r="B526" s="2"/>
      <c r="C526" s="4"/>
      <c r="D526" s="2"/>
      <c r="E526" s="2"/>
      <c r="F526" s="3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3"/>
      <c r="B527" s="2"/>
      <c r="C527" s="4"/>
      <c r="D527" s="2"/>
      <c r="E527" s="2"/>
      <c r="F527" s="3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3"/>
      <c r="B528" s="2"/>
      <c r="C528" s="4"/>
      <c r="D528" s="2"/>
      <c r="E528" s="2"/>
      <c r="F528" s="3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3"/>
      <c r="B529" s="2"/>
      <c r="C529" s="4"/>
      <c r="D529" s="2"/>
      <c r="E529" s="2"/>
      <c r="F529" s="3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3"/>
      <c r="B530" s="2"/>
      <c r="C530" s="4"/>
      <c r="D530" s="2"/>
      <c r="E530" s="2"/>
      <c r="F530" s="3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3"/>
      <c r="B531" s="2"/>
      <c r="C531" s="4"/>
      <c r="D531" s="2"/>
      <c r="E531" s="2"/>
      <c r="F531" s="3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3"/>
      <c r="B532" s="2"/>
      <c r="C532" s="4"/>
      <c r="D532" s="2"/>
      <c r="E532" s="2"/>
      <c r="F532" s="3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3"/>
      <c r="B533" s="2"/>
      <c r="C533" s="4"/>
      <c r="D533" s="2"/>
      <c r="E533" s="2"/>
      <c r="F533" s="3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3"/>
      <c r="B534" s="2"/>
      <c r="C534" s="4"/>
      <c r="D534" s="2"/>
      <c r="E534" s="2"/>
      <c r="F534" s="3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3"/>
      <c r="B535" s="2"/>
      <c r="C535" s="4"/>
      <c r="D535" s="2"/>
      <c r="E535" s="2"/>
      <c r="F535" s="3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3"/>
      <c r="B536" s="2"/>
      <c r="C536" s="4"/>
      <c r="D536" s="2"/>
      <c r="E536" s="2"/>
      <c r="F536" s="3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3"/>
      <c r="B537" s="2"/>
      <c r="C537" s="4"/>
      <c r="D537" s="2"/>
      <c r="E537" s="2"/>
      <c r="F537" s="3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3"/>
      <c r="B538" s="2"/>
      <c r="C538" s="4"/>
      <c r="D538" s="2"/>
      <c r="E538" s="2"/>
      <c r="F538" s="3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3"/>
      <c r="B539" s="2"/>
      <c r="C539" s="4"/>
      <c r="D539" s="2"/>
      <c r="E539" s="2"/>
      <c r="F539" s="3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3"/>
      <c r="B540" s="2"/>
      <c r="C540" s="4"/>
      <c r="D540" s="2"/>
      <c r="E540" s="2"/>
      <c r="F540" s="3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3"/>
      <c r="B541" s="2"/>
      <c r="C541" s="4"/>
      <c r="D541" s="2"/>
      <c r="E541" s="2"/>
      <c r="F541" s="3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3"/>
      <c r="B542" s="2"/>
      <c r="C542" s="4"/>
      <c r="D542" s="2"/>
      <c r="E542" s="2"/>
      <c r="F542" s="3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3"/>
      <c r="B543" s="2"/>
      <c r="C543" s="4"/>
      <c r="D543" s="2"/>
      <c r="E543" s="2"/>
      <c r="F543" s="3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3"/>
      <c r="B544" s="2"/>
      <c r="C544" s="4"/>
      <c r="D544" s="2"/>
      <c r="E544" s="2"/>
      <c r="F544" s="3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3"/>
      <c r="B545" s="2"/>
      <c r="C545" s="4"/>
      <c r="D545" s="2"/>
      <c r="E545" s="2"/>
      <c r="F545" s="3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3"/>
      <c r="B546" s="2"/>
      <c r="C546" s="4"/>
      <c r="D546" s="2"/>
      <c r="E546" s="2"/>
      <c r="F546" s="3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3"/>
      <c r="B547" s="2"/>
      <c r="C547" s="4"/>
      <c r="D547" s="2"/>
      <c r="E547" s="2"/>
      <c r="F547" s="3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3"/>
      <c r="B548" s="2"/>
      <c r="C548" s="4"/>
      <c r="D548" s="2"/>
      <c r="E548" s="2"/>
      <c r="F548" s="3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3"/>
      <c r="B549" s="2"/>
      <c r="C549" s="4"/>
      <c r="D549" s="2"/>
      <c r="E549" s="2"/>
      <c r="F549" s="3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3"/>
      <c r="B550" s="2"/>
      <c r="C550" s="4"/>
      <c r="D550" s="2"/>
      <c r="E550" s="2"/>
      <c r="F550" s="3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3"/>
      <c r="B551" s="2"/>
      <c r="C551" s="4"/>
      <c r="D551" s="2"/>
      <c r="E551" s="2"/>
      <c r="F551" s="3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3"/>
      <c r="B552" s="2"/>
      <c r="C552" s="4"/>
      <c r="D552" s="2"/>
      <c r="E552" s="2"/>
      <c r="F552" s="3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3"/>
      <c r="B553" s="2"/>
      <c r="C553" s="4"/>
      <c r="D553" s="2"/>
      <c r="E553" s="2"/>
      <c r="F553" s="3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3"/>
      <c r="B554" s="2"/>
      <c r="C554" s="4"/>
      <c r="D554" s="2"/>
      <c r="E554" s="2"/>
      <c r="F554" s="3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3"/>
      <c r="B555" s="2"/>
      <c r="C555" s="4"/>
      <c r="D555" s="2"/>
      <c r="E555" s="2"/>
      <c r="F555" s="3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3"/>
      <c r="B556" s="2"/>
      <c r="C556" s="4"/>
      <c r="D556" s="2"/>
      <c r="E556" s="2"/>
      <c r="F556" s="3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3"/>
      <c r="B557" s="2"/>
      <c r="C557" s="4"/>
      <c r="D557" s="2"/>
      <c r="E557" s="2"/>
      <c r="F557" s="3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3"/>
      <c r="B558" s="2"/>
      <c r="C558" s="4"/>
      <c r="D558" s="2"/>
      <c r="E558" s="2"/>
      <c r="F558" s="3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3"/>
      <c r="B559" s="2"/>
      <c r="C559" s="4"/>
      <c r="D559" s="2"/>
      <c r="E559" s="2"/>
      <c r="F559" s="3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3"/>
      <c r="B560" s="2"/>
      <c r="C560" s="4"/>
      <c r="D560" s="2"/>
      <c r="E560" s="2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3"/>
      <c r="B561" s="2"/>
      <c r="C561" s="4"/>
      <c r="D561" s="2"/>
      <c r="E561" s="2"/>
      <c r="F561" s="3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3"/>
      <c r="B562" s="2"/>
      <c r="C562" s="4"/>
      <c r="D562" s="2"/>
      <c r="E562" s="2"/>
      <c r="F562" s="3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3"/>
      <c r="B563" s="2"/>
      <c r="C563" s="4"/>
      <c r="D563" s="2"/>
      <c r="E563" s="2"/>
      <c r="F563" s="3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3"/>
      <c r="B564" s="2"/>
      <c r="C564" s="4"/>
      <c r="D564" s="2"/>
      <c r="E564" s="2"/>
      <c r="F564" s="3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3"/>
      <c r="B565" s="2"/>
      <c r="C565" s="4"/>
      <c r="D565" s="2"/>
      <c r="E565" s="2"/>
      <c r="F565" s="3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3"/>
      <c r="B566" s="2"/>
      <c r="C566" s="4"/>
      <c r="D566" s="2"/>
      <c r="E566" s="2"/>
      <c r="F566" s="3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3"/>
      <c r="B567" s="2"/>
      <c r="C567" s="4"/>
      <c r="D567" s="2"/>
      <c r="E567" s="2"/>
      <c r="F567" s="3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3"/>
      <c r="B568" s="2"/>
      <c r="C568" s="4"/>
      <c r="D568" s="2"/>
      <c r="E568" s="2"/>
      <c r="F568" s="3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3"/>
      <c r="B569" s="2"/>
      <c r="C569" s="4"/>
      <c r="D569" s="2"/>
      <c r="E569" s="2"/>
      <c r="F569" s="3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3"/>
      <c r="B570" s="2"/>
      <c r="C570" s="4"/>
      <c r="D570" s="2"/>
      <c r="E570" s="2"/>
      <c r="F570" s="3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3"/>
      <c r="B571" s="2"/>
      <c r="C571" s="4"/>
      <c r="D571" s="2"/>
      <c r="E571" s="2"/>
      <c r="F571" s="3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3"/>
      <c r="B572" s="2"/>
      <c r="C572" s="4"/>
      <c r="D572" s="2"/>
      <c r="E572" s="2"/>
      <c r="F572" s="3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3"/>
      <c r="B573" s="2"/>
      <c r="C573" s="4"/>
      <c r="D573" s="2"/>
      <c r="E573" s="2"/>
      <c r="F573" s="3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3"/>
      <c r="B574" s="2"/>
      <c r="C574" s="4"/>
      <c r="D574" s="2"/>
      <c r="E574" s="2"/>
      <c r="F574" s="3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3"/>
      <c r="B575" s="2"/>
      <c r="C575" s="4"/>
      <c r="D575" s="2"/>
      <c r="E575" s="2"/>
      <c r="F575" s="3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3"/>
      <c r="B576" s="2"/>
      <c r="C576" s="4"/>
      <c r="D576" s="2"/>
      <c r="E576" s="2"/>
      <c r="F576" s="3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3"/>
      <c r="B577" s="2"/>
      <c r="C577" s="4"/>
      <c r="D577" s="2"/>
      <c r="E577" s="2"/>
      <c r="F577" s="3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3"/>
      <c r="B578" s="2"/>
      <c r="C578" s="4"/>
      <c r="D578" s="2"/>
      <c r="E578" s="2"/>
      <c r="F578" s="3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3"/>
      <c r="B579" s="2"/>
      <c r="C579" s="4"/>
      <c r="D579" s="2"/>
      <c r="E579" s="2"/>
      <c r="F579" s="3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3"/>
      <c r="B580" s="2"/>
      <c r="C580" s="4"/>
      <c r="D580" s="2"/>
      <c r="E580" s="2"/>
      <c r="F580" s="3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3"/>
      <c r="B581" s="2"/>
      <c r="C581" s="4"/>
      <c r="D581" s="2"/>
      <c r="E581" s="2"/>
      <c r="F581" s="3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3"/>
      <c r="B582" s="2"/>
      <c r="C582" s="4"/>
      <c r="D582" s="2"/>
      <c r="E582" s="2"/>
      <c r="F582" s="3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3"/>
      <c r="B583" s="2"/>
      <c r="C583" s="4"/>
      <c r="D583" s="2"/>
      <c r="E583" s="2"/>
      <c r="F583" s="3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3"/>
      <c r="B584" s="2"/>
      <c r="C584" s="4"/>
      <c r="D584" s="2"/>
      <c r="E584" s="2"/>
      <c r="F584" s="3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3"/>
      <c r="B585" s="2"/>
      <c r="C585" s="4"/>
      <c r="D585" s="2"/>
      <c r="E585" s="2"/>
      <c r="F585" s="3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3"/>
      <c r="B586" s="2"/>
      <c r="C586" s="4"/>
      <c r="D586" s="2"/>
      <c r="E586" s="2"/>
      <c r="F586" s="3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3"/>
      <c r="B587" s="2"/>
      <c r="C587" s="4"/>
      <c r="D587" s="2"/>
      <c r="E587" s="2"/>
      <c r="F587" s="3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3"/>
      <c r="B588" s="2"/>
      <c r="C588" s="4"/>
      <c r="D588" s="2"/>
      <c r="E588" s="2"/>
      <c r="F588" s="3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3"/>
      <c r="B589" s="2"/>
      <c r="C589" s="4"/>
      <c r="D589" s="2"/>
      <c r="E589" s="2"/>
      <c r="F589" s="3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3"/>
      <c r="B590" s="2"/>
      <c r="C590" s="4"/>
      <c r="D590" s="2"/>
      <c r="E590" s="2"/>
      <c r="F590" s="3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3"/>
      <c r="B591" s="2"/>
      <c r="C591" s="4"/>
      <c r="D591" s="2"/>
      <c r="E591" s="2"/>
      <c r="F591" s="3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3"/>
      <c r="B592" s="2"/>
      <c r="C592" s="4"/>
      <c r="D592" s="2"/>
      <c r="E592" s="2"/>
      <c r="F592" s="3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3"/>
      <c r="B593" s="2"/>
      <c r="C593" s="4"/>
      <c r="D593" s="2"/>
      <c r="E593" s="2"/>
      <c r="F593" s="3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3"/>
      <c r="B594" s="2"/>
      <c r="C594" s="4"/>
      <c r="D594" s="2"/>
      <c r="E594" s="2"/>
      <c r="F594" s="3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3"/>
      <c r="B595" s="2"/>
      <c r="C595" s="4"/>
      <c r="D595" s="2"/>
      <c r="E595" s="2"/>
      <c r="F595" s="3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3"/>
      <c r="B596" s="2"/>
      <c r="C596" s="4"/>
      <c r="D596" s="2"/>
      <c r="E596" s="2"/>
      <c r="F596" s="3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3"/>
      <c r="B597" s="2"/>
      <c r="C597" s="4"/>
      <c r="D597" s="2"/>
      <c r="E597" s="2"/>
      <c r="F597" s="3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3"/>
      <c r="B598" s="2"/>
      <c r="C598" s="4"/>
      <c r="D598" s="2"/>
      <c r="E598" s="2"/>
      <c r="F598" s="3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3"/>
      <c r="B599" s="2"/>
      <c r="C599" s="4"/>
      <c r="D599" s="2"/>
      <c r="E599" s="2"/>
      <c r="F599" s="3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3"/>
      <c r="B600" s="2"/>
      <c r="C600" s="4"/>
      <c r="D600" s="2"/>
      <c r="E600" s="2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3"/>
      <c r="B601" s="2"/>
      <c r="C601" s="4"/>
      <c r="D601" s="2"/>
      <c r="E601" s="2"/>
      <c r="F601" s="3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3"/>
      <c r="B602" s="2"/>
      <c r="C602" s="4"/>
      <c r="D602" s="2"/>
      <c r="E602" s="2"/>
      <c r="F602" s="3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3"/>
      <c r="B603" s="2"/>
      <c r="C603" s="4"/>
      <c r="D603" s="2"/>
      <c r="E603" s="2"/>
      <c r="F603" s="3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3"/>
      <c r="B604" s="2"/>
      <c r="C604" s="4"/>
      <c r="D604" s="2"/>
      <c r="E604" s="2"/>
      <c r="F604" s="3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3"/>
      <c r="B605" s="2"/>
      <c r="C605" s="4"/>
      <c r="D605" s="2"/>
      <c r="E605" s="2"/>
      <c r="F605" s="3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3"/>
      <c r="B606" s="2"/>
      <c r="C606" s="4"/>
      <c r="D606" s="2"/>
      <c r="E606" s="2"/>
      <c r="F606" s="3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3"/>
      <c r="B607" s="2"/>
      <c r="C607" s="4"/>
      <c r="D607" s="2"/>
      <c r="E607" s="2"/>
      <c r="F607" s="3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3"/>
      <c r="B608" s="2"/>
      <c r="C608" s="4"/>
      <c r="D608" s="2"/>
      <c r="E608" s="2"/>
      <c r="F608" s="3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3"/>
      <c r="B609" s="2"/>
      <c r="C609" s="4"/>
      <c r="D609" s="2"/>
      <c r="E609" s="2"/>
      <c r="F609" s="3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3"/>
      <c r="B610" s="2"/>
      <c r="C610" s="4"/>
      <c r="D610" s="2"/>
      <c r="E610" s="2"/>
      <c r="F610" s="3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3"/>
      <c r="B611" s="2"/>
      <c r="C611" s="4"/>
      <c r="D611" s="2"/>
      <c r="E611" s="2"/>
      <c r="F611" s="3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3"/>
      <c r="B612" s="2"/>
      <c r="C612" s="4"/>
      <c r="D612" s="2"/>
      <c r="E612" s="2"/>
      <c r="F612" s="3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3"/>
      <c r="B613" s="2"/>
      <c r="C613" s="4"/>
      <c r="D613" s="2"/>
      <c r="E613" s="2"/>
      <c r="F613" s="3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3"/>
      <c r="B614" s="2"/>
      <c r="C614" s="4"/>
      <c r="D614" s="2"/>
      <c r="E614" s="2"/>
      <c r="F614" s="3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3"/>
      <c r="B615" s="2"/>
      <c r="C615" s="4"/>
      <c r="D615" s="2"/>
      <c r="E615" s="2"/>
      <c r="F615" s="3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3"/>
      <c r="B616" s="2"/>
      <c r="C616" s="4"/>
      <c r="D616" s="2"/>
      <c r="E616" s="2"/>
      <c r="F616" s="3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3"/>
      <c r="B617" s="2"/>
      <c r="C617" s="4"/>
      <c r="D617" s="2"/>
      <c r="E617" s="2"/>
      <c r="F617" s="3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3"/>
      <c r="B618" s="2"/>
      <c r="C618" s="4"/>
      <c r="D618" s="2"/>
      <c r="E618" s="2"/>
      <c r="F618" s="3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3"/>
      <c r="B619" s="2"/>
      <c r="C619" s="4"/>
      <c r="D619" s="2"/>
      <c r="E619" s="2"/>
      <c r="F619" s="3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3"/>
      <c r="B620" s="2"/>
      <c r="C620" s="4"/>
      <c r="D620" s="2"/>
      <c r="E620" s="2"/>
      <c r="F620" s="3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3"/>
      <c r="B621" s="2"/>
      <c r="C621" s="4"/>
      <c r="D621" s="2"/>
      <c r="E621" s="2"/>
      <c r="F621" s="3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3"/>
      <c r="B622" s="2"/>
      <c r="C622" s="4"/>
      <c r="D622" s="2"/>
      <c r="E622" s="2"/>
      <c r="F622" s="3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3"/>
      <c r="B623" s="2"/>
      <c r="C623" s="4"/>
      <c r="D623" s="2"/>
      <c r="E623" s="2"/>
      <c r="F623" s="3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3"/>
      <c r="B624" s="2"/>
      <c r="C624" s="4"/>
      <c r="D624" s="2"/>
      <c r="E624" s="2"/>
      <c r="F624" s="3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3"/>
      <c r="B625" s="2"/>
      <c r="C625" s="4"/>
      <c r="D625" s="2"/>
      <c r="E625" s="2"/>
      <c r="F625" s="3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3"/>
      <c r="B626" s="2"/>
      <c r="C626" s="4"/>
      <c r="D626" s="2"/>
      <c r="E626" s="2"/>
      <c r="F626" s="3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3"/>
      <c r="B627" s="2"/>
      <c r="C627" s="4"/>
      <c r="D627" s="2"/>
      <c r="E627" s="2"/>
      <c r="F627" s="3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3"/>
      <c r="B628" s="2"/>
      <c r="C628" s="4"/>
      <c r="D628" s="2"/>
      <c r="E628" s="2"/>
      <c r="F628" s="3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3"/>
      <c r="B629" s="2"/>
      <c r="C629" s="4"/>
      <c r="D629" s="2"/>
      <c r="E629" s="2"/>
      <c r="F629" s="3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3"/>
      <c r="B630" s="2"/>
      <c r="C630" s="4"/>
      <c r="D630" s="2"/>
      <c r="E630" s="2"/>
      <c r="F630" s="3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3"/>
      <c r="B631" s="2"/>
      <c r="C631" s="4"/>
      <c r="D631" s="2"/>
      <c r="E631" s="2"/>
      <c r="F631" s="3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3"/>
      <c r="B632" s="2"/>
      <c r="C632" s="4"/>
      <c r="D632" s="2"/>
      <c r="E632" s="2"/>
      <c r="F632" s="3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3"/>
      <c r="B633" s="2"/>
      <c r="C633" s="4"/>
      <c r="D633" s="2"/>
      <c r="E633" s="2"/>
      <c r="F633" s="3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3"/>
      <c r="B634" s="2"/>
      <c r="C634" s="4"/>
      <c r="D634" s="2"/>
      <c r="E634" s="2"/>
      <c r="F634" s="3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3"/>
      <c r="B635" s="2"/>
      <c r="C635" s="4"/>
      <c r="D635" s="2"/>
      <c r="E635" s="2"/>
      <c r="F635" s="3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3"/>
      <c r="B636" s="2"/>
      <c r="C636" s="4"/>
      <c r="D636" s="2"/>
      <c r="E636" s="2"/>
      <c r="F636" s="3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3"/>
      <c r="B637" s="2"/>
      <c r="C637" s="4"/>
      <c r="D637" s="2"/>
      <c r="E637" s="2"/>
      <c r="F637" s="3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3"/>
      <c r="B638" s="2"/>
      <c r="C638" s="4"/>
      <c r="D638" s="2"/>
      <c r="E638" s="2"/>
      <c r="F638" s="3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3"/>
      <c r="B639" s="2"/>
      <c r="C639" s="4"/>
      <c r="D639" s="2"/>
      <c r="E639" s="2"/>
      <c r="F639" s="3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3"/>
      <c r="B640" s="2"/>
      <c r="C640" s="4"/>
      <c r="D640" s="2"/>
      <c r="E640" s="2"/>
      <c r="F640" s="3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3"/>
      <c r="B641" s="2"/>
      <c r="C641" s="4"/>
      <c r="D641" s="2"/>
      <c r="E641" s="2"/>
      <c r="F641" s="3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3"/>
      <c r="B642" s="2"/>
      <c r="C642" s="4"/>
      <c r="D642" s="2"/>
      <c r="E642" s="2"/>
      <c r="F642" s="3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3"/>
      <c r="B643" s="2"/>
      <c r="C643" s="4"/>
      <c r="D643" s="2"/>
      <c r="E643" s="2"/>
      <c r="F643" s="3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3"/>
      <c r="B644" s="2"/>
      <c r="C644" s="4"/>
      <c r="D644" s="2"/>
      <c r="E644" s="2"/>
      <c r="F644" s="3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3"/>
      <c r="B645" s="2"/>
      <c r="C645" s="4"/>
      <c r="D645" s="2"/>
      <c r="E645" s="2"/>
      <c r="F645" s="3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3"/>
      <c r="B646" s="2"/>
      <c r="C646" s="4"/>
      <c r="D646" s="2"/>
      <c r="E646" s="2"/>
      <c r="F646" s="3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3"/>
      <c r="B647" s="2"/>
      <c r="C647" s="4"/>
      <c r="D647" s="2"/>
      <c r="E647" s="2"/>
      <c r="F647" s="3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3"/>
      <c r="B648" s="2"/>
      <c r="C648" s="4"/>
      <c r="D648" s="2"/>
      <c r="E648" s="2"/>
      <c r="F648" s="3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3"/>
      <c r="B649" s="2"/>
      <c r="C649" s="4"/>
      <c r="D649" s="2"/>
      <c r="E649" s="2"/>
      <c r="F649" s="3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3"/>
      <c r="B650" s="2"/>
      <c r="C650" s="4"/>
      <c r="D650" s="2"/>
      <c r="E650" s="2"/>
      <c r="F650" s="3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3"/>
      <c r="B651" s="2"/>
      <c r="C651" s="4"/>
      <c r="D651" s="2"/>
      <c r="E651" s="2"/>
      <c r="F651" s="3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3"/>
      <c r="B652" s="2"/>
      <c r="C652" s="4"/>
      <c r="D652" s="2"/>
      <c r="E652" s="2"/>
      <c r="F652" s="3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3"/>
      <c r="B653" s="2"/>
      <c r="C653" s="4"/>
      <c r="D653" s="2"/>
      <c r="E653" s="2"/>
      <c r="F653" s="3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3"/>
      <c r="B654" s="2"/>
      <c r="C654" s="4"/>
      <c r="D654" s="2"/>
      <c r="E654" s="2"/>
      <c r="F654" s="3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3"/>
      <c r="B655" s="2"/>
      <c r="C655" s="4"/>
      <c r="D655" s="2"/>
      <c r="E655" s="2"/>
      <c r="F655" s="3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3"/>
      <c r="B656" s="2"/>
      <c r="C656" s="4"/>
      <c r="D656" s="2"/>
      <c r="E656" s="2"/>
      <c r="F656" s="3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3"/>
      <c r="B657" s="2"/>
      <c r="C657" s="4"/>
      <c r="D657" s="2"/>
      <c r="E657" s="2"/>
      <c r="F657" s="3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3"/>
      <c r="B658" s="2"/>
      <c r="C658" s="4"/>
      <c r="D658" s="2"/>
      <c r="E658" s="2"/>
      <c r="F658" s="3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3"/>
      <c r="B659" s="2"/>
      <c r="C659" s="4"/>
      <c r="D659" s="2"/>
      <c r="E659" s="2"/>
      <c r="F659" s="3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3"/>
      <c r="B660" s="2"/>
      <c r="C660" s="4"/>
      <c r="D660" s="2"/>
      <c r="E660" s="2"/>
      <c r="F660" s="3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3"/>
      <c r="B661" s="2"/>
      <c r="C661" s="4"/>
      <c r="D661" s="2"/>
      <c r="E661" s="2"/>
      <c r="F661" s="3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3"/>
      <c r="B662" s="2"/>
      <c r="C662" s="4"/>
      <c r="D662" s="2"/>
      <c r="E662" s="2"/>
      <c r="F662" s="3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3"/>
      <c r="B663" s="2"/>
      <c r="C663" s="4"/>
      <c r="D663" s="2"/>
      <c r="E663" s="2"/>
      <c r="F663" s="3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3"/>
      <c r="B664" s="2"/>
      <c r="C664" s="4"/>
      <c r="D664" s="2"/>
      <c r="E664" s="2"/>
      <c r="F664" s="3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3"/>
      <c r="B665" s="2"/>
      <c r="C665" s="4"/>
      <c r="D665" s="2"/>
      <c r="E665" s="2"/>
      <c r="F665" s="3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3"/>
      <c r="B666" s="2"/>
      <c r="C666" s="4"/>
      <c r="D666" s="2"/>
      <c r="E666" s="2"/>
      <c r="F666" s="3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3"/>
      <c r="B667" s="2"/>
      <c r="C667" s="4"/>
      <c r="D667" s="2"/>
      <c r="E667" s="2"/>
      <c r="F667" s="3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3"/>
      <c r="B668" s="2"/>
      <c r="C668" s="4"/>
      <c r="D668" s="2"/>
      <c r="E668" s="2"/>
      <c r="F668" s="3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3"/>
      <c r="B669" s="2"/>
      <c r="C669" s="4"/>
      <c r="D669" s="2"/>
      <c r="E669" s="2"/>
      <c r="F669" s="3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3"/>
      <c r="B670" s="2"/>
      <c r="C670" s="4"/>
      <c r="D670" s="2"/>
      <c r="E670" s="2"/>
      <c r="F670" s="3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3"/>
      <c r="B671" s="2"/>
      <c r="C671" s="4"/>
      <c r="D671" s="2"/>
      <c r="E671" s="2"/>
      <c r="F671" s="3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3"/>
      <c r="B672" s="2"/>
      <c r="C672" s="4"/>
      <c r="D672" s="2"/>
      <c r="E672" s="2"/>
      <c r="F672" s="3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3"/>
      <c r="B673" s="2"/>
      <c r="C673" s="4"/>
      <c r="D673" s="2"/>
      <c r="E673" s="2"/>
      <c r="F673" s="3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3"/>
      <c r="B674" s="2"/>
      <c r="C674" s="4"/>
      <c r="D674" s="2"/>
      <c r="E674" s="2"/>
      <c r="F674" s="3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3"/>
      <c r="B675" s="2"/>
      <c r="C675" s="4"/>
      <c r="D675" s="2"/>
      <c r="E675" s="2"/>
      <c r="F675" s="3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3"/>
      <c r="B676" s="2"/>
      <c r="C676" s="4"/>
      <c r="D676" s="2"/>
      <c r="E676" s="2"/>
      <c r="F676" s="3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3"/>
      <c r="B677" s="2"/>
      <c r="C677" s="4"/>
      <c r="D677" s="2"/>
      <c r="E677" s="2"/>
      <c r="F677" s="3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3"/>
      <c r="B678" s="2"/>
      <c r="C678" s="4"/>
      <c r="D678" s="2"/>
      <c r="E678" s="2"/>
      <c r="F678" s="3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3"/>
      <c r="B679" s="2"/>
      <c r="C679" s="4"/>
      <c r="D679" s="2"/>
      <c r="E679" s="2"/>
      <c r="F679" s="3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3"/>
      <c r="B680" s="2"/>
      <c r="C680" s="4"/>
      <c r="D680" s="2"/>
      <c r="E680" s="2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3"/>
      <c r="B681" s="2"/>
      <c r="C681" s="4"/>
      <c r="D681" s="2"/>
      <c r="E681" s="2"/>
      <c r="F681" s="3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3"/>
      <c r="B682" s="2"/>
      <c r="C682" s="4"/>
      <c r="D682" s="2"/>
      <c r="E682" s="2"/>
      <c r="F682" s="3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3"/>
      <c r="B683" s="2"/>
      <c r="C683" s="4"/>
      <c r="D683" s="2"/>
      <c r="E683" s="2"/>
      <c r="F683" s="3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3"/>
      <c r="B684" s="2"/>
      <c r="C684" s="4"/>
      <c r="D684" s="2"/>
      <c r="E684" s="2"/>
      <c r="F684" s="3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3"/>
      <c r="B685" s="2"/>
      <c r="C685" s="4"/>
      <c r="D685" s="2"/>
      <c r="E685" s="2"/>
      <c r="F685" s="3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3"/>
      <c r="B686" s="2"/>
      <c r="C686" s="4"/>
      <c r="D686" s="2"/>
      <c r="E686" s="2"/>
      <c r="F686" s="3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3"/>
      <c r="B687" s="2"/>
      <c r="C687" s="4"/>
      <c r="D687" s="2"/>
      <c r="E687" s="2"/>
      <c r="F687" s="3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3"/>
      <c r="B688" s="2"/>
      <c r="C688" s="4"/>
      <c r="D688" s="2"/>
      <c r="E688" s="2"/>
      <c r="F688" s="3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3"/>
      <c r="B689" s="2"/>
      <c r="C689" s="4"/>
      <c r="D689" s="2"/>
      <c r="E689" s="2"/>
      <c r="F689" s="3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3"/>
      <c r="B690" s="2"/>
      <c r="C690" s="4"/>
      <c r="D690" s="2"/>
      <c r="E690" s="2"/>
      <c r="F690" s="3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3"/>
      <c r="B691" s="2"/>
      <c r="C691" s="4"/>
      <c r="D691" s="2"/>
      <c r="E691" s="2"/>
      <c r="F691" s="3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3"/>
      <c r="B692" s="2"/>
      <c r="C692" s="4"/>
      <c r="D692" s="2"/>
      <c r="E692" s="2"/>
      <c r="F692" s="3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3"/>
      <c r="B693" s="2"/>
      <c r="C693" s="4"/>
      <c r="D693" s="2"/>
      <c r="E693" s="2"/>
      <c r="F693" s="3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3"/>
      <c r="B694" s="2"/>
      <c r="C694" s="4"/>
      <c r="D694" s="2"/>
      <c r="E694" s="2"/>
      <c r="F694" s="3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3"/>
      <c r="B695" s="2"/>
      <c r="C695" s="4"/>
      <c r="D695" s="2"/>
      <c r="E695" s="2"/>
      <c r="F695" s="3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3"/>
      <c r="B696" s="2"/>
      <c r="C696" s="4"/>
      <c r="D696" s="2"/>
      <c r="E696" s="2"/>
      <c r="F696" s="3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3"/>
      <c r="B697" s="2"/>
      <c r="C697" s="4"/>
      <c r="D697" s="2"/>
      <c r="E697" s="2"/>
      <c r="F697" s="3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3"/>
      <c r="B698" s="2"/>
      <c r="C698" s="4"/>
      <c r="D698" s="2"/>
      <c r="E698" s="2"/>
      <c r="F698" s="3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3"/>
      <c r="B699" s="2"/>
      <c r="C699" s="4"/>
      <c r="D699" s="2"/>
      <c r="E699" s="2"/>
      <c r="F699" s="3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3"/>
      <c r="B700" s="2"/>
      <c r="C700" s="4"/>
      <c r="D700" s="2"/>
      <c r="E700" s="2"/>
      <c r="F700" s="3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3"/>
      <c r="B701" s="2"/>
      <c r="C701" s="4"/>
      <c r="D701" s="2"/>
      <c r="E701" s="2"/>
      <c r="F701" s="3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3"/>
      <c r="B702" s="2"/>
      <c r="C702" s="4"/>
      <c r="D702" s="2"/>
      <c r="E702" s="2"/>
      <c r="F702" s="3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3"/>
      <c r="B703" s="2"/>
      <c r="C703" s="4"/>
      <c r="D703" s="2"/>
      <c r="E703" s="2"/>
      <c r="F703" s="3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3"/>
      <c r="B704" s="2"/>
      <c r="C704" s="4"/>
      <c r="D704" s="2"/>
      <c r="E704" s="2"/>
      <c r="F704" s="3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3"/>
      <c r="B705" s="2"/>
      <c r="C705" s="4"/>
      <c r="D705" s="2"/>
      <c r="E705" s="2"/>
      <c r="F705" s="3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3"/>
      <c r="B706" s="2"/>
      <c r="C706" s="4"/>
      <c r="D706" s="2"/>
      <c r="E706" s="2"/>
      <c r="F706" s="3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3"/>
      <c r="B707" s="2"/>
      <c r="C707" s="4"/>
      <c r="D707" s="2"/>
      <c r="E707" s="2"/>
      <c r="F707" s="3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3"/>
      <c r="B708" s="2"/>
      <c r="C708" s="4"/>
      <c r="D708" s="2"/>
      <c r="E708" s="2"/>
      <c r="F708" s="3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3"/>
      <c r="B709" s="2"/>
      <c r="C709" s="4"/>
      <c r="D709" s="2"/>
      <c r="E709" s="2"/>
      <c r="F709" s="3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3"/>
      <c r="B710" s="2"/>
      <c r="C710" s="4"/>
      <c r="D710" s="2"/>
      <c r="E710" s="2"/>
      <c r="F710" s="3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3"/>
      <c r="B711" s="2"/>
      <c r="C711" s="4"/>
      <c r="D711" s="2"/>
      <c r="E711" s="2"/>
      <c r="F711" s="3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3"/>
      <c r="B712" s="2"/>
      <c r="C712" s="4"/>
      <c r="D712" s="2"/>
      <c r="E712" s="2"/>
      <c r="F712" s="3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3"/>
      <c r="B713" s="2"/>
      <c r="C713" s="4"/>
      <c r="D713" s="2"/>
      <c r="E713" s="2"/>
      <c r="F713" s="3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3"/>
      <c r="B714" s="2"/>
      <c r="C714" s="4"/>
      <c r="D714" s="2"/>
      <c r="E714" s="2"/>
      <c r="F714" s="3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3"/>
      <c r="B715" s="2"/>
      <c r="C715" s="4"/>
      <c r="D715" s="2"/>
      <c r="E715" s="2"/>
      <c r="F715" s="3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3"/>
      <c r="B716" s="2"/>
      <c r="C716" s="4"/>
      <c r="D716" s="2"/>
      <c r="E716" s="2"/>
      <c r="F716" s="3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3"/>
      <c r="B717" s="2"/>
      <c r="C717" s="4"/>
      <c r="D717" s="2"/>
      <c r="E717" s="2"/>
      <c r="F717" s="3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3"/>
      <c r="B718" s="2"/>
      <c r="C718" s="4"/>
      <c r="D718" s="2"/>
      <c r="E718" s="2"/>
      <c r="F718" s="3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3"/>
      <c r="B719" s="2"/>
      <c r="C719" s="4"/>
      <c r="D719" s="2"/>
      <c r="E719" s="2"/>
      <c r="F719" s="3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3"/>
      <c r="B720" s="2"/>
      <c r="C720" s="4"/>
      <c r="D720" s="2"/>
      <c r="E720" s="2"/>
      <c r="F720" s="3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3"/>
      <c r="B721" s="2"/>
      <c r="C721" s="4"/>
      <c r="D721" s="2"/>
      <c r="E721" s="2"/>
      <c r="F721" s="3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3"/>
      <c r="B722" s="2"/>
      <c r="C722" s="4"/>
      <c r="D722" s="2"/>
      <c r="E722" s="2"/>
      <c r="F722" s="3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3"/>
      <c r="B723" s="2"/>
      <c r="C723" s="4"/>
      <c r="D723" s="2"/>
      <c r="E723" s="2"/>
      <c r="F723" s="3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3"/>
      <c r="B724" s="2"/>
      <c r="C724" s="4"/>
      <c r="D724" s="2"/>
      <c r="E724" s="2"/>
      <c r="F724" s="3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3"/>
      <c r="B725" s="2"/>
      <c r="C725" s="4"/>
      <c r="D725" s="2"/>
      <c r="E725" s="2"/>
      <c r="F725" s="3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3"/>
      <c r="B726" s="2"/>
      <c r="C726" s="4"/>
      <c r="D726" s="2"/>
      <c r="E726" s="2"/>
      <c r="F726" s="3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3"/>
      <c r="B727" s="2"/>
      <c r="C727" s="4"/>
      <c r="D727" s="2"/>
      <c r="E727" s="2"/>
      <c r="F727" s="3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3"/>
      <c r="B728" s="2"/>
      <c r="C728" s="4"/>
      <c r="D728" s="2"/>
      <c r="E728" s="2"/>
      <c r="F728" s="3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3"/>
      <c r="B729" s="2"/>
      <c r="C729" s="4"/>
      <c r="D729" s="2"/>
      <c r="E729" s="2"/>
      <c r="F729" s="3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3"/>
      <c r="B730" s="2"/>
      <c r="C730" s="4"/>
      <c r="D730" s="2"/>
      <c r="E730" s="2"/>
      <c r="F730" s="3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3"/>
      <c r="B731" s="2"/>
      <c r="C731" s="4"/>
      <c r="D731" s="2"/>
      <c r="E731" s="2"/>
      <c r="F731" s="3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3"/>
      <c r="B732" s="2"/>
      <c r="C732" s="4"/>
      <c r="D732" s="2"/>
      <c r="E732" s="2"/>
      <c r="F732" s="3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3"/>
      <c r="B733" s="2"/>
      <c r="C733" s="4"/>
      <c r="D733" s="2"/>
      <c r="E733" s="2"/>
      <c r="F733" s="3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3"/>
      <c r="B734" s="2"/>
      <c r="C734" s="4"/>
      <c r="D734" s="2"/>
      <c r="E734" s="2"/>
      <c r="F734" s="3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3"/>
      <c r="B735" s="2"/>
      <c r="C735" s="4"/>
      <c r="D735" s="2"/>
      <c r="E735" s="2"/>
      <c r="F735" s="3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3"/>
      <c r="B736" s="2"/>
      <c r="C736" s="4"/>
      <c r="D736" s="2"/>
      <c r="E736" s="2"/>
      <c r="F736" s="3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3"/>
      <c r="B737" s="2"/>
      <c r="C737" s="4"/>
      <c r="D737" s="2"/>
      <c r="E737" s="2"/>
      <c r="F737" s="3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3"/>
      <c r="B738" s="2"/>
      <c r="C738" s="4"/>
      <c r="D738" s="2"/>
      <c r="E738" s="2"/>
      <c r="F738" s="3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3"/>
      <c r="B739" s="2"/>
      <c r="C739" s="4"/>
      <c r="D739" s="2"/>
      <c r="E739" s="2"/>
      <c r="F739" s="3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3"/>
      <c r="B740" s="2"/>
      <c r="C740" s="4"/>
      <c r="D740" s="2"/>
      <c r="E740" s="2"/>
      <c r="F740" s="3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3"/>
      <c r="B741" s="2"/>
      <c r="C741" s="4"/>
      <c r="D741" s="2"/>
      <c r="E741" s="2"/>
      <c r="F741" s="3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3"/>
      <c r="B742" s="2"/>
      <c r="C742" s="4"/>
      <c r="D742" s="2"/>
      <c r="E742" s="2"/>
      <c r="F742" s="3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3"/>
      <c r="B743" s="2"/>
      <c r="C743" s="4"/>
      <c r="D743" s="2"/>
      <c r="E743" s="2"/>
      <c r="F743" s="3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3"/>
      <c r="B744" s="2"/>
      <c r="C744" s="4"/>
      <c r="D744" s="2"/>
      <c r="E744" s="2"/>
      <c r="F744" s="3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3"/>
      <c r="B745" s="2"/>
      <c r="C745" s="4"/>
      <c r="D745" s="2"/>
      <c r="E745" s="2"/>
      <c r="F745" s="3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3"/>
      <c r="B746" s="2"/>
      <c r="C746" s="4"/>
      <c r="D746" s="2"/>
      <c r="E746" s="2"/>
      <c r="F746" s="3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3"/>
      <c r="B747" s="2"/>
      <c r="C747" s="4"/>
      <c r="D747" s="2"/>
      <c r="E747" s="2"/>
      <c r="F747" s="3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3"/>
      <c r="B748" s="2"/>
      <c r="C748" s="4"/>
      <c r="D748" s="2"/>
      <c r="E748" s="2"/>
      <c r="F748" s="3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3"/>
      <c r="B749" s="2"/>
      <c r="C749" s="4"/>
      <c r="D749" s="2"/>
      <c r="E749" s="2"/>
      <c r="F749" s="3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3"/>
      <c r="B750" s="2"/>
      <c r="C750" s="4"/>
      <c r="D750" s="2"/>
      <c r="E750" s="2"/>
      <c r="F750" s="3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3"/>
      <c r="B751" s="2"/>
      <c r="C751" s="4"/>
      <c r="D751" s="2"/>
      <c r="E751" s="2"/>
      <c r="F751" s="3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3"/>
      <c r="B752" s="2"/>
      <c r="C752" s="4"/>
      <c r="D752" s="2"/>
      <c r="E752" s="2"/>
      <c r="F752" s="3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3"/>
      <c r="B753" s="2"/>
      <c r="C753" s="4"/>
      <c r="D753" s="2"/>
      <c r="E753" s="2"/>
      <c r="F753" s="3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3"/>
      <c r="B754" s="2"/>
      <c r="C754" s="4"/>
      <c r="D754" s="2"/>
      <c r="E754" s="2"/>
      <c r="F754" s="3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3"/>
      <c r="B755" s="2"/>
      <c r="C755" s="4"/>
      <c r="D755" s="2"/>
      <c r="E755" s="2"/>
      <c r="F755" s="3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3"/>
      <c r="B756" s="2"/>
      <c r="C756" s="4"/>
      <c r="D756" s="2"/>
      <c r="E756" s="2"/>
      <c r="F756" s="3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3"/>
      <c r="B757" s="2"/>
      <c r="C757" s="4"/>
      <c r="D757" s="2"/>
      <c r="E757" s="2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3"/>
      <c r="B758" s="2"/>
      <c r="C758" s="4"/>
      <c r="D758" s="2"/>
      <c r="E758" s="2"/>
      <c r="F758" s="3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3"/>
      <c r="B759" s="2"/>
      <c r="C759" s="4"/>
      <c r="D759" s="2"/>
      <c r="E759" s="2"/>
      <c r="F759" s="3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3"/>
      <c r="B760" s="2"/>
      <c r="C760" s="4"/>
      <c r="D760" s="2"/>
      <c r="E760" s="2"/>
      <c r="F760" s="3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3"/>
      <c r="B761" s="2"/>
      <c r="C761" s="4"/>
      <c r="D761" s="2"/>
      <c r="E761" s="2"/>
      <c r="F761" s="3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3"/>
      <c r="B762" s="2"/>
      <c r="C762" s="4"/>
      <c r="D762" s="2"/>
      <c r="E762" s="2"/>
      <c r="F762" s="3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3"/>
      <c r="B763" s="2"/>
      <c r="C763" s="4"/>
      <c r="D763" s="2"/>
      <c r="E763" s="2"/>
      <c r="F763" s="3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3"/>
      <c r="B764" s="2"/>
      <c r="C764" s="4"/>
      <c r="D764" s="2"/>
      <c r="E764" s="2"/>
      <c r="F764" s="3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3"/>
      <c r="B765" s="2"/>
      <c r="C765" s="4"/>
      <c r="D765" s="2"/>
      <c r="E765" s="2"/>
      <c r="F765" s="3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3"/>
      <c r="B766" s="2"/>
      <c r="C766" s="4"/>
      <c r="D766" s="2"/>
      <c r="E766" s="2"/>
      <c r="F766" s="3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3"/>
      <c r="B767" s="2"/>
      <c r="C767" s="4"/>
      <c r="D767" s="2"/>
      <c r="E767" s="2"/>
      <c r="F767" s="3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3"/>
      <c r="B768" s="2"/>
      <c r="C768" s="4"/>
      <c r="D768" s="2"/>
      <c r="E768" s="2"/>
      <c r="F768" s="3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3"/>
      <c r="B769" s="2"/>
      <c r="C769" s="4"/>
      <c r="D769" s="2"/>
      <c r="E769" s="2"/>
      <c r="F769" s="3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3"/>
      <c r="B770" s="2"/>
      <c r="C770" s="4"/>
      <c r="D770" s="2"/>
      <c r="E770" s="2"/>
      <c r="F770" s="3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3"/>
      <c r="B771" s="2"/>
      <c r="C771" s="4"/>
      <c r="D771" s="2"/>
      <c r="E771" s="2"/>
      <c r="F771" s="3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3"/>
      <c r="B772" s="2"/>
      <c r="C772" s="4"/>
      <c r="D772" s="2"/>
      <c r="E772" s="2"/>
      <c r="F772" s="3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3"/>
      <c r="B773" s="2"/>
      <c r="C773" s="4"/>
      <c r="D773" s="2"/>
      <c r="E773" s="2"/>
      <c r="F773" s="3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3"/>
      <c r="B774" s="2"/>
      <c r="C774" s="4"/>
      <c r="D774" s="2"/>
      <c r="E774" s="2"/>
      <c r="F774" s="3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3"/>
      <c r="B775" s="2"/>
      <c r="C775" s="4"/>
      <c r="D775" s="2"/>
      <c r="E775" s="2"/>
      <c r="F775" s="3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3"/>
      <c r="B776" s="2"/>
      <c r="C776" s="4"/>
      <c r="D776" s="2"/>
      <c r="E776" s="2"/>
      <c r="F776" s="3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3"/>
      <c r="B777" s="2"/>
      <c r="C777" s="4"/>
      <c r="D777" s="2"/>
      <c r="E777" s="2"/>
      <c r="F777" s="3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3"/>
      <c r="B778" s="2"/>
      <c r="C778" s="4"/>
      <c r="D778" s="2"/>
      <c r="E778" s="2"/>
      <c r="F778" s="3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3"/>
      <c r="B779" s="2"/>
      <c r="C779" s="4"/>
      <c r="D779" s="2"/>
      <c r="E779" s="2"/>
      <c r="F779" s="3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3"/>
      <c r="B780" s="2"/>
      <c r="C780" s="4"/>
      <c r="D780" s="2"/>
      <c r="E780" s="2"/>
      <c r="F780" s="3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3"/>
      <c r="B781" s="2"/>
      <c r="C781" s="4"/>
      <c r="D781" s="2"/>
      <c r="E781" s="2"/>
      <c r="F781" s="3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3"/>
      <c r="B782" s="2"/>
      <c r="C782" s="4"/>
      <c r="D782" s="2"/>
      <c r="E782" s="2"/>
      <c r="F782" s="3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3"/>
      <c r="B783" s="2"/>
      <c r="C783" s="4"/>
      <c r="D783" s="2"/>
      <c r="E783" s="2"/>
      <c r="F783" s="3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3"/>
      <c r="B784" s="2"/>
      <c r="C784" s="4"/>
      <c r="D784" s="2"/>
      <c r="E784" s="2"/>
      <c r="F784" s="3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3"/>
      <c r="B785" s="2"/>
      <c r="C785" s="4"/>
      <c r="D785" s="2"/>
      <c r="E785" s="2"/>
      <c r="F785" s="3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3"/>
      <c r="B786" s="2"/>
      <c r="C786" s="4"/>
      <c r="D786" s="2"/>
      <c r="E786" s="2"/>
      <c r="F786" s="3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3"/>
      <c r="B787" s="2"/>
      <c r="C787" s="4"/>
      <c r="D787" s="2"/>
      <c r="E787" s="2"/>
      <c r="F787" s="3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3"/>
      <c r="B788" s="2"/>
      <c r="C788" s="4"/>
      <c r="D788" s="2"/>
      <c r="E788" s="2"/>
      <c r="F788" s="3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3"/>
      <c r="B789" s="2"/>
      <c r="C789" s="4"/>
      <c r="D789" s="2"/>
      <c r="E789" s="2"/>
      <c r="F789" s="3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3"/>
      <c r="B790" s="2"/>
      <c r="C790" s="4"/>
      <c r="D790" s="2"/>
      <c r="E790" s="2"/>
      <c r="F790" s="3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3"/>
      <c r="B791" s="2"/>
      <c r="C791" s="4"/>
      <c r="D791" s="2"/>
      <c r="E791" s="2"/>
      <c r="F791" s="3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3"/>
      <c r="B792" s="2"/>
      <c r="C792" s="4"/>
      <c r="D792" s="2"/>
      <c r="E792" s="2"/>
      <c r="F792" s="3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3"/>
      <c r="B793" s="2"/>
      <c r="C793" s="4"/>
      <c r="D793" s="2"/>
      <c r="E793" s="2"/>
      <c r="F793" s="3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3"/>
      <c r="B794" s="2"/>
      <c r="C794" s="4"/>
      <c r="D794" s="2"/>
      <c r="E794" s="2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3"/>
      <c r="B795" s="2"/>
      <c r="C795" s="4"/>
      <c r="D795" s="2"/>
      <c r="E795" s="2"/>
      <c r="F795" s="3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3"/>
      <c r="B796" s="2"/>
      <c r="C796" s="4"/>
      <c r="D796" s="2"/>
      <c r="E796" s="2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3"/>
      <c r="B797" s="2"/>
      <c r="C797" s="4"/>
      <c r="D797" s="2"/>
      <c r="E797" s="2"/>
      <c r="F797" s="3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3"/>
      <c r="B798" s="2"/>
      <c r="C798" s="4"/>
      <c r="D798" s="2"/>
      <c r="E798" s="2"/>
      <c r="F798" s="3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3"/>
      <c r="B799" s="2"/>
      <c r="C799" s="4"/>
      <c r="D799" s="2"/>
      <c r="E799" s="2"/>
      <c r="F799" s="3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3"/>
      <c r="B800" s="2"/>
      <c r="C800" s="4"/>
      <c r="D800" s="2"/>
      <c r="E800" s="2"/>
      <c r="F800" s="3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3"/>
      <c r="B801" s="2"/>
      <c r="C801" s="4"/>
      <c r="D801" s="2"/>
      <c r="E801" s="2"/>
      <c r="F801" s="3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3"/>
      <c r="B802" s="2"/>
      <c r="C802" s="4"/>
      <c r="D802" s="2"/>
      <c r="E802" s="2"/>
      <c r="F802" s="3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3"/>
      <c r="B803" s="2"/>
      <c r="C803" s="4"/>
      <c r="D803" s="2"/>
      <c r="E803" s="2"/>
      <c r="F803" s="3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3"/>
      <c r="B804" s="2"/>
      <c r="C804" s="4"/>
      <c r="D804" s="2"/>
      <c r="E804" s="2"/>
      <c r="F804" s="3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3"/>
      <c r="B805" s="2"/>
      <c r="C805" s="4"/>
      <c r="D805" s="2"/>
      <c r="E805" s="2"/>
      <c r="F805" s="3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3"/>
      <c r="B806" s="2"/>
      <c r="C806" s="4"/>
      <c r="D806" s="2"/>
      <c r="E806" s="2"/>
      <c r="F806" s="3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3"/>
      <c r="B807" s="2"/>
      <c r="C807" s="4"/>
      <c r="D807" s="2"/>
      <c r="E807" s="2"/>
      <c r="F807" s="3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3"/>
      <c r="B808" s="2"/>
      <c r="C808" s="4"/>
      <c r="D808" s="2"/>
      <c r="E808" s="2"/>
      <c r="F808" s="3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3"/>
      <c r="B809" s="2"/>
      <c r="C809" s="4"/>
      <c r="D809" s="2"/>
      <c r="E809" s="2"/>
      <c r="F809" s="3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3"/>
      <c r="B810" s="2"/>
      <c r="C810" s="4"/>
      <c r="D810" s="2"/>
      <c r="E810" s="2"/>
      <c r="F810" s="3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3"/>
      <c r="B811" s="2"/>
      <c r="C811" s="4"/>
      <c r="D811" s="2"/>
      <c r="E811" s="2"/>
      <c r="F811" s="3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3"/>
      <c r="B812" s="2"/>
      <c r="C812" s="4"/>
      <c r="D812" s="2"/>
      <c r="E812" s="2"/>
      <c r="F812" s="3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3"/>
      <c r="B813" s="2"/>
      <c r="C813" s="4"/>
      <c r="D813" s="2"/>
      <c r="E813" s="2"/>
      <c r="F813" s="3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3"/>
      <c r="B814" s="2"/>
      <c r="C814" s="4"/>
      <c r="D814" s="2"/>
      <c r="E814" s="2"/>
      <c r="F814" s="3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3"/>
      <c r="B815" s="2"/>
      <c r="C815" s="4"/>
      <c r="D815" s="2"/>
      <c r="E815" s="2"/>
      <c r="F815" s="3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3"/>
      <c r="B816" s="2"/>
      <c r="C816" s="4"/>
      <c r="D816" s="2"/>
      <c r="E816" s="2"/>
      <c r="F816" s="3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3"/>
      <c r="B817" s="2"/>
      <c r="C817" s="4"/>
      <c r="D817" s="2"/>
      <c r="E817" s="2"/>
      <c r="F817" s="3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3"/>
      <c r="B818" s="2"/>
      <c r="C818" s="4"/>
      <c r="D818" s="2"/>
      <c r="E818" s="2"/>
      <c r="F818" s="3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3"/>
      <c r="B819" s="2"/>
      <c r="C819" s="4"/>
      <c r="D819" s="2"/>
      <c r="E819" s="2"/>
      <c r="F819" s="3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3"/>
      <c r="B820" s="2"/>
      <c r="C820" s="4"/>
      <c r="D820" s="2"/>
      <c r="E820" s="2"/>
      <c r="F820" s="3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3"/>
      <c r="B821" s="2"/>
      <c r="C821" s="4"/>
      <c r="D821" s="2"/>
      <c r="E821" s="2"/>
      <c r="F821" s="3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3"/>
      <c r="B822" s="2"/>
      <c r="C822" s="4"/>
      <c r="D822" s="2"/>
      <c r="E822" s="2"/>
      <c r="F822" s="3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3"/>
      <c r="B823" s="2"/>
      <c r="C823" s="4"/>
      <c r="D823" s="2"/>
      <c r="E823" s="2"/>
      <c r="F823" s="3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3"/>
      <c r="B824" s="2"/>
      <c r="C824" s="4"/>
      <c r="D824" s="2"/>
      <c r="E824" s="2"/>
      <c r="F824" s="3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3"/>
      <c r="B825" s="2"/>
      <c r="C825" s="4"/>
      <c r="D825" s="2"/>
      <c r="E825" s="2"/>
      <c r="F825" s="3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3"/>
      <c r="B826" s="2"/>
      <c r="C826" s="4"/>
      <c r="D826" s="2"/>
      <c r="E826" s="2"/>
      <c r="F826" s="3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3"/>
      <c r="B827" s="2"/>
      <c r="C827" s="4"/>
      <c r="D827" s="2"/>
      <c r="E827" s="2"/>
      <c r="F827" s="3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3"/>
      <c r="B828" s="2"/>
      <c r="C828" s="4"/>
      <c r="D828" s="2"/>
      <c r="E828" s="2"/>
      <c r="F828" s="3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3"/>
      <c r="B829" s="2"/>
      <c r="C829" s="4"/>
      <c r="D829" s="2"/>
      <c r="E829" s="2"/>
      <c r="F829" s="3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3"/>
      <c r="B830" s="2"/>
      <c r="C830" s="4"/>
      <c r="D830" s="2"/>
      <c r="E830" s="2"/>
      <c r="F830" s="3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3"/>
      <c r="B831" s="2"/>
      <c r="C831" s="4"/>
      <c r="D831" s="2"/>
      <c r="E831" s="2"/>
      <c r="F831" s="3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3"/>
      <c r="B832" s="2"/>
      <c r="C832" s="4"/>
      <c r="D832" s="2"/>
      <c r="E832" s="2"/>
      <c r="F832" s="3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3"/>
      <c r="B833" s="2"/>
      <c r="C833" s="4"/>
      <c r="D833" s="2"/>
      <c r="E833" s="2"/>
      <c r="F833" s="3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3"/>
      <c r="B834" s="2"/>
      <c r="C834" s="4"/>
      <c r="D834" s="2"/>
      <c r="E834" s="2"/>
      <c r="F834" s="3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3"/>
      <c r="B835" s="2"/>
      <c r="C835" s="4"/>
      <c r="D835" s="2"/>
      <c r="E835" s="2"/>
      <c r="F835" s="3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3"/>
      <c r="B836" s="2"/>
      <c r="C836" s="4"/>
      <c r="D836" s="2"/>
      <c r="E836" s="2"/>
      <c r="F836" s="3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3"/>
      <c r="B837" s="2"/>
      <c r="C837" s="4"/>
      <c r="D837" s="2"/>
      <c r="E837" s="2"/>
      <c r="F837" s="3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3"/>
      <c r="B838" s="2"/>
      <c r="C838" s="4"/>
      <c r="D838" s="2"/>
      <c r="E838" s="2"/>
      <c r="F838" s="3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3"/>
      <c r="B839" s="2"/>
      <c r="C839" s="4"/>
      <c r="D839" s="2"/>
      <c r="E839" s="2"/>
      <c r="F839" s="3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3"/>
      <c r="B840" s="2"/>
      <c r="C840" s="4"/>
      <c r="D840" s="2"/>
      <c r="E840" s="2"/>
      <c r="F840" s="3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3"/>
      <c r="B841" s="2"/>
      <c r="C841" s="4"/>
      <c r="D841" s="2"/>
      <c r="E841" s="2"/>
      <c r="F841" s="3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3"/>
      <c r="B842" s="2"/>
      <c r="C842" s="4"/>
      <c r="D842" s="2"/>
      <c r="E842" s="2"/>
      <c r="F842" s="3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3"/>
      <c r="B843" s="2"/>
      <c r="C843" s="4"/>
      <c r="D843" s="2"/>
      <c r="E843" s="2"/>
      <c r="F843" s="3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3"/>
      <c r="B844" s="2"/>
      <c r="C844" s="4"/>
      <c r="D844" s="2"/>
      <c r="E844" s="2"/>
      <c r="F844" s="3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3"/>
      <c r="B845" s="2"/>
      <c r="C845" s="4"/>
      <c r="D845" s="2"/>
      <c r="E845" s="2"/>
      <c r="F845" s="3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3"/>
      <c r="B846" s="2"/>
      <c r="C846" s="4"/>
      <c r="D846" s="2"/>
      <c r="E846" s="2"/>
      <c r="F846" s="3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3"/>
      <c r="B847" s="2"/>
      <c r="C847" s="4"/>
      <c r="D847" s="2"/>
      <c r="E847" s="2"/>
      <c r="F847" s="3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3"/>
      <c r="B848" s="2"/>
      <c r="C848" s="4"/>
      <c r="D848" s="2"/>
      <c r="E848" s="2"/>
      <c r="F848" s="3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3"/>
      <c r="B849" s="2"/>
      <c r="C849" s="4"/>
      <c r="D849" s="2"/>
      <c r="E849" s="2"/>
      <c r="F849" s="3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3"/>
      <c r="B850" s="2"/>
      <c r="C850" s="4"/>
      <c r="D850" s="2"/>
      <c r="E850" s="2"/>
      <c r="F850" s="3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3"/>
      <c r="B851" s="2"/>
      <c r="C851" s="4"/>
      <c r="D851" s="2"/>
      <c r="E851" s="2"/>
      <c r="F851" s="3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3"/>
      <c r="B852" s="2"/>
      <c r="C852" s="4"/>
      <c r="D852" s="2"/>
      <c r="E852" s="2"/>
      <c r="F852" s="3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3"/>
      <c r="B853" s="2"/>
      <c r="C853" s="4"/>
      <c r="D853" s="2"/>
      <c r="E853" s="2"/>
      <c r="F853" s="3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3"/>
      <c r="B854" s="2"/>
      <c r="C854" s="4"/>
      <c r="D854" s="2"/>
      <c r="E854" s="2"/>
      <c r="F854" s="3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3"/>
      <c r="B855" s="2"/>
      <c r="C855" s="4"/>
      <c r="D855" s="2"/>
      <c r="E855" s="2"/>
      <c r="F855" s="3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3"/>
      <c r="B856" s="2"/>
      <c r="C856" s="4"/>
      <c r="D856" s="2"/>
      <c r="E856" s="2"/>
      <c r="F856" s="3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3"/>
      <c r="B857" s="2"/>
      <c r="C857" s="4"/>
      <c r="D857" s="2"/>
      <c r="E857" s="2"/>
      <c r="F857" s="3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3"/>
      <c r="B858" s="2"/>
      <c r="C858" s="4"/>
      <c r="D858" s="2"/>
      <c r="E858" s="2"/>
      <c r="F858" s="3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3"/>
      <c r="B859" s="2"/>
      <c r="C859" s="4"/>
      <c r="D859" s="2"/>
      <c r="E859" s="2"/>
      <c r="F859" s="3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3"/>
      <c r="B860" s="2"/>
      <c r="C860" s="4"/>
      <c r="D860" s="2"/>
      <c r="E860" s="2"/>
      <c r="F860" s="3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3"/>
      <c r="B861" s="2"/>
      <c r="C861" s="4"/>
      <c r="D861" s="2"/>
      <c r="E861" s="2"/>
      <c r="F861" s="3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3"/>
      <c r="B862" s="2"/>
      <c r="C862" s="4"/>
      <c r="D862" s="2"/>
      <c r="E862" s="2"/>
      <c r="F862" s="3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3"/>
      <c r="B863" s="2"/>
      <c r="C863" s="4"/>
      <c r="D863" s="2"/>
      <c r="E863" s="2"/>
      <c r="F863" s="3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3"/>
      <c r="B864" s="2"/>
      <c r="C864" s="4"/>
      <c r="D864" s="2"/>
      <c r="E864" s="2"/>
      <c r="F864" s="3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3"/>
      <c r="B865" s="2"/>
      <c r="C865" s="4"/>
      <c r="D865" s="2"/>
      <c r="E865" s="2"/>
      <c r="F865" s="3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3"/>
      <c r="B866" s="2"/>
      <c r="C866" s="4"/>
      <c r="D866" s="2"/>
      <c r="E866" s="2"/>
      <c r="F866" s="3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3"/>
      <c r="B867" s="2"/>
      <c r="C867" s="4"/>
      <c r="D867" s="2"/>
      <c r="E867" s="2"/>
      <c r="F867" s="3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3"/>
      <c r="B868" s="2"/>
      <c r="C868" s="4"/>
      <c r="D868" s="2"/>
      <c r="E868" s="2"/>
      <c r="F868" s="3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3"/>
      <c r="B869" s="2"/>
      <c r="C869" s="4"/>
      <c r="D869" s="2"/>
      <c r="E869" s="2"/>
      <c r="F869" s="3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3"/>
      <c r="B870" s="2"/>
      <c r="C870" s="4"/>
      <c r="D870" s="2"/>
      <c r="E870" s="2"/>
      <c r="F870" s="3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3"/>
      <c r="B871" s="2"/>
      <c r="C871" s="4"/>
      <c r="D871" s="2"/>
      <c r="E871" s="2"/>
      <c r="F871" s="3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3"/>
      <c r="B872" s="2"/>
      <c r="C872" s="4"/>
      <c r="D872" s="2"/>
      <c r="E872" s="2"/>
      <c r="F872" s="3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3"/>
      <c r="B873" s="2"/>
      <c r="C873" s="4"/>
      <c r="D873" s="2"/>
      <c r="E873" s="2"/>
      <c r="F873" s="3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3"/>
      <c r="B874" s="2"/>
      <c r="C874" s="4"/>
      <c r="D874" s="2"/>
      <c r="E874" s="2"/>
      <c r="F874" s="3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3"/>
      <c r="B875" s="2"/>
      <c r="C875" s="4"/>
      <c r="D875" s="2"/>
      <c r="E875" s="2"/>
      <c r="F875" s="3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3"/>
      <c r="B876" s="2"/>
      <c r="C876" s="4"/>
      <c r="D876" s="2"/>
      <c r="E876" s="2"/>
      <c r="F876" s="3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3"/>
      <c r="B877" s="2"/>
      <c r="C877" s="4"/>
      <c r="D877" s="2"/>
      <c r="E877" s="2"/>
      <c r="F877" s="3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3"/>
      <c r="B878" s="2"/>
      <c r="C878" s="4"/>
      <c r="D878" s="2"/>
      <c r="E878" s="2"/>
      <c r="F878" s="3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3"/>
      <c r="B879" s="2"/>
      <c r="C879" s="4"/>
      <c r="D879" s="2"/>
      <c r="E879" s="2"/>
      <c r="F879" s="3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3"/>
      <c r="B880" s="2"/>
      <c r="C880" s="4"/>
      <c r="D880" s="2"/>
      <c r="E880" s="2"/>
      <c r="F880" s="3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3"/>
      <c r="B881" s="2"/>
      <c r="C881" s="4"/>
      <c r="D881" s="2"/>
      <c r="E881" s="2"/>
      <c r="F881" s="3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3"/>
      <c r="B882" s="2"/>
      <c r="C882" s="4"/>
      <c r="D882" s="2"/>
      <c r="E882" s="2"/>
      <c r="F882" s="3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3"/>
      <c r="B883" s="2"/>
      <c r="C883" s="4"/>
      <c r="D883" s="2"/>
      <c r="E883" s="2"/>
      <c r="F883" s="3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3"/>
      <c r="B884" s="2"/>
      <c r="C884" s="4"/>
      <c r="D884" s="2"/>
      <c r="E884" s="2"/>
      <c r="F884" s="3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3"/>
      <c r="B885" s="2"/>
      <c r="C885" s="4"/>
      <c r="D885" s="2"/>
      <c r="E885" s="2"/>
      <c r="F885" s="3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3"/>
      <c r="B886" s="2"/>
      <c r="C886" s="4"/>
      <c r="D886" s="2"/>
      <c r="E886" s="2"/>
      <c r="F886" s="3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3"/>
      <c r="B887" s="2"/>
      <c r="C887" s="4"/>
      <c r="D887" s="2"/>
      <c r="E887" s="2"/>
      <c r="F887" s="3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3"/>
      <c r="B888" s="2"/>
      <c r="C888" s="4"/>
      <c r="D888" s="2"/>
      <c r="E888" s="2"/>
      <c r="F888" s="3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3"/>
      <c r="B889" s="2"/>
      <c r="C889" s="4"/>
      <c r="D889" s="2"/>
      <c r="E889" s="2"/>
      <c r="F889" s="3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3"/>
      <c r="B890" s="2"/>
      <c r="C890" s="4"/>
      <c r="D890" s="2"/>
      <c r="E890" s="2"/>
      <c r="F890" s="3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3"/>
      <c r="B891" s="2"/>
      <c r="C891" s="4"/>
      <c r="D891" s="2"/>
      <c r="E891" s="2"/>
      <c r="F891" s="3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3"/>
      <c r="B892" s="2"/>
      <c r="C892" s="4"/>
      <c r="D892" s="2"/>
      <c r="E892" s="2"/>
      <c r="F892" s="3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3"/>
      <c r="B893" s="2"/>
      <c r="C893" s="4"/>
      <c r="D893" s="2"/>
      <c r="E893" s="2"/>
      <c r="F893" s="3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3"/>
      <c r="B894" s="2"/>
      <c r="C894" s="4"/>
      <c r="D894" s="2"/>
      <c r="E894" s="2"/>
      <c r="F894" s="3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3"/>
      <c r="B895" s="2"/>
      <c r="C895" s="4"/>
      <c r="D895" s="2"/>
      <c r="E895" s="2"/>
      <c r="F895" s="3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3"/>
      <c r="B896" s="2"/>
      <c r="C896" s="4"/>
      <c r="D896" s="2"/>
      <c r="E896" s="2"/>
      <c r="F896" s="3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3"/>
      <c r="B897" s="2"/>
      <c r="C897" s="4"/>
      <c r="D897" s="2"/>
      <c r="E897" s="2"/>
      <c r="F897" s="3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3"/>
      <c r="B898" s="2"/>
      <c r="C898" s="4"/>
      <c r="D898" s="2"/>
      <c r="E898" s="2"/>
      <c r="F898" s="3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3"/>
      <c r="B899" s="2"/>
      <c r="C899" s="4"/>
      <c r="D899" s="2"/>
      <c r="E899" s="2"/>
      <c r="F899" s="3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3"/>
      <c r="B900" s="2"/>
      <c r="C900" s="4"/>
      <c r="D900" s="2"/>
      <c r="E900" s="2"/>
      <c r="F900" s="3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3"/>
      <c r="B901" s="2"/>
      <c r="C901" s="4"/>
      <c r="D901" s="2"/>
      <c r="E901" s="2"/>
      <c r="F901" s="3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3"/>
      <c r="B902" s="2"/>
      <c r="C902" s="4"/>
      <c r="D902" s="2"/>
      <c r="E902" s="2"/>
      <c r="F902" s="3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3"/>
      <c r="B903" s="2"/>
      <c r="C903" s="4"/>
      <c r="D903" s="2"/>
      <c r="E903" s="2"/>
      <c r="F903" s="3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3"/>
      <c r="B904" s="2"/>
      <c r="C904" s="4"/>
      <c r="D904" s="2"/>
      <c r="E904" s="2"/>
      <c r="F904" s="3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3"/>
      <c r="B905" s="2"/>
      <c r="C905" s="4"/>
      <c r="D905" s="2"/>
      <c r="E905" s="2"/>
      <c r="F905" s="3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3"/>
      <c r="B906" s="2"/>
      <c r="C906" s="4"/>
      <c r="D906" s="2"/>
      <c r="E906" s="2"/>
      <c r="F906" s="3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3"/>
      <c r="B907" s="2"/>
      <c r="C907" s="4"/>
      <c r="D907" s="2"/>
      <c r="E907" s="2"/>
      <c r="F907" s="3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3"/>
      <c r="B908" s="2"/>
      <c r="C908" s="4"/>
      <c r="D908" s="2"/>
      <c r="E908" s="2"/>
      <c r="F908" s="3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3"/>
      <c r="B909" s="2"/>
      <c r="C909" s="4"/>
      <c r="D909" s="2"/>
      <c r="E909" s="2"/>
      <c r="F909" s="3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3"/>
      <c r="B910" s="2"/>
      <c r="C910" s="4"/>
      <c r="D910" s="2"/>
      <c r="E910" s="2"/>
      <c r="F910" s="3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3"/>
      <c r="B911" s="2"/>
      <c r="C911" s="4"/>
      <c r="D911" s="2"/>
      <c r="E911" s="2"/>
      <c r="F911" s="3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3"/>
      <c r="B912" s="2"/>
      <c r="C912" s="4"/>
      <c r="D912" s="2"/>
      <c r="E912" s="2"/>
      <c r="F912" s="3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3"/>
      <c r="B913" s="2"/>
      <c r="C913" s="4"/>
      <c r="D913" s="2"/>
      <c r="E913" s="2"/>
      <c r="F913" s="3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3"/>
      <c r="B914" s="2"/>
      <c r="C914" s="4"/>
      <c r="D914" s="2"/>
      <c r="E914" s="2"/>
      <c r="F914" s="3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3"/>
      <c r="B915" s="2"/>
      <c r="C915" s="4"/>
      <c r="D915" s="2"/>
      <c r="E915" s="2"/>
      <c r="F915" s="3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3"/>
      <c r="B916" s="2"/>
      <c r="C916" s="4"/>
      <c r="D916" s="2"/>
      <c r="E916" s="2"/>
      <c r="F916" s="3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3"/>
      <c r="B917" s="2"/>
      <c r="C917" s="4"/>
      <c r="D917" s="2"/>
      <c r="E917" s="2"/>
      <c r="F917" s="3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3"/>
      <c r="B918" s="2"/>
      <c r="C918" s="4"/>
      <c r="D918" s="2"/>
      <c r="E918" s="2"/>
      <c r="F918" s="3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3"/>
      <c r="B919" s="2"/>
      <c r="C919" s="4"/>
      <c r="D919" s="2"/>
      <c r="E919" s="2"/>
      <c r="F919" s="3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3"/>
      <c r="B920" s="2"/>
      <c r="C920" s="4"/>
      <c r="D920" s="2"/>
      <c r="E920" s="2"/>
      <c r="F920" s="3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3"/>
      <c r="B921" s="2"/>
      <c r="C921" s="4"/>
      <c r="D921" s="2"/>
      <c r="E921" s="2"/>
      <c r="F921" s="3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3"/>
      <c r="B922" s="2"/>
      <c r="C922" s="4"/>
      <c r="D922" s="2"/>
      <c r="E922" s="2"/>
      <c r="F922" s="3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3"/>
      <c r="B923" s="2"/>
      <c r="C923" s="4"/>
      <c r="D923" s="2"/>
      <c r="E923" s="2"/>
      <c r="F923" s="3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3"/>
      <c r="B924" s="2"/>
      <c r="C924" s="4"/>
      <c r="D924" s="2"/>
      <c r="E924" s="2"/>
      <c r="F924" s="3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3"/>
      <c r="B925" s="2"/>
      <c r="C925" s="4"/>
      <c r="D925" s="2"/>
      <c r="E925" s="2"/>
      <c r="F925" s="3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3"/>
      <c r="B926" s="2"/>
      <c r="C926" s="4"/>
      <c r="D926" s="2"/>
      <c r="E926" s="2"/>
      <c r="F926" s="3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3"/>
      <c r="B927" s="2"/>
      <c r="C927" s="4"/>
      <c r="D927" s="2"/>
      <c r="E927" s="2"/>
      <c r="F927" s="3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3"/>
      <c r="B928" s="2"/>
      <c r="C928" s="4"/>
      <c r="D928" s="2"/>
      <c r="E928" s="2"/>
      <c r="F928" s="3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3"/>
      <c r="B929" s="2"/>
      <c r="C929" s="4"/>
      <c r="D929" s="2"/>
      <c r="E929" s="2"/>
      <c r="F929" s="3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3"/>
      <c r="B930" s="2"/>
      <c r="C930" s="4"/>
      <c r="D930" s="2"/>
      <c r="E930" s="2"/>
      <c r="F930" s="3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3"/>
      <c r="B931" s="2"/>
      <c r="C931" s="4"/>
      <c r="D931" s="2"/>
      <c r="E931" s="2"/>
      <c r="F931" s="3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3"/>
      <c r="B932" s="2"/>
      <c r="C932" s="4"/>
      <c r="D932" s="2"/>
      <c r="E932" s="2"/>
      <c r="F932" s="3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3"/>
      <c r="B933" s="2"/>
      <c r="C933" s="4"/>
      <c r="D933" s="2"/>
      <c r="E933" s="2"/>
      <c r="F933" s="3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3"/>
      <c r="B934" s="2"/>
      <c r="C934" s="4"/>
      <c r="D934" s="2"/>
      <c r="E934" s="2"/>
      <c r="F934" s="3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3"/>
      <c r="B935" s="2"/>
      <c r="C935" s="4"/>
      <c r="D935" s="2"/>
      <c r="E935" s="2"/>
      <c r="F935" s="3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3"/>
      <c r="B936" s="2"/>
      <c r="C936" s="4"/>
      <c r="D936" s="2"/>
      <c r="E936" s="2"/>
      <c r="F936" s="3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3"/>
      <c r="B937" s="2"/>
      <c r="C937" s="4"/>
      <c r="D937" s="2"/>
      <c r="E937" s="2"/>
      <c r="F937" s="3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3"/>
      <c r="B938" s="2"/>
      <c r="C938" s="4"/>
      <c r="D938" s="2"/>
      <c r="E938" s="2"/>
      <c r="F938" s="3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3"/>
      <c r="B939" s="2"/>
      <c r="C939" s="4"/>
      <c r="D939" s="2"/>
      <c r="E939" s="2"/>
      <c r="F939" s="3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3"/>
      <c r="B940" s="2"/>
      <c r="C940" s="4"/>
      <c r="D940" s="2"/>
      <c r="E940" s="2"/>
      <c r="F940" s="3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3"/>
      <c r="B941" s="2"/>
      <c r="C941" s="4"/>
      <c r="D941" s="2"/>
      <c r="E941" s="2"/>
      <c r="F941" s="3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3"/>
      <c r="B942" s="2"/>
      <c r="C942" s="4"/>
      <c r="D942" s="2"/>
      <c r="E942" s="2"/>
      <c r="F942" s="3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3"/>
      <c r="B943" s="2"/>
      <c r="C943" s="4"/>
      <c r="D943" s="2"/>
      <c r="E943" s="2"/>
      <c r="F943" s="3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3"/>
      <c r="B944" s="2"/>
      <c r="C944" s="4"/>
      <c r="D944" s="2"/>
      <c r="E944" s="2"/>
      <c r="F944" s="3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3"/>
      <c r="B945" s="2"/>
      <c r="C945" s="4"/>
      <c r="D945" s="2"/>
      <c r="E945" s="2"/>
      <c r="F945" s="3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3"/>
      <c r="B946" s="2"/>
      <c r="C946" s="4"/>
      <c r="D946" s="2"/>
      <c r="E946" s="2"/>
      <c r="F946" s="3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3"/>
      <c r="B947" s="2"/>
      <c r="C947" s="4"/>
      <c r="D947" s="2"/>
      <c r="E947" s="2"/>
      <c r="F947" s="3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3"/>
      <c r="B948" s="2"/>
      <c r="C948" s="4"/>
      <c r="D948" s="2"/>
      <c r="E948" s="2"/>
      <c r="F948" s="3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3"/>
      <c r="B949" s="2"/>
      <c r="C949" s="4"/>
      <c r="D949" s="2"/>
      <c r="E949" s="2"/>
      <c r="F949" s="3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3"/>
      <c r="B950" s="2"/>
      <c r="C950" s="4"/>
      <c r="D950" s="2"/>
      <c r="E950" s="2"/>
      <c r="F950" s="3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3"/>
      <c r="B951" s="2"/>
      <c r="C951" s="4"/>
      <c r="D951" s="2"/>
      <c r="E951" s="2"/>
      <c r="F951" s="3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3"/>
      <c r="B952" s="2"/>
      <c r="C952" s="4"/>
      <c r="D952" s="2"/>
      <c r="E952" s="2"/>
      <c r="F952" s="3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3"/>
      <c r="B953" s="2"/>
      <c r="C953" s="4"/>
      <c r="D953" s="2"/>
      <c r="E953" s="2"/>
      <c r="F953" s="3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3"/>
      <c r="B954" s="2"/>
      <c r="C954" s="4"/>
      <c r="D954" s="2"/>
      <c r="E954" s="2"/>
      <c r="F954" s="3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3"/>
      <c r="B955" s="2"/>
      <c r="C955" s="4"/>
      <c r="D955" s="2"/>
      <c r="E955" s="2"/>
      <c r="F955" s="3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3"/>
      <c r="B956" s="2"/>
      <c r="C956" s="4"/>
      <c r="D956" s="2"/>
      <c r="E956" s="2"/>
      <c r="F956" s="3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3"/>
      <c r="B957" s="2"/>
      <c r="C957" s="4"/>
      <c r="D957" s="2"/>
      <c r="E957" s="2"/>
      <c r="F957" s="3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3"/>
      <c r="B958" s="2"/>
      <c r="C958" s="4"/>
      <c r="D958" s="2"/>
      <c r="E958" s="2"/>
      <c r="F958" s="3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3"/>
      <c r="B959" s="2"/>
      <c r="C959" s="4"/>
      <c r="D959" s="2"/>
      <c r="E959" s="2"/>
      <c r="F959" s="3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3"/>
      <c r="B960" s="2"/>
      <c r="C960" s="4"/>
      <c r="D960" s="2"/>
      <c r="E960" s="2"/>
      <c r="F960" s="3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3"/>
      <c r="B961" s="2"/>
      <c r="C961" s="4"/>
      <c r="D961" s="2"/>
      <c r="E961" s="2"/>
      <c r="F961" s="3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3"/>
      <c r="B962" s="2"/>
      <c r="C962" s="4"/>
      <c r="D962" s="2"/>
      <c r="E962" s="2"/>
      <c r="F962" s="3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3"/>
      <c r="B963" s="2"/>
      <c r="C963" s="4"/>
      <c r="D963" s="2"/>
      <c r="E963" s="2"/>
      <c r="F963" s="3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3"/>
      <c r="B964" s="2"/>
      <c r="C964" s="4"/>
      <c r="D964" s="2"/>
      <c r="E964" s="2"/>
      <c r="F964" s="3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3"/>
      <c r="B965" s="2"/>
      <c r="C965" s="4"/>
      <c r="D965" s="2"/>
      <c r="E965" s="2"/>
      <c r="F965" s="3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3"/>
      <c r="B966" s="2"/>
      <c r="C966" s="4"/>
      <c r="D966" s="2"/>
      <c r="E966" s="2"/>
      <c r="F966" s="3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3"/>
      <c r="B967" s="2"/>
      <c r="C967" s="4"/>
      <c r="D967" s="2"/>
      <c r="E967" s="2"/>
      <c r="F967" s="3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3"/>
      <c r="B968" s="2"/>
      <c r="C968" s="4"/>
      <c r="D968" s="2"/>
      <c r="E968" s="2"/>
      <c r="F968" s="3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3"/>
      <c r="B969" s="2"/>
      <c r="C969" s="4"/>
      <c r="D969" s="2"/>
      <c r="E969" s="2"/>
      <c r="F969" s="3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3"/>
      <c r="B970" s="2"/>
      <c r="C970" s="4"/>
      <c r="D970" s="2"/>
      <c r="E970" s="2"/>
      <c r="F970" s="3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3"/>
      <c r="B971" s="2"/>
      <c r="C971" s="4"/>
      <c r="D971" s="2"/>
      <c r="E971" s="2"/>
      <c r="F971" s="3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3"/>
      <c r="B972" s="2"/>
      <c r="C972" s="4"/>
      <c r="D972" s="2"/>
      <c r="E972" s="2"/>
      <c r="F972" s="3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3"/>
      <c r="B973" s="2"/>
      <c r="C973" s="4"/>
      <c r="D973" s="2"/>
      <c r="E973" s="2"/>
      <c r="F973" s="3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3"/>
      <c r="B974" s="2"/>
      <c r="C974" s="4"/>
      <c r="D974" s="2"/>
      <c r="E974" s="2"/>
      <c r="F974" s="3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3"/>
      <c r="B975" s="2"/>
      <c r="C975" s="4"/>
      <c r="D975" s="2"/>
      <c r="E975" s="2"/>
      <c r="F975" s="3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3"/>
      <c r="B976" s="2"/>
      <c r="C976" s="4"/>
      <c r="D976" s="2"/>
      <c r="E976" s="2"/>
      <c r="F976" s="3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3"/>
      <c r="B977" s="2"/>
      <c r="C977" s="4"/>
      <c r="D977" s="2"/>
      <c r="E977" s="2"/>
      <c r="F977" s="3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3"/>
      <c r="B978" s="2"/>
      <c r="C978" s="4"/>
      <c r="D978" s="2"/>
      <c r="E978" s="2"/>
      <c r="F978" s="3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3"/>
      <c r="B979" s="2"/>
      <c r="C979" s="4"/>
      <c r="D979" s="2"/>
      <c r="E979" s="2"/>
      <c r="F979" s="3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3"/>
      <c r="B980" s="2"/>
      <c r="C980" s="4"/>
      <c r="D980" s="2"/>
      <c r="E980" s="2"/>
      <c r="F980" s="3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3"/>
      <c r="B981" s="2"/>
      <c r="C981" s="4"/>
      <c r="D981" s="2"/>
      <c r="E981" s="2"/>
      <c r="F981" s="3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3"/>
      <c r="B982" s="2"/>
      <c r="C982" s="4"/>
      <c r="D982" s="2"/>
      <c r="E982" s="2"/>
      <c r="F982" s="3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3"/>
      <c r="B983" s="2"/>
      <c r="C983" s="4"/>
      <c r="D983" s="2"/>
      <c r="E983" s="2"/>
      <c r="F983" s="3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3"/>
      <c r="B984" s="2"/>
      <c r="C984" s="4"/>
      <c r="D984" s="2"/>
      <c r="E984" s="2"/>
      <c r="F984" s="3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3"/>
      <c r="B985" s="2"/>
      <c r="C985" s="4"/>
      <c r="D985" s="2"/>
      <c r="E985" s="2"/>
      <c r="F985" s="3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3"/>
      <c r="B986" s="2"/>
      <c r="C986" s="4"/>
      <c r="D986" s="2"/>
      <c r="E986" s="2"/>
      <c r="F986" s="3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3"/>
      <c r="B987" s="2"/>
      <c r="C987" s="4"/>
      <c r="D987" s="2"/>
      <c r="E987" s="2"/>
      <c r="F987" s="3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3"/>
      <c r="B988" s="2"/>
      <c r="C988" s="4"/>
      <c r="D988" s="2"/>
      <c r="E988" s="2"/>
      <c r="F988" s="3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3"/>
      <c r="B989" s="2"/>
      <c r="C989" s="4"/>
      <c r="D989" s="2"/>
      <c r="E989" s="2"/>
      <c r="F989" s="3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3"/>
      <c r="B990" s="2"/>
      <c r="C990" s="4"/>
      <c r="D990" s="2"/>
      <c r="E990" s="2"/>
      <c r="F990" s="3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3"/>
      <c r="B991" s="2"/>
      <c r="C991" s="4"/>
      <c r="D991" s="2"/>
      <c r="E991" s="2"/>
      <c r="F991" s="3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3"/>
      <c r="B992" s="2"/>
      <c r="C992" s="4"/>
      <c r="D992" s="2"/>
      <c r="E992" s="2"/>
      <c r="F992" s="3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3"/>
      <c r="B993" s="2"/>
      <c r="C993" s="4"/>
      <c r="D993" s="2"/>
      <c r="E993" s="2"/>
      <c r="F993" s="3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3"/>
      <c r="B994" s="2"/>
      <c r="C994" s="4"/>
      <c r="D994" s="2"/>
      <c r="E994" s="2"/>
      <c r="F994" s="3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3"/>
      <c r="B995" s="2"/>
      <c r="C995" s="4"/>
      <c r="D995" s="2"/>
      <c r="E995" s="2"/>
      <c r="F995" s="3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3"/>
      <c r="B996" s="2"/>
      <c r="C996" s="4"/>
      <c r="D996" s="2"/>
      <c r="E996" s="2"/>
      <c r="F996" s="3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3"/>
      <c r="B997" s="2"/>
      <c r="C997" s="4"/>
      <c r="D997" s="2"/>
      <c r="E997" s="2"/>
      <c r="F997" s="3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3"/>
      <c r="B998" s="2"/>
      <c r="C998" s="4"/>
      <c r="D998" s="2"/>
      <c r="E998" s="2"/>
      <c r="F998" s="3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3"/>
      <c r="B999" s="2"/>
      <c r="C999" s="4"/>
      <c r="D999" s="2"/>
      <c r="E999" s="2"/>
      <c r="F999" s="3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3"/>
      <c r="B1000" s="2"/>
      <c r="C1000" s="4"/>
      <c r="D1000" s="2"/>
      <c r="E1000" s="2"/>
      <c r="F1000" s="3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A1:D1"/>
    <mergeCell ref="B3:D3"/>
    <mergeCell ref="B21:D21"/>
  </mergeCells>
  <printOptions/>
  <pageMargins bottom="0.5511811023622047" footer="0.0" header="0.0" left="0.31496062992125984" right="0.31496062992125984" top="0.5511811023622047"/>
  <pageSetup paperSize="9" orientation="portrait"/>
  <headerFooter>
    <oddHeader>&amp;C </oddHead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0"/>
    <col customWidth="1" min="2" max="2" width="3.71"/>
    <col customWidth="1" min="3" max="3" width="32.29"/>
    <col customWidth="1" min="4" max="4" width="12.86"/>
    <col customWidth="1" min="5" max="5" width="13.71"/>
    <col customWidth="1" min="6" max="6" width="13.43"/>
    <col customWidth="1" min="7" max="7" width="14.43"/>
    <col customWidth="1" min="8" max="8" width="12.14"/>
    <col customWidth="1" min="9" max="9" width="12.86"/>
    <col customWidth="1" min="10" max="10" width="17.14"/>
    <col customWidth="1" min="11" max="11" width="11.71"/>
    <col customWidth="1" min="12" max="12" width="15.14"/>
    <col customWidth="1" min="13" max="13" width="12.14"/>
    <col customWidth="1" min="14" max="14" width="15.0"/>
    <col customWidth="1" min="15" max="26" width="9.14"/>
  </cols>
  <sheetData>
    <row r="1" ht="19.5" customHeight="1">
      <c r="A1" s="46"/>
      <c r="B1" s="46"/>
      <c r="C1" s="47" t="s">
        <v>50</v>
      </c>
      <c r="D1" s="48"/>
      <c r="E1" s="46"/>
      <c r="F1" s="46"/>
      <c r="G1" s="49">
        <f>3450000*3</f>
        <v>10350000</v>
      </c>
      <c r="H1" s="49"/>
      <c r="I1" s="49"/>
      <c r="J1" s="50" t="s">
        <v>51</v>
      </c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 ht="4.5" customHeight="1">
      <c r="A2" s="46"/>
      <c r="B2" s="46"/>
      <c r="C2" s="46"/>
      <c r="D2" s="46"/>
      <c r="E2" s="46"/>
      <c r="F2" s="46"/>
      <c r="G2" s="46"/>
      <c r="H2" s="46"/>
      <c r="I2" s="46"/>
      <c r="J2" s="49"/>
      <c r="K2" s="49"/>
      <c r="L2" s="49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ht="12.75" customHeight="1">
      <c r="A3" s="51"/>
      <c r="B3" s="52" t="s">
        <v>52</v>
      </c>
      <c r="C3" s="53" t="s">
        <v>53</v>
      </c>
      <c r="D3" s="53" t="s">
        <v>54</v>
      </c>
      <c r="E3" s="53" t="s">
        <v>55</v>
      </c>
      <c r="F3" s="54" t="s">
        <v>56</v>
      </c>
      <c r="G3" s="54" t="s">
        <v>57</v>
      </c>
      <c r="H3" s="54" t="s">
        <v>58</v>
      </c>
      <c r="I3" s="55"/>
      <c r="J3" s="56" t="s">
        <v>59</v>
      </c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</row>
    <row r="4" ht="12.75" customHeight="1">
      <c r="A4" s="55"/>
      <c r="B4" s="57" t="s">
        <v>60</v>
      </c>
      <c r="C4" s="58" t="s">
        <v>61</v>
      </c>
      <c r="D4" s="59">
        <f>'Laporan Pengeluaran'!F26</f>
        <v>525350000</v>
      </c>
      <c r="E4" s="60">
        <f t="shared" ref="E4:E15" si="1">D4/378</f>
        <v>1389814.815</v>
      </c>
      <c r="F4" s="61">
        <f t="shared" ref="F4:F10" si="2">E4*126</f>
        <v>175116666.7</v>
      </c>
      <c r="G4" s="61">
        <f t="shared" ref="G4:G10" si="3">E4*126</f>
        <v>175116666.7</v>
      </c>
      <c r="H4" s="61">
        <f t="shared" ref="H4:H10" si="4">E4*126</f>
        <v>175116666.7</v>
      </c>
      <c r="I4" s="62"/>
      <c r="J4" s="56" t="s">
        <v>62</v>
      </c>
      <c r="K4" s="56"/>
      <c r="L4" s="56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</row>
    <row r="5" ht="12.75" customHeight="1">
      <c r="A5" s="55"/>
      <c r="B5" s="63" t="s">
        <v>63</v>
      </c>
      <c r="C5" s="64" t="s">
        <v>64</v>
      </c>
      <c r="D5" s="65">
        <f>'Laporan Pengeluaran'!F37</f>
        <v>38000000</v>
      </c>
      <c r="E5" s="66">
        <f t="shared" si="1"/>
        <v>100529.1005</v>
      </c>
      <c r="F5" s="61">
        <f t="shared" si="2"/>
        <v>12666666.67</v>
      </c>
      <c r="G5" s="61">
        <f t="shared" si="3"/>
        <v>12666666.67</v>
      </c>
      <c r="H5" s="61">
        <f t="shared" si="4"/>
        <v>12666666.67</v>
      </c>
      <c r="I5" s="62"/>
      <c r="J5" s="56" t="s">
        <v>65</v>
      </c>
      <c r="L5" s="67">
        <f>F20+G20+H20</f>
        <v>17746193.67</v>
      </c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</row>
    <row r="6" ht="12.75" customHeight="1">
      <c r="A6" s="55"/>
      <c r="B6" s="63" t="s">
        <v>66</v>
      </c>
      <c r="C6" s="64" t="s">
        <v>67</v>
      </c>
      <c r="D6" s="65">
        <f>'Laporan Pengeluaran'!F84</f>
        <v>367974411</v>
      </c>
      <c r="E6" s="66">
        <f t="shared" si="1"/>
        <v>973477.2778</v>
      </c>
      <c r="F6" s="61">
        <f t="shared" si="2"/>
        <v>122658137</v>
      </c>
      <c r="G6" s="61">
        <f t="shared" si="3"/>
        <v>122658137</v>
      </c>
      <c r="H6" s="61">
        <f t="shared" si="4"/>
        <v>122658137</v>
      </c>
      <c r="I6" s="62"/>
      <c r="J6" s="56" t="s">
        <v>68</v>
      </c>
      <c r="L6" s="67">
        <f>L5/72</f>
        <v>246474.912</v>
      </c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</row>
    <row r="7" ht="12.75" customHeight="1">
      <c r="A7" s="55"/>
      <c r="B7" s="63" t="s">
        <v>69</v>
      </c>
      <c r="C7" s="64" t="s">
        <v>70</v>
      </c>
      <c r="D7" s="65">
        <f>'Laporan Pengeluaran'!F92</f>
        <v>0</v>
      </c>
      <c r="E7" s="66">
        <f t="shared" si="1"/>
        <v>0</v>
      </c>
      <c r="F7" s="61">
        <f t="shared" si="2"/>
        <v>0</v>
      </c>
      <c r="G7" s="61">
        <f t="shared" si="3"/>
        <v>0</v>
      </c>
      <c r="H7" s="61">
        <f t="shared" si="4"/>
        <v>0</v>
      </c>
      <c r="I7" s="62"/>
      <c r="J7" s="56" t="s">
        <v>71</v>
      </c>
      <c r="L7" s="68">
        <f>L6/'Laporan Pengeluaran'!F7</f>
        <v>0.001449852424</v>
      </c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</row>
    <row r="8" ht="12.75" customHeight="1">
      <c r="A8" s="55"/>
      <c r="B8" s="69" t="s">
        <v>72</v>
      </c>
      <c r="C8" s="70" t="s">
        <v>73</v>
      </c>
      <c r="D8" s="71">
        <f>'Laporan Pengeluaran'!F110</f>
        <v>25550000</v>
      </c>
      <c r="E8" s="66">
        <f t="shared" si="1"/>
        <v>67592.59259</v>
      </c>
      <c r="F8" s="61">
        <f t="shared" si="2"/>
        <v>8516666.667</v>
      </c>
      <c r="G8" s="61">
        <f t="shared" si="3"/>
        <v>8516666.667</v>
      </c>
      <c r="H8" s="61">
        <f t="shared" si="4"/>
        <v>8516666.667</v>
      </c>
      <c r="I8" s="62"/>
      <c r="J8" s="56" t="s">
        <v>74</v>
      </c>
      <c r="L8" s="67">
        <f>333450000*166%</f>
        <v>553527000</v>
      </c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</row>
    <row r="9" ht="12.75" customHeight="1">
      <c r="A9" s="55"/>
      <c r="B9" s="69" t="s">
        <v>75</v>
      </c>
      <c r="C9" s="70" t="s">
        <v>76</v>
      </c>
      <c r="D9" s="71">
        <f>'Laporan Pengeluaran'!F127</f>
        <v>19200000</v>
      </c>
      <c r="E9" s="66">
        <f t="shared" si="1"/>
        <v>50793.65079</v>
      </c>
      <c r="F9" s="61">
        <f t="shared" si="2"/>
        <v>6400000</v>
      </c>
      <c r="G9" s="61">
        <f t="shared" si="3"/>
        <v>6400000</v>
      </c>
      <c r="H9" s="61">
        <f t="shared" si="4"/>
        <v>6400000</v>
      </c>
      <c r="I9" s="62"/>
      <c r="J9" s="72"/>
      <c r="K9" s="72"/>
      <c r="L9" s="72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</row>
    <row r="10" ht="12.75" customHeight="1">
      <c r="A10" s="55"/>
      <c r="B10" s="69"/>
      <c r="C10" s="73" t="s">
        <v>77</v>
      </c>
      <c r="D10" s="74">
        <f>SUM(D4:D9)</f>
        <v>976074411</v>
      </c>
      <c r="E10" s="66">
        <f t="shared" si="1"/>
        <v>2582207.437</v>
      </c>
      <c r="F10" s="61">
        <f t="shared" si="2"/>
        <v>325358137</v>
      </c>
      <c r="G10" s="61">
        <f t="shared" si="3"/>
        <v>325358137</v>
      </c>
      <c r="H10" s="61">
        <f t="shared" si="4"/>
        <v>325358137</v>
      </c>
      <c r="I10" s="62"/>
      <c r="J10" s="72" t="s">
        <v>78</v>
      </c>
      <c r="K10" s="72"/>
      <c r="L10" s="72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</row>
    <row r="11" ht="12.75" customHeight="1">
      <c r="A11" s="55"/>
      <c r="B11" s="63" t="s">
        <v>79</v>
      </c>
      <c r="C11" s="75" t="s">
        <v>80</v>
      </c>
      <c r="D11" s="71">
        <f>F11+G11+H11</f>
        <v>376500000</v>
      </c>
      <c r="E11" s="66">
        <f t="shared" si="1"/>
        <v>996031.746</v>
      </c>
      <c r="F11" s="71">
        <f>'Laporan Pengeluaran'!F137</f>
        <v>174000000</v>
      </c>
      <c r="G11" s="71">
        <f>'Laporan Pengeluaran'!F138</f>
        <v>90000000</v>
      </c>
      <c r="H11" s="71">
        <f>'Laporan Pengeluaran'!F139</f>
        <v>112500000</v>
      </c>
      <c r="I11" s="62"/>
      <c r="J11" s="56" t="s">
        <v>62</v>
      </c>
      <c r="K11" s="56"/>
      <c r="L11" s="67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</row>
    <row r="12" ht="12.75" customHeight="1">
      <c r="A12" s="55"/>
      <c r="B12" s="63" t="s">
        <v>81</v>
      </c>
      <c r="C12" s="75" t="s">
        <v>82</v>
      </c>
      <c r="D12" s="71">
        <f>'Laporan Pengeluaran'!F162</f>
        <v>248450000</v>
      </c>
      <c r="E12" s="66">
        <f t="shared" si="1"/>
        <v>657275.1323</v>
      </c>
      <c r="F12" s="71">
        <f t="shared" ref="F12:F14" si="5">D12/3</f>
        <v>82816666.67</v>
      </c>
      <c r="G12" s="71">
        <f t="shared" ref="G12:G14" si="6">D12/3</f>
        <v>82816666.67</v>
      </c>
      <c r="H12" s="71">
        <f t="shared" ref="H12:H14" si="7">D12/3</f>
        <v>82816666.67</v>
      </c>
      <c r="I12" s="62"/>
      <c r="J12" s="56" t="s">
        <v>65</v>
      </c>
      <c r="L12" s="67" t="str">
        <f>L5+'[1]Laporan Manajemen'!$J$6</f>
        <v>#REF!</v>
      </c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</row>
    <row r="13" ht="12.75" customHeight="1">
      <c r="A13" s="55"/>
      <c r="B13" s="69" t="s">
        <v>83</v>
      </c>
      <c r="C13" s="70" t="s">
        <v>84</v>
      </c>
      <c r="D13" s="71">
        <f>'Laporan Pengeluaran'!F175</f>
        <v>110400000</v>
      </c>
      <c r="E13" s="66">
        <f t="shared" si="1"/>
        <v>292063.4921</v>
      </c>
      <c r="F13" s="71">
        <f t="shared" si="5"/>
        <v>36800000</v>
      </c>
      <c r="G13" s="71">
        <f t="shared" si="6"/>
        <v>36800000</v>
      </c>
      <c r="H13" s="71">
        <f t="shared" si="7"/>
        <v>36800000</v>
      </c>
      <c r="I13" s="62"/>
      <c r="J13" s="56" t="s">
        <v>68</v>
      </c>
      <c r="L13" s="67" t="str">
        <f>L12/72</f>
        <v>#REF!</v>
      </c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</row>
    <row r="14" ht="12.75" customHeight="1">
      <c r="A14" s="55"/>
      <c r="B14" s="69" t="s">
        <v>85</v>
      </c>
      <c r="C14" s="70" t="s">
        <v>86</v>
      </c>
      <c r="D14" s="71">
        <f>'Laporan Pengeluaran'!F187</f>
        <v>75837008</v>
      </c>
      <c r="E14" s="66">
        <f t="shared" si="1"/>
        <v>200627.0053</v>
      </c>
      <c r="F14" s="71">
        <f t="shared" si="5"/>
        <v>25279002.67</v>
      </c>
      <c r="G14" s="71">
        <f t="shared" si="6"/>
        <v>25279002.67</v>
      </c>
      <c r="H14" s="71">
        <f t="shared" si="7"/>
        <v>25279002.67</v>
      </c>
      <c r="I14" s="62"/>
      <c r="J14" s="56"/>
      <c r="L14" s="56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</row>
    <row r="15" ht="12.75" customHeight="1">
      <c r="A15" s="55"/>
      <c r="B15" s="76"/>
      <c r="C15" s="73" t="s">
        <v>87</v>
      </c>
      <c r="D15" s="74">
        <f>SUM(D10:D14)</f>
        <v>1787261419</v>
      </c>
      <c r="E15" s="66">
        <f t="shared" si="1"/>
        <v>4728204.812</v>
      </c>
      <c r="F15" s="74">
        <f t="shared" ref="F15:H15" si="8">SUM(F10:F14)</f>
        <v>644253806.3</v>
      </c>
      <c r="G15" s="74">
        <f t="shared" si="8"/>
        <v>560253806.3</v>
      </c>
      <c r="H15" s="74">
        <f t="shared" si="8"/>
        <v>582753806.3</v>
      </c>
      <c r="I15" s="77"/>
      <c r="J15" s="72"/>
      <c r="K15" s="72"/>
      <c r="L15" s="72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 ht="12.75" customHeight="1">
      <c r="A16" s="55"/>
      <c r="B16" s="76"/>
      <c r="C16" s="73" t="s">
        <v>88</v>
      </c>
      <c r="D16" s="74"/>
      <c r="E16" s="71">
        <v>1000000.0</v>
      </c>
      <c r="F16" s="71">
        <f>F18-F15</f>
        <v>-254253806.3</v>
      </c>
      <c r="G16" s="71">
        <f>E16*136</f>
        <v>136000000</v>
      </c>
      <c r="H16" s="71">
        <f>E16*136</f>
        <v>136000000</v>
      </c>
      <c r="I16" s="77"/>
      <c r="J16" s="72"/>
      <c r="K16" s="72"/>
      <c r="L16" s="72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</row>
    <row r="17" ht="12.75" customHeight="1">
      <c r="A17" s="55"/>
      <c r="B17" s="76"/>
      <c r="C17" s="78"/>
      <c r="D17" s="71"/>
      <c r="E17" s="71"/>
      <c r="F17" s="79">
        <f t="shared" ref="F17:H17" si="9">F16/F15</f>
        <v>-0.3946485125</v>
      </c>
      <c r="G17" s="79">
        <f t="shared" si="9"/>
        <v>0.2427471236</v>
      </c>
      <c r="H17" s="79">
        <f t="shared" si="9"/>
        <v>0.233374709</v>
      </c>
      <c r="I17" s="62"/>
      <c r="J17" s="50" t="s">
        <v>89</v>
      </c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</row>
    <row r="18" ht="12.75" customHeight="1">
      <c r="A18" s="55"/>
      <c r="B18" s="76"/>
      <c r="C18" s="80" t="s">
        <v>90</v>
      </c>
      <c r="D18" s="71"/>
      <c r="E18" s="71"/>
      <c r="F18" s="74">
        <v>3.9E8</v>
      </c>
      <c r="G18" s="74">
        <f t="shared" ref="G18:H18" si="10">G15+G16</f>
        <v>696253806.3</v>
      </c>
      <c r="H18" s="74">
        <f t="shared" si="10"/>
        <v>718753806.3</v>
      </c>
      <c r="I18" s="77"/>
      <c r="J18" s="81" t="s">
        <v>91</v>
      </c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ht="12.75" customHeight="1">
      <c r="A19" s="82"/>
      <c r="B19" s="76"/>
      <c r="C19" s="78"/>
      <c r="D19" s="71"/>
      <c r="E19" s="71"/>
      <c r="F19" s="71" t="s">
        <v>92</v>
      </c>
      <c r="G19" s="71" t="s">
        <v>92</v>
      </c>
      <c r="H19" s="71" t="s">
        <v>92</v>
      </c>
      <c r="I19" s="62"/>
      <c r="J19" s="56" t="s">
        <v>93</v>
      </c>
      <c r="L19" s="67">
        <f>333450000+170000000</f>
        <v>503450000</v>
      </c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</row>
    <row r="20" ht="12.75" customHeight="1">
      <c r="A20" s="82"/>
      <c r="B20" s="76"/>
      <c r="C20" s="80" t="s">
        <v>94</v>
      </c>
      <c r="D20" s="64"/>
      <c r="E20" s="83"/>
      <c r="F20" s="71">
        <f t="shared" ref="F20:H20" si="11">F18-F15</f>
        <v>-254253806.3</v>
      </c>
      <c r="G20" s="71">
        <f t="shared" si="11"/>
        <v>136000000</v>
      </c>
      <c r="H20" s="71">
        <f t="shared" si="11"/>
        <v>136000000</v>
      </c>
      <c r="I20" s="62"/>
      <c r="J20" s="56" t="s">
        <v>95</v>
      </c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</row>
    <row r="21" ht="12.75" customHeight="1">
      <c r="A21" s="84"/>
      <c r="B21" s="76"/>
      <c r="C21" s="80" t="s">
        <v>88</v>
      </c>
      <c r="D21" s="78"/>
      <c r="E21" s="83"/>
      <c r="F21" s="71">
        <f t="shared" ref="F21:H21" si="12">F20/126</f>
        <v>-2017887.352</v>
      </c>
      <c r="G21" s="71">
        <f t="shared" si="12"/>
        <v>1079365.079</v>
      </c>
      <c r="H21" s="71">
        <f t="shared" si="12"/>
        <v>1079365.079</v>
      </c>
      <c r="I21" s="62"/>
      <c r="J21" s="56" t="s">
        <v>96</v>
      </c>
      <c r="L21" s="56"/>
      <c r="M21" s="82"/>
      <c r="N21" s="82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</row>
    <row r="22" ht="12.75" customHeight="1">
      <c r="A22" s="84"/>
      <c r="B22" s="85"/>
      <c r="C22" s="86" t="s">
        <v>97</v>
      </c>
      <c r="D22" s="87"/>
      <c r="E22" s="88"/>
      <c r="F22" s="89"/>
      <c r="G22" s="89"/>
      <c r="H22" s="89"/>
      <c r="I22" s="90"/>
      <c r="J22" s="56" t="s">
        <v>98</v>
      </c>
      <c r="L22" s="67">
        <f>503450000*220%</f>
        <v>1107590000</v>
      </c>
      <c r="M22" s="82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</row>
    <row r="23" ht="12.75" customHeight="1">
      <c r="A23" s="84"/>
      <c r="B23" s="85"/>
      <c r="C23" s="91" t="s">
        <v>99</v>
      </c>
      <c r="D23" s="92"/>
      <c r="E23" s="92"/>
      <c r="F23" s="92" t="s">
        <v>100</v>
      </c>
      <c r="G23" s="92" t="s">
        <v>101</v>
      </c>
      <c r="H23" s="92" t="s">
        <v>101</v>
      </c>
      <c r="I23" s="55"/>
      <c r="J23" s="2"/>
      <c r="K23" s="2"/>
      <c r="L23" s="82"/>
      <c r="M23" s="82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</row>
    <row r="24" ht="12.75" customHeight="1">
      <c r="A24" s="84"/>
      <c r="B24" s="93"/>
      <c r="C24" s="94"/>
      <c r="D24" s="95"/>
      <c r="E24" s="95"/>
      <c r="F24" s="95"/>
      <c r="G24" s="95"/>
      <c r="H24" s="95"/>
      <c r="I24" s="84"/>
      <c r="J24" s="19">
        <v>3.1E8</v>
      </c>
      <c r="K24" s="2"/>
      <c r="L24" s="82"/>
      <c r="M24" s="82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</row>
    <row r="25" ht="12.75" customHeight="1">
      <c r="A25" s="84"/>
      <c r="B25" s="96"/>
      <c r="C25" s="97"/>
      <c r="D25" s="84"/>
      <c r="E25" s="84"/>
      <c r="F25" s="84"/>
      <c r="G25" s="84"/>
      <c r="H25" s="84"/>
      <c r="I25" s="84"/>
      <c r="J25" s="82"/>
      <c r="K25" s="82"/>
      <c r="L25" s="82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</row>
    <row r="26" ht="12.75" customHeight="1">
      <c r="A26" s="84"/>
      <c r="B26" s="96"/>
      <c r="C26" s="98" t="s">
        <v>102</v>
      </c>
      <c r="D26" s="84"/>
      <c r="E26" s="84"/>
      <c r="F26" s="98" t="s">
        <v>103</v>
      </c>
      <c r="G26" s="84"/>
      <c r="H26" s="84"/>
      <c r="I26" s="98" t="s">
        <v>104</v>
      </c>
      <c r="J26" s="82"/>
      <c r="K26" s="82"/>
      <c r="L26" s="82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</row>
    <row r="27" ht="12.75" customHeight="1">
      <c r="A27" s="84"/>
      <c r="B27" s="96"/>
      <c r="C27" s="98" t="s">
        <v>105</v>
      </c>
      <c r="D27" s="99">
        <v>3.79E8</v>
      </c>
      <c r="E27" s="99"/>
      <c r="F27" s="98" t="s">
        <v>106</v>
      </c>
      <c r="G27" s="99">
        <v>3.1E8</v>
      </c>
      <c r="H27" s="84"/>
      <c r="I27" s="98"/>
      <c r="J27" s="82"/>
      <c r="K27" s="82"/>
      <c r="L27" s="82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</row>
    <row r="28" ht="12.75" customHeight="1">
      <c r="A28" s="84"/>
      <c r="B28" s="96"/>
      <c r="C28" s="98" t="s">
        <v>107</v>
      </c>
      <c r="D28" s="99">
        <v>4.5499E8</v>
      </c>
      <c r="E28" s="99">
        <f t="shared" ref="E28:E29" si="13">D28-20000000</f>
        <v>434990000</v>
      </c>
      <c r="F28" s="98" t="s">
        <v>108</v>
      </c>
      <c r="G28" s="100">
        <v>3.8599E8</v>
      </c>
      <c r="H28" s="84"/>
      <c r="I28" s="98" t="s">
        <v>108</v>
      </c>
      <c r="J28" s="100">
        <v>3.95E8</v>
      </c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</row>
    <row r="29" ht="12.75" customHeight="1">
      <c r="A29" s="84"/>
      <c r="B29" s="96"/>
      <c r="C29" s="101" t="s">
        <v>108</v>
      </c>
      <c r="D29" s="100">
        <f>D28-27000000</f>
        <v>427990000</v>
      </c>
      <c r="E29" s="99">
        <f t="shared" si="13"/>
        <v>407990000</v>
      </c>
      <c r="F29" s="101" t="s">
        <v>107</v>
      </c>
      <c r="G29" s="99">
        <f>G28+27000000</f>
        <v>412990000</v>
      </c>
      <c r="H29" s="84"/>
      <c r="I29" s="101" t="s">
        <v>107</v>
      </c>
      <c r="J29" s="99">
        <f>J28+27000000</f>
        <v>422000000</v>
      </c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</row>
    <row r="30" ht="12.75" customHeight="1">
      <c r="A30" s="84"/>
      <c r="B30" s="96"/>
      <c r="C30" s="102"/>
      <c r="D30" s="99"/>
      <c r="E30" s="99"/>
      <c r="F30" s="102"/>
      <c r="G30" s="99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 ht="12.75" customHeight="1">
      <c r="A31" s="84"/>
      <c r="B31" s="96"/>
      <c r="C31" s="102"/>
      <c r="D31" s="99"/>
      <c r="E31" s="99"/>
      <c r="F31" s="102"/>
      <c r="G31" s="99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 ht="12.75" customHeight="1">
      <c r="A32" s="84"/>
      <c r="B32" s="96"/>
      <c r="C32" s="102"/>
      <c r="D32" s="99"/>
      <c r="E32" s="99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 ht="12.75" customHeight="1">
      <c r="A33" s="84"/>
      <c r="B33" s="96"/>
      <c r="C33" s="102"/>
      <c r="D33" s="99"/>
      <c r="E33" s="99"/>
      <c r="F33" s="84" t="s">
        <v>109</v>
      </c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</row>
    <row r="34" ht="12.75" customHeight="1">
      <c r="A34" s="84"/>
      <c r="B34" s="96"/>
      <c r="C34" s="102"/>
      <c r="D34" s="99"/>
      <c r="E34" s="99"/>
      <c r="F34" s="84">
        <v>45.0</v>
      </c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</row>
    <row r="35" ht="12.75" customHeight="1">
      <c r="A35" s="84"/>
      <c r="B35" s="96"/>
      <c r="C35" s="102"/>
      <c r="D35" s="99"/>
      <c r="E35" s="99"/>
      <c r="F35" s="99">
        <v>3000000.0</v>
      </c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</row>
    <row r="36" ht="12.75" customHeight="1">
      <c r="A36" s="84"/>
      <c r="B36" s="96"/>
      <c r="C36" s="102"/>
      <c r="D36" s="99"/>
      <c r="E36" s="99"/>
      <c r="F36" s="99">
        <f>45-36</f>
        <v>9</v>
      </c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</row>
    <row r="37" ht="12.75" customHeight="1">
      <c r="A37" s="84"/>
      <c r="B37" s="96"/>
      <c r="C37" s="102"/>
      <c r="D37" s="99"/>
      <c r="E37" s="99"/>
      <c r="F37" s="99">
        <f>F35*F36</f>
        <v>27000000</v>
      </c>
      <c r="G37" s="99">
        <f>G31+F37</f>
        <v>27000000</v>
      </c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</row>
    <row r="38" ht="12.75" customHeight="1">
      <c r="A38" s="84"/>
      <c r="B38" s="96"/>
      <c r="C38" s="102"/>
      <c r="D38" s="99"/>
      <c r="E38" s="99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</row>
    <row r="39" ht="12.75" customHeight="1">
      <c r="A39" s="84"/>
      <c r="B39" s="96"/>
      <c r="C39" s="102"/>
      <c r="D39" s="99"/>
      <c r="E39" s="99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</row>
    <row r="40" ht="12.75" customHeight="1">
      <c r="A40" s="84"/>
      <c r="B40" s="96"/>
      <c r="C40" s="102"/>
      <c r="D40" s="99"/>
      <c r="E40" s="99"/>
      <c r="F40" s="84"/>
      <c r="G40" s="84"/>
      <c r="H40" s="84"/>
      <c r="I40" s="84"/>
      <c r="J40" s="84"/>
      <c r="K40" s="103" t="s">
        <v>110</v>
      </c>
      <c r="L40" s="10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</row>
    <row r="41" ht="12.75" customHeight="1">
      <c r="A41" s="84"/>
      <c r="B41" s="96"/>
      <c r="C41" s="102"/>
      <c r="D41" s="99"/>
      <c r="E41" s="99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</row>
    <row r="42" ht="12.75" customHeight="1">
      <c r="A42" s="84"/>
      <c r="B42" s="96"/>
      <c r="C42" s="102"/>
      <c r="D42" s="99"/>
      <c r="E42" s="99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</row>
    <row r="43" ht="12.75" customHeight="1">
      <c r="A43" s="84"/>
      <c r="B43" s="96"/>
      <c r="C43" s="97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</row>
    <row r="44" ht="12.75" customHeight="1">
      <c r="A44" s="84"/>
      <c r="B44" s="96"/>
      <c r="C44" s="97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</row>
    <row r="45" ht="12.75" customHeight="1">
      <c r="A45" s="84"/>
      <c r="B45" s="96"/>
      <c r="C45" s="97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</row>
    <row r="46" ht="12.75" customHeight="1">
      <c r="A46" s="84"/>
      <c r="B46" s="96"/>
      <c r="C46" s="97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</row>
    <row r="47" ht="12.75" customHeight="1">
      <c r="A47" s="84"/>
      <c r="B47" s="84"/>
      <c r="C47" s="105"/>
      <c r="D47" s="99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</row>
    <row r="48" ht="12.75" customHeight="1">
      <c r="A48" s="84"/>
      <c r="B48" s="84"/>
      <c r="C48" s="105"/>
      <c r="D48" s="99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</row>
    <row r="49" ht="12.75" customHeight="1">
      <c r="A49" s="84"/>
      <c r="B49" s="84"/>
      <c r="C49" s="105"/>
      <c r="D49" s="99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</row>
    <row r="50" ht="12.75" customHeight="1">
      <c r="A50" s="84"/>
      <c r="B50" s="84"/>
      <c r="C50" s="105"/>
      <c r="D50" s="99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</row>
    <row r="51" ht="12.75" customHeight="1">
      <c r="A51" s="84"/>
      <c r="B51" s="84"/>
      <c r="C51" s="105"/>
      <c r="D51" s="99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</row>
    <row r="52" ht="12.75" customHeight="1">
      <c r="A52" s="84"/>
      <c r="B52" s="84"/>
      <c r="C52" s="105"/>
      <c r="D52" s="99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</row>
    <row r="53" ht="12.75" customHeight="1">
      <c r="A53" s="84"/>
      <c r="B53" s="84"/>
      <c r="C53" s="105"/>
      <c r="D53" s="99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</row>
    <row r="54" ht="12.75" customHeight="1">
      <c r="A54" s="84"/>
      <c r="B54" s="84"/>
      <c r="C54" s="105"/>
      <c r="D54" s="99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</row>
    <row r="55" ht="12.75" customHeight="1">
      <c r="A55" s="84"/>
      <c r="B55" s="84"/>
      <c r="C55" s="105"/>
      <c r="D55" s="99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</row>
    <row r="56" ht="12.75" customHeight="1">
      <c r="A56" s="84"/>
      <c r="B56" s="84"/>
      <c r="C56" s="105"/>
      <c r="D56" s="99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</row>
    <row r="57" ht="12.75" customHeight="1">
      <c r="A57" s="84"/>
      <c r="B57" s="84"/>
      <c r="C57" s="105"/>
      <c r="D57" s="99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</row>
    <row r="58" ht="12.75" customHeight="1">
      <c r="A58" s="84"/>
      <c r="B58" s="84"/>
      <c r="C58" s="105"/>
      <c r="D58" s="99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</row>
    <row r="59" ht="12.75" customHeight="1">
      <c r="A59" s="84"/>
      <c r="B59" s="84"/>
      <c r="C59" s="105"/>
      <c r="D59" s="99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</row>
    <row r="60" ht="12.75" customHeight="1">
      <c r="A60" s="84"/>
      <c r="B60" s="84"/>
      <c r="C60" s="105"/>
      <c r="D60" s="99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</row>
    <row r="61" ht="12.75" customHeight="1">
      <c r="A61" s="84"/>
      <c r="B61" s="84"/>
      <c r="C61" s="105"/>
      <c r="D61" s="99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</row>
    <row r="62" ht="12.75" customHeight="1">
      <c r="A62" s="84"/>
      <c r="B62" s="84"/>
      <c r="C62" s="105"/>
      <c r="D62" s="99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</row>
    <row r="63" ht="12.75" customHeight="1">
      <c r="A63" s="84"/>
      <c r="B63" s="84"/>
      <c r="C63" s="105"/>
      <c r="D63" s="99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</row>
    <row r="64" ht="12.75" customHeight="1">
      <c r="A64" s="84"/>
      <c r="B64" s="84"/>
      <c r="C64" s="105"/>
      <c r="D64" s="99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</row>
    <row r="65" ht="12.75" customHeight="1">
      <c r="A65" s="84"/>
      <c r="B65" s="84"/>
      <c r="C65" s="105"/>
      <c r="D65" s="99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</row>
    <row r="66" ht="12.75" customHeight="1">
      <c r="A66" s="84"/>
      <c r="B66" s="84"/>
      <c r="C66" s="105"/>
      <c r="D66" s="99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</row>
    <row r="67" ht="12.75" customHeight="1">
      <c r="A67" s="84"/>
      <c r="B67" s="84"/>
      <c r="C67" s="105"/>
      <c r="D67" s="99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</row>
    <row r="68" ht="12.75" customHeight="1">
      <c r="A68" s="84"/>
      <c r="B68" s="84"/>
      <c r="C68" s="105"/>
      <c r="D68" s="99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</row>
    <row r="69" ht="12.75" customHeight="1">
      <c r="A69" s="84"/>
      <c r="B69" s="84"/>
      <c r="C69" s="105"/>
      <c r="D69" s="99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</row>
    <row r="70" ht="12.75" customHeight="1">
      <c r="A70" s="84"/>
      <c r="B70" s="84"/>
      <c r="C70" s="105"/>
      <c r="D70" s="99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</row>
    <row r="71" ht="12.75" customHeight="1">
      <c r="A71" s="84"/>
      <c r="B71" s="84"/>
      <c r="C71" s="105"/>
      <c r="D71" s="99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</row>
    <row r="72" ht="12.75" customHeight="1">
      <c r="A72" s="84"/>
      <c r="B72" s="84"/>
      <c r="C72" s="105"/>
      <c r="D72" s="99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</row>
    <row r="73" ht="12.75" customHeight="1">
      <c r="A73" s="84"/>
      <c r="B73" s="84"/>
      <c r="C73" s="105"/>
      <c r="D73" s="99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</row>
    <row r="74" ht="12.75" customHeight="1">
      <c r="A74" s="84"/>
      <c r="B74" s="84"/>
      <c r="C74" s="105"/>
      <c r="D74" s="99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</row>
    <row r="75" ht="12.75" customHeight="1">
      <c r="A75" s="84"/>
      <c r="B75" s="84"/>
      <c r="C75" s="105"/>
      <c r="D75" s="99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</row>
    <row r="76" ht="12.75" customHeight="1">
      <c r="A76" s="84"/>
      <c r="B76" s="84"/>
      <c r="C76" s="105"/>
      <c r="D76" s="99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</row>
    <row r="77" ht="12.75" customHeight="1">
      <c r="A77" s="84"/>
      <c r="B77" s="84"/>
      <c r="C77" s="105"/>
      <c r="D77" s="99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</row>
    <row r="78" ht="12.75" customHeight="1">
      <c r="A78" s="84"/>
      <c r="B78" s="84"/>
      <c r="C78" s="105"/>
      <c r="D78" s="99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</row>
    <row r="79" ht="12.75" customHeight="1">
      <c r="A79" s="84"/>
      <c r="B79" s="84"/>
      <c r="C79" s="105"/>
      <c r="D79" s="99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</row>
    <row r="80" ht="12.75" customHeight="1">
      <c r="A80" s="84"/>
      <c r="B80" s="84"/>
      <c r="C80" s="105"/>
      <c r="D80" s="99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</row>
    <row r="81" ht="12.75" customHeight="1">
      <c r="A81" s="84"/>
      <c r="B81" s="84"/>
      <c r="C81" s="105"/>
      <c r="D81" s="99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</row>
    <row r="82" ht="12.75" customHeight="1">
      <c r="A82" s="84"/>
      <c r="B82" s="84"/>
      <c r="C82" s="105"/>
      <c r="D82" s="99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</row>
    <row r="83" ht="12.75" customHeight="1">
      <c r="A83" s="84"/>
      <c r="B83" s="84"/>
      <c r="C83" s="105"/>
      <c r="D83" s="99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</row>
    <row r="84" ht="12.75" customHeight="1">
      <c r="A84" s="84"/>
      <c r="B84" s="84"/>
      <c r="C84" s="105"/>
      <c r="D84" s="99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</row>
    <row r="85" ht="12.75" customHeight="1">
      <c r="A85" s="84"/>
      <c r="B85" s="84"/>
      <c r="C85" s="105"/>
      <c r="D85" s="99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</row>
    <row r="86" ht="12.75" customHeight="1">
      <c r="A86" s="84"/>
      <c r="B86" s="84"/>
      <c r="C86" s="105"/>
      <c r="D86" s="99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</row>
    <row r="87" ht="12.75" customHeight="1">
      <c r="A87" s="84"/>
      <c r="B87" s="84"/>
      <c r="C87" s="105"/>
      <c r="D87" s="99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</row>
    <row r="88" ht="12.75" customHeight="1">
      <c r="A88" s="84"/>
      <c r="B88" s="84"/>
      <c r="C88" s="105"/>
      <c r="D88" s="99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</row>
    <row r="89" ht="12.75" customHeight="1">
      <c r="A89" s="84"/>
      <c r="B89" s="84"/>
      <c r="C89" s="105"/>
      <c r="D89" s="99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</row>
    <row r="90" ht="12.75" customHeight="1">
      <c r="A90" s="84"/>
      <c r="B90" s="84"/>
      <c r="C90" s="105"/>
      <c r="D90" s="99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</row>
    <row r="91" ht="12.75" customHeight="1">
      <c r="A91" s="84"/>
      <c r="B91" s="84"/>
      <c r="C91" s="105"/>
      <c r="D91" s="99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</row>
    <row r="92" ht="12.75" customHeight="1">
      <c r="A92" s="84"/>
      <c r="B92" s="84"/>
      <c r="C92" s="105"/>
      <c r="D92" s="99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</row>
    <row r="93" ht="12.75" customHeight="1">
      <c r="A93" s="84"/>
      <c r="B93" s="84"/>
      <c r="C93" s="105"/>
      <c r="D93" s="99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</row>
    <row r="94" ht="12.75" customHeight="1">
      <c r="A94" s="84"/>
      <c r="B94" s="84"/>
      <c r="C94" s="105"/>
      <c r="D94" s="99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</row>
    <row r="95" ht="12.75" customHeight="1">
      <c r="A95" s="84"/>
      <c r="B95" s="84"/>
      <c r="C95" s="105"/>
      <c r="D95" s="99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</row>
    <row r="96" ht="12.75" customHeight="1">
      <c r="A96" s="84"/>
      <c r="B96" s="84"/>
      <c r="C96" s="105"/>
      <c r="D96" s="99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</row>
    <row r="97" ht="12.75" customHeight="1">
      <c r="A97" s="84"/>
      <c r="B97" s="84"/>
      <c r="C97" s="105"/>
      <c r="D97" s="99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</row>
    <row r="98" ht="12.75" customHeight="1">
      <c r="A98" s="84"/>
      <c r="B98" s="84"/>
      <c r="C98" s="105"/>
      <c r="D98" s="99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</row>
    <row r="99" ht="12.75" customHeight="1">
      <c r="A99" s="84"/>
      <c r="B99" s="84"/>
      <c r="C99" s="105"/>
      <c r="D99" s="99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</row>
    <row r="100" ht="12.75" customHeight="1">
      <c r="A100" s="84"/>
      <c r="B100" s="84"/>
      <c r="C100" s="105"/>
      <c r="D100" s="99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</row>
    <row r="101" ht="12.75" customHeight="1">
      <c r="A101" s="84"/>
      <c r="B101" s="84"/>
      <c r="C101" s="105"/>
      <c r="D101" s="99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</row>
    <row r="102" ht="12.75" customHeight="1">
      <c r="A102" s="84"/>
      <c r="B102" s="84"/>
      <c r="C102" s="105"/>
      <c r="D102" s="99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</row>
    <row r="103" ht="12.75" customHeight="1">
      <c r="A103" s="84"/>
      <c r="B103" s="84"/>
      <c r="C103" s="105"/>
      <c r="D103" s="99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</row>
    <row r="104" ht="12.75" customHeight="1">
      <c r="A104" s="84"/>
      <c r="B104" s="84"/>
      <c r="C104" s="105"/>
      <c r="D104" s="99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</row>
    <row r="105" ht="12.75" customHeight="1">
      <c r="A105" s="84"/>
      <c r="B105" s="84"/>
      <c r="C105" s="105"/>
      <c r="D105" s="99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</row>
    <row r="106" ht="12.75" customHeight="1">
      <c r="A106" s="84"/>
      <c r="B106" s="84"/>
      <c r="C106" s="105"/>
      <c r="D106" s="99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</row>
    <row r="107" ht="12.75" customHeight="1">
      <c r="A107" s="84"/>
      <c r="B107" s="84"/>
      <c r="C107" s="105"/>
      <c r="D107" s="99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</row>
    <row r="108" ht="12.75" customHeight="1">
      <c r="A108" s="84"/>
      <c r="B108" s="84"/>
      <c r="C108" s="105"/>
      <c r="D108" s="99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</row>
    <row r="109" ht="12.75" customHeight="1">
      <c r="A109" s="84"/>
      <c r="B109" s="84"/>
      <c r="C109" s="105"/>
      <c r="D109" s="99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</row>
    <row r="110" ht="12.75" customHeight="1">
      <c r="A110" s="84"/>
      <c r="B110" s="84"/>
      <c r="C110" s="105"/>
      <c r="D110" s="99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</row>
    <row r="111" ht="12.75" customHeight="1">
      <c r="A111" s="84"/>
      <c r="B111" s="84"/>
      <c r="C111" s="105"/>
      <c r="D111" s="99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</row>
    <row r="112" ht="12.75" customHeight="1">
      <c r="A112" s="84"/>
      <c r="B112" s="84"/>
      <c r="C112" s="105"/>
      <c r="D112" s="99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</row>
    <row r="113" ht="12.75" customHeight="1">
      <c r="A113" s="84"/>
      <c r="B113" s="84"/>
      <c r="C113" s="105"/>
      <c r="D113" s="99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</row>
    <row r="114" ht="12.75" customHeight="1">
      <c r="A114" s="84"/>
      <c r="B114" s="84"/>
      <c r="C114" s="105"/>
      <c r="D114" s="99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</row>
    <row r="115" ht="12.75" customHeight="1">
      <c r="A115" s="84"/>
      <c r="B115" s="84"/>
      <c r="C115" s="105"/>
      <c r="D115" s="99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</row>
    <row r="116" ht="12.75" customHeight="1">
      <c r="A116" s="84"/>
      <c r="B116" s="84"/>
      <c r="C116" s="105"/>
      <c r="D116" s="99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</row>
    <row r="117" ht="12.75" customHeight="1">
      <c r="A117" s="84"/>
      <c r="B117" s="84"/>
      <c r="C117" s="105"/>
      <c r="D117" s="99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</row>
    <row r="118" ht="12.75" customHeight="1">
      <c r="A118" s="84"/>
      <c r="B118" s="84"/>
      <c r="C118" s="105"/>
      <c r="D118" s="99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</row>
    <row r="119" ht="12.75" customHeight="1">
      <c r="A119" s="84"/>
      <c r="B119" s="84"/>
      <c r="C119" s="105"/>
      <c r="D119" s="99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</row>
    <row r="120" ht="12.75" customHeight="1">
      <c r="A120" s="84"/>
      <c r="B120" s="84"/>
      <c r="C120" s="105"/>
      <c r="D120" s="99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</row>
    <row r="121" ht="12.75" customHeight="1">
      <c r="A121" s="84"/>
      <c r="B121" s="84"/>
      <c r="C121" s="105"/>
      <c r="D121" s="99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</row>
    <row r="122" ht="12.75" customHeight="1">
      <c r="A122" s="84"/>
      <c r="B122" s="84"/>
      <c r="C122" s="105"/>
      <c r="D122" s="99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</row>
    <row r="123" ht="12.75" customHeight="1">
      <c r="A123" s="84"/>
      <c r="B123" s="84"/>
      <c r="C123" s="105"/>
      <c r="D123" s="99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</row>
    <row r="124" ht="12.75" customHeight="1">
      <c r="A124" s="84"/>
      <c r="B124" s="84"/>
      <c r="C124" s="105"/>
      <c r="D124" s="99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</row>
    <row r="125" ht="12.75" customHeight="1">
      <c r="A125" s="84"/>
      <c r="B125" s="84"/>
      <c r="C125" s="105"/>
      <c r="D125" s="99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</row>
    <row r="126" ht="12.75" customHeight="1">
      <c r="A126" s="84"/>
      <c r="B126" s="84"/>
      <c r="C126" s="105"/>
      <c r="D126" s="99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</row>
    <row r="127" ht="12.75" customHeight="1">
      <c r="A127" s="84"/>
      <c r="B127" s="84"/>
      <c r="C127" s="105"/>
      <c r="D127" s="99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</row>
    <row r="128" ht="12.75" customHeight="1">
      <c r="A128" s="84"/>
      <c r="B128" s="84"/>
      <c r="C128" s="105"/>
      <c r="D128" s="99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</row>
    <row r="129" ht="12.75" customHeight="1">
      <c r="A129" s="84"/>
      <c r="B129" s="84"/>
      <c r="C129" s="105"/>
      <c r="D129" s="99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</row>
    <row r="130" ht="12.75" customHeight="1">
      <c r="A130" s="84"/>
      <c r="B130" s="84"/>
      <c r="C130" s="105"/>
      <c r="D130" s="99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</row>
    <row r="131" ht="12.75" customHeight="1">
      <c r="A131" s="84"/>
      <c r="B131" s="84"/>
      <c r="C131" s="105"/>
      <c r="D131" s="99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</row>
    <row r="132" ht="12.75" customHeight="1">
      <c r="A132" s="84"/>
      <c r="B132" s="84"/>
      <c r="C132" s="105"/>
      <c r="D132" s="99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</row>
    <row r="133" ht="12.75" customHeight="1">
      <c r="A133" s="84"/>
      <c r="B133" s="84"/>
      <c r="C133" s="105"/>
      <c r="D133" s="99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</row>
    <row r="134" ht="12.75" customHeight="1">
      <c r="A134" s="84"/>
      <c r="B134" s="84"/>
      <c r="C134" s="105"/>
      <c r="D134" s="99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</row>
    <row r="135" ht="12.75" customHeight="1">
      <c r="A135" s="84"/>
      <c r="B135" s="84"/>
      <c r="C135" s="105"/>
      <c r="D135" s="99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</row>
    <row r="136" ht="12.75" customHeight="1">
      <c r="A136" s="84"/>
      <c r="B136" s="84"/>
      <c r="C136" s="105"/>
      <c r="D136" s="99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</row>
    <row r="137" ht="12.75" customHeight="1">
      <c r="A137" s="84"/>
      <c r="B137" s="84"/>
      <c r="C137" s="105"/>
      <c r="D137" s="99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</row>
    <row r="138" ht="12.75" customHeight="1">
      <c r="A138" s="84"/>
      <c r="B138" s="84"/>
      <c r="C138" s="105"/>
      <c r="D138" s="99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</row>
    <row r="139" ht="12.75" customHeight="1">
      <c r="A139" s="84"/>
      <c r="B139" s="84"/>
      <c r="C139" s="105"/>
      <c r="D139" s="99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</row>
    <row r="140" ht="12.75" customHeight="1">
      <c r="A140" s="84"/>
      <c r="B140" s="84"/>
      <c r="C140" s="105"/>
      <c r="D140" s="99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</row>
    <row r="141" ht="12.75" customHeight="1">
      <c r="A141" s="84"/>
      <c r="B141" s="84"/>
      <c r="C141" s="105"/>
      <c r="D141" s="99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</row>
    <row r="142" ht="12.75" customHeight="1">
      <c r="A142" s="84"/>
      <c r="B142" s="84"/>
      <c r="C142" s="105"/>
      <c r="D142" s="99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</row>
    <row r="143" ht="12.75" customHeight="1">
      <c r="A143" s="84"/>
      <c r="B143" s="84"/>
      <c r="C143" s="105"/>
      <c r="D143" s="99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</row>
    <row r="144" ht="12.75" customHeight="1">
      <c r="A144" s="84"/>
      <c r="B144" s="84"/>
      <c r="C144" s="105"/>
      <c r="D144" s="99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</row>
    <row r="145" ht="12.75" customHeight="1">
      <c r="A145" s="84"/>
      <c r="B145" s="84"/>
      <c r="C145" s="105"/>
      <c r="D145" s="99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</row>
    <row r="146" ht="12.75" customHeight="1">
      <c r="A146" s="84"/>
      <c r="B146" s="84"/>
      <c r="C146" s="105"/>
      <c r="D146" s="99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</row>
    <row r="147" ht="12.75" customHeight="1">
      <c r="A147" s="84"/>
      <c r="B147" s="84"/>
      <c r="C147" s="105"/>
      <c r="D147" s="99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</row>
    <row r="148" ht="12.75" customHeight="1">
      <c r="A148" s="84"/>
      <c r="B148" s="84"/>
      <c r="C148" s="105"/>
      <c r="D148" s="99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</row>
    <row r="149" ht="12.75" customHeight="1">
      <c r="A149" s="84"/>
      <c r="B149" s="84"/>
      <c r="C149" s="105"/>
      <c r="D149" s="99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</row>
    <row r="150" ht="12.75" customHeight="1">
      <c r="A150" s="84"/>
      <c r="B150" s="84"/>
      <c r="C150" s="105"/>
      <c r="D150" s="99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</row>
    <row r="151" ht="12.75" customHeight="1">
      <c r="A151" s="84"/>
      <c r="B151" s="84"/>
      <c r="C151" s="105"/>
      <c r="D151" s="99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</row>
    <row r="152" ht="12.75" customHeight="1">
      <c r="A152" s="84"/>
      <c r="B152" s="84"/>
      <c r="C152" s="105"/>
      <c r="D152" s="99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</row>
    <row r="153" ht="12.75" customHeight="1">
      <c r="A153" s="84"/>
      <c r="B153" s="84"/>
      <c r="C153" s="105"/>
      <c r="D153" s="99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</row>
    <row r="154" ht="12.75" customHeight="1">
      <c r="A154" s="84"/>
      <c r="B154" s="84"/>
      <c r="C154" s="105"/>
      <c r="D154" s="99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</row>
    <row r="155" ht="12.75" customHeight="1">
      <c r="A155" s="84"/>
      <c r="B155" s="84"/>
      <c r="C155" s="105"/>
      <c r="D155" s="99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</row>
    <row r="156" ht="12.75" customHeight="1">
      <c r="A156" s="84"/>
      <c r="B156" s="84"/>
      <c r="C156" s="105"/>
      <c r="D156" s="99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</row>
    <row r="157" ht="12.75" customHeight="1">
      <c r="A157" s="84"/>
      <c r="B157" s="84"/>
      <c r="C157" s="105"/>
      <c r="D157" s="99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</row>
    <row r="158" ht="12.75" customHeight="1">
      <c r="A158" s="84"/>
      <c r="B158" s="84"/>
      <c r="C158" s="105"/>
      <c r="D158" s="99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</row>
    <row r="159" ht="12.75" customHeight="1">
      <c r="A159" s="84"/>
      <c r="B159" s="84"/>
      <c r="C159" s="105"/>
      <c r="D159" s="99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</row>
    <row r="160" ht="12.75" customHeight="1">
      <c r="A160" s="84"/>
      <c r="B160" s="84"/>
      <c r="C160" s="105"/>
      <c r="D160" s="99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</row>
    <row r="161" ht="12.75" customHeight="1">
      <c r="A161" s="84"/>
      <c r="B161" s="84"/>
      <c r="C161" s="105"/>
      <c r="D161" s="99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</row>
    <row r="162" ht="12.75" customHeight="1">
      <c r="A162" s="84"/>
      <c r="B162" s="84"/>
      <c r="C162" s="105"/>
      <c r="D162" s="99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</row>
    <row r="163" ht="12.75" customHeight="1">
      <c r="A163" s="84"/>
      <c r="B163" s="84"/>
      <c r="C163" s="105"/>
      <c r="D163" s="99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</row>
    <row r="164" ht="12.75" customHeight="1">
      <c r="A164" s="84"/>
      <c r="B164" s="84"/>
      <c r="C164" s="105"/>
      <c r="D164" s="99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</row>
    <row r="165" ht="12.75" customHeight="1">
      <c r="A165" s="84"/>
      <c r="B165" s="84"/>
      <c r="C165" s="105"/>
      <c r="D165" s="99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</row>
    <row r="166" ht="12.75" customHeight="1">
      <c r="A166" s="84"/>
      <c r="B166" s="84"/>
      <c r="C166" s="105"/>
      <c r="D166" s="99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</row>
    <row r="167" ht="12.75" customHeight="1">
      <c r="A167" s="84"/>
      <c r="B167" s="84"/>
      <c r="C167" s="105"/>
      <c r="D167" s="99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</row>
    <row r="168" ht="12.75" customHeight="1">
      <c r="A168" s="84"/>
      <c r="B168" s="84"/>
      <c r="C168" s="105"/>
      <c r="D168" s="99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</row>
    <row r="169" ht="12.75" customHeight="1">
      <c r="A169" s="84"/>
      <c r="B169" s="84"/>
      <c r="C169" s="105"/>
      <c r="D169" s="99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</row>
    <row r="170" ht="12.75" customHeight="1">
      <c r="A170" s="84"/>
      <c r="B170" s="84"/>
      <c r="C170" s="105"/>
      <c r="D170" s="99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</row>
    <row r="171" ht="12.75" customHeight="1">
      <c r="A171" s="84"/>
      <c r="B171" s="84"/>
      <c r="C171" s="105"/>
      <c r="D171" s="99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</row>
    <row r="172" ht="12.75" customHeight="1">
      <c r="A172" s="84"/>
      <c r="B172" s="84"/>
      <c r="C172" s="105"/>
      <c r="D172" s="99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</row>
    <row r="173" ht="12.75" customHeight="1">
      <c r="A173" s="84"/>
      <c r="B173" s="84"/>
      <c r="C173" s="105"/>
      <c r="D173" s="99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</row>
    <row r="174" ht="12.75" customHeight="1">
      <c r="A174" s="84"/>
      <c r="B174" s="84"/>
      <c r="C174" s="105"/>
      <c r="D174" s="99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</row>
    <row r="175" ht="12.75" customHeight="1">
      <c r="A175" s="84"/>
      <c r="B175" s="84"/>
      <c r="C175" s="105"/>
      <c r="D175" s="99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</row>
    <row r="176" ht="12.75" customHeight="1">
      <c r="A176" s="84"/>
      <c r="B176" s="84"/>
      <c r="C176" s="105"/>
      <c r="D176" s="99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</row>
    <row r="177" ht="12.75" customHeight="1">
      <c r="A177" s="84"/>
      <c r="B177" s="84"/>
      <c r="C177" s="105"/>
      <c r="D177" s="99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</row>
    <row r="178" ht="12.75" customHeight="1">
      <c r="A178" s="84"/>
      <c r="B178" s="84"/>
      <c r="C178" s="105"/>
      <c r="D178" s="99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</row>
    <row r="179" ht="12.75" customHeight="1">
      <c r="A179" s="84"/>
      <c r="B179" s="84"/>
      <c r="C179" s="105"/>
      <c r="D179" s="99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</row>
    <row r="180" ht="12.75" customHeight="1">
      <c r="A180" s="84"/>
      <c r="B180" s="84"/>
      <c r="C180" s="105"/>
      <c r="D180" s="99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</row>
    <row r="181" ht="12.75" customHeight="1">
      <c r="A181" s="84"/>
      <c r="B181" s="84"/>
      <c r="C181" s="105"/>
      <c r="D181" s="99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</row>
    <row r="182" ht="12.75" customHeight="1">
      <c r="A182" s="84"/>
      <c r="B182" s="84"/>
      <c r="C182" s="105"/>
      <c r="D182" s="99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</row>
    <row r="183" ht="12.75" customHeight="1">
      <c r="A183" s="84"/>
      <c r="B183" s="84"/>
      <c r="C183" s="105"/>
      <c r="D183" s="99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</row>
    <row r="184" ht="12.75" customHeight="1">
      <c r="A184" s="84"/>
      <c r="B184" s="84"/>
      <c r="C184" s="105"/>
      <c r="D184" s="99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</row>
    <row r="185" ht="12.75" customHeight="1">
      <c r="A185" s="84"/>
      <c r="B185" s="84"/>
      <c r="C185" s="105"/>
      <c r="D185" s="99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</row>
    <row r="186" ht="12.75" customHeight="1">
      <c r="A186" s="84"/>
      <c r="B186" s="84"/>
      <c r="C186" s="105"/>
      <c r="D186" s="99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</row>
    <row r="187" ht="12.75" customHeight="1">
      <c r="A187" s="84"/>
      <c r="B187" s="84"/>
      <c r="C187" s="105"/>
      <c r="D187" s="99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</row>
    <row r="188" ht="12.75" customHeight="1">
      <c r="A188" s="84"/>
      <c r="B188" s="84"/>
      <c r="C188" s="105"/>
      <c r="D188" s="99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</row>
    <row r="189" ht="12.75" customHeight="1">
      <c r="A189" s="84"/>
      <c r="B189" s="84"/>
      <c r="C189" s="105"/>
      <c r="D189" s="99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</row>
    <row r="190" ht="12.75" customHeight="1">
      <c r="A190" s="84"/>
      <c r="B190" s="84"/>
      <c r="C190" s="105"/>
      <c r="D190" s="99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</row>
    <row r="191" ht="12.75" customHeight="1">
      <c r="A191" s="84"/>
      <c r="B191" s="84"/>
      <c r="C191" s="105"/>
      <c r="D191" s="99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</row>
    <row r="192" ht="12.75" customHeight="1">
      <c r="A192" s="84"/>
      <c r="B192" s="84"/>
      <c r="C192" s="105"/>
      <c r="D192" s="99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</row>
    <row r="193" ht="12.75" customHeight="1">
      <c r="A193" s="84"/>
      <c r="B193" s="84"/>
      <c r="C193" s="105"/>
      <c r="D193" s="99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</row>
    <row r="194" ht="12.75" customHeight="1">
      <c r="A194" s="84"/>
      <c r="B194" s="84"/>
      <c r="C194" s="105"/>
      <c r="D194" s="99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</row>
    <row r="195" ht="12.75" customHeight="1">
      <c r="A195" s="84"/>
      <c r="B195" s="84"/>
      <c r="C195" s="105"/>
      <c r="D195" s="99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</row>
    <row r="196" ht="12.75" customHeight="1">
      <c r="A196" s="84"/>
      <c r="B196" s="84"/>
      <c r="C196" s="105"/>
      <c r="D196" s="99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</row>
    <row r="197" ht="12.75" customHeight="1">
      <c r="A197" s="84"/>
      <c r="B197" s="84"/>
      <c r="C197" s="105"/>
      <c r="D197" s="99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</row>
    <row r="198" ht="12.75" customHeight="1">
      <c r="A198" s="84"/>
      <c r="B198" s="84"/>
      <c r="C198" s="105"/>
      <c r="D198" s="99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</row>
    <row r="199" ht="12.75" customHeight="1">
      <c r="A199" s="84"/>
      <c r="B199" s="84"/>
      <c r="C199" s="105"/>
      <c r="D199" s="99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</row>
    <row r="200" ht="12.75" customHeight="1">
      <c r="A200" s="84"/>
      <c r="B200" s="84"/>
      <c r="C200" s="105"/>
      <c r="D200" s="99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</row>
    <row r="201" ht="12.75" customHeight="1">
      <c r="A201" s="84"/>
      <c r="B201" s="84"/>
      <c r="C201" s="105"/>
      <c r="D201" s="99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</row>
    <row r="202" ht="12.75" customHeight="1">
      <c r="A202" s="84"/>
      <c r="B202" s="84"/>
      <c r="C202" s="105"/>
      <c r="D202" s="99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</row>
    <row r="203" ht="12.75" customHeight="1">
      <c r="A203" s="84"/>
      <c r="B203" s="84"/>
      <c r="C203" s="105"/>
      <c r="D203" s="99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</row>
    <row r="204" ht="12.75" customHeight="1">
      <c r="A204" s="84"/>
      <c r="B204" s="84"/>
      <c r="C204" s="105"/>
      <c r="D204" s="99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</row>
    <row r="205" ht="12.75" customHeight="1">
      <c r="A205" s="84"/>
      <c r="B205" s="84"/>
      <c r="C205" s="105"/>
      <c r="D205" s="99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</row>
    <row r="206" ht="12.75" customHeight="1">
      <c r="A206" s="84"/>
      <c r="B206" s="84"/>
      <c r="C206" s="105"/>
      <c r="D206" s="99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</row>
    <row r="207" ht="12.75" customHeight="1">
      <c r="A207" s="84"/>
      <c r="B207" s="84"/>
      <c r="C207" s="105"/>
      <c r="D207" s="99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</row>
    <row r="208" ht="12.75" customHeight="1">
      <c r="A208" s="84"/>
      <c r="B208" s="84"/>
      <c r="C208" s="105"/>
      <c r="D208" s="99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</row>
    <row r="209" ht="12.75" customHeight="1">
      <c r="A209" s="84"/>
      <c r="B209" s="84"/>
      <c r="C209" s="105"/>
      <c r="D209" s="99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</row>
    <row r="210" ht="12.75" customHeight="1">
      <c r="A210" s="84"/>
      <c r="B210" s="84"/>
      <c r="C210" s="105"/>
      <c r="D210" s="99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</row>
    <row r="211" ht="12.75" customHeight="1">
      <c r="A211" s="84"/>
      <c r="B211" s="84"/>
      <c r="C211" s="105"/>
      <c r="D211" s="99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</row>
    <row r="212" ht="12.75" customHeight="1">
      <c r="A212" s="84"/>
      <c r="B212" s="84"/>
      <c r="C212" s="105"/>
      <c r="D212" s="99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</row>
    <row r="213" ht="12.75" customHeight="1">
      <c r="A213" s="84"/>
      <c r="B213" s="84"/>
      <c r="C213" s="105"/>
      <c r="D213" s="99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</row>
    <row r="214" ht="12.75" customHeight="1">
      <c r="A214" s="84"/>
      <c r="B214" s="84"/>
      <c r="C214" s="105"/>
      <c r="D214" s="99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</row>
    <row r="215" ht="12.75" customHeight="1">
      <c r="A215" s="84"/>
      <c r="B215" s="84"/>
      <c r="C215" s="105"/>
      <c r="D215" s="99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</row>
    <row r="216" ht="12.75" customHeight="1">
      <c r="A216" s="84"/>
      <c r="B216" s="84"/>
      <c r="C216" s="105"/>
      <c r="D216" s="99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</row>
    <row r="217" ht="12.75" customHeight="1">
      <c r="A217" s="84"/>
      <c r="B217" s="84"/>
      <c r="C217" s="105"/>
      <c r="D217" s="99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</row>
    <row r="218" ht="12.75" customHeight="1">
      <c r="A218" s="84"/>
      <c r="B218" s="84"/>
      <c r="C218" s="105"/>
      <c r="D218" s="99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</row>
    <row r="219" ht="12.75" customHeight="1">
      <c r="A219" s="84"/>
      <c r="B219" s="84"/>
      <c r="C219" s="105"/>
      <c r="D219" s="99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</row>
    <row r="220" ht="12.75" customHeight="1">
      <c r="A220" s="84"/>
      <c r="B220" s="84"/>
      <c r="C220" s="105"/>
      <c r="D220" s="99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</row>
    <row r="221" ht="12.75" customHeight="1">
      <c r="A221" s="84"/>
      <c r="B221" s="84"/>
      <c r="C221" s="105"/>
      <c r="D221" s="99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</row>
    <row r="222" ht="12.75" customHeight="1">
      <c r="A222" s="84"/>
      <c r="B222" s="84"/>
      <c r="C222" s="105"/>
      <c r="D222" s="99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</row>
    <row r="223" ht="12.75" customHeight="1">
      <c r="A223" s="84"/>
      <c r="B223" s="84"/>
      <c r="C223" s="105"/>
      <c r="D223" s="99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</row>
    <row r="224" ht="12.75" customHeight="1">
      <c r="A224" s="84"/>
      <c r="B224" s="84"/>
      <c r="C224" s="105"/>
      <c r="D224" s="99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</row>
    <row r="225" ht="12.75" customHeight="1">
      <c r="A225" s="84"/>
      <c r="B225" s="84"/>
      <c r="C225" s="105"/>
      <c r="D225" s="99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</row>
    <row r="226" ht="12.75" customHeight="1">
      <c r="A226" s="84"/>
      <c r="B226" s="84"/>
      <c r="C226" s="105"/>
      <c r="D226" s="99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</row>
    <row r="227" ht="12.75" customHeight="1">
      <c r="A227" s="84"/>
      <c r="B227" s="84"/>
      <c r="C227" s="105"/>
      <c r="D227" s="99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</row>
    <row r="228" ht="12.75" customHeight="1">
      <c r="A228" s="84"/>
      <c r="B228" s="84"/>
      <c r="C228" s="105"/>
      <c r="D228" s="99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</row>
    <row r="229" ht="12.75" customHeight="1">
      <c r="A229" s="84"/>
      <c r="B229" s="84"/>
      <c r="C229" s="105"/>
      <c r="D229" s="99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</row>
    <row r="230" ht="12.75" customHeight="1">
      <c r="A230" s="84"/>
      <c r="B230" s="84"/>
      <c r="C230" s="105"/>
      <c r="D230" s="99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</row>
    <row r="231" ht="12.75" customHeight="1">
      <c r="A231" s="84"/>
      <c r="B231" s="84"/>
      <c r="C231" s="105"/>
      <c r="D231" s="99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</row>
    <row r="232" ht="12.75" customHeight="1">
      <c r="A232" s="84"/>
      <c r="B232" s="84"/>
      <c r="C232" s="105"/>
      <c r="D232" s="99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</row>
    <row r="233" ht="12.75" customHeight="1">
      <c r="A233" s="84"/>
      <c r="B233" s="84"/>
      <c r="C233" s="105"/>
      <c r="D233" s="99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</row>
    <row r="234" ht="12.75" customHeight="1">
      <c r="A234" s="84"/>
      <c r="B234" s="84"/>
      <c r="C234" s="105"/>
      <c r="D234" s="99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</row>
    <row r="235" ht="12.75" customHeight="1">
      <c r="A235" s="84"/>
      <c r="B235" s="84"/>
      <c r="C235" s="105"/>
      <c r="D235" s="99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</row>
    <row r="236" ht="12.75" customHeight="1">
      <c r="A236" s="84"/>
      <c r="B236" s="84"/>
      <c r="C236" s="105"/>
      <c r="D236" s="99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</row>
    <row r="237" ht="12.75" customHeight="1">
      <c r="A237" s="84"/>
      <c r="B237" s="84"/>
      <c r="C237" s="105"/>
      <c r="D237" s="99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</row>
    <row r="238" ht="12.75" customHeight="1">
      <c r="A238" s="84"/>
      <c r="B238" s="84"/>
      <c r="C238" s="105"/>
      <c r="D238" s="99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</row>
    <row r="239" ht="12.75" customHeight="1">
      <c r="A239" s="84"/>
      <c r="B239" s="84"/>
      <c r="C239" s="105"/>
      <c r="D239" s="99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</row>
    <row r="240" ht="12.75" customHeight="1">
      <c r="A240" s="84"/>
      <c r="B240" s="84"/>
      <c r="C240" s="105"/>
      <c r="D240" s="99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</row>
    <row r="241" ht="12.75" customHeight="1">
      <c r="A241" s="84"/>
      <c r="B241" s="84"/>
      <c r="C241" s="105"/>
      <c r="D241" s="99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</row>
    <row r="242" ht="12.75" customHeight="1">
      <c r="A242" s="84"/>
      <c r="B242" s="84"/>
      <c r="C242" s="105"/>
      <c r="D242" s="99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</row>
    <row r="243" ht="12.75" customHeight="1">
      <c r="A243" s="84"/>
      <c r="B243" s="84"/>
      <c r="C243" s="105"/>
      <c r="D243" s="99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</row>
    <row r="244" ht="12.75" customHeight="1">
      <c r="A244" s="84"/>
      <c r="B244" s="84"/>
      <c r="C244" s="105"/>
      <c r="D244" s="99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</row>
    <row r="245" ht="12.75" customHeight="1">
      <c r="A245" s="84"/>
      <c r="B245" s="84"/>
      <c r="C245" s="105"/>
      <c r="D245" s="99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</row>
    <row r="246" ht="12.75" customHeight="1">
      <c r="A246" s="84"/>
      <c r="B246" s="84"/>
      <c r="C246" s="105"/>
      <c r="D246" s="99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</row>
    <row r="247" ht="12.75" customHeight="1">
      <c r="A247" s="84"/>
      <c r="B247" s="84"/>
      <c r="C247" s="105"/>
      <c r="D247" s="99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</row>
    <row r="248" ht="12.75" customHeight="1">
      <c r="A248" s="84"/>
      <c r="B248" s="84"/>
      <c r="C248" s="105"/>
      <c r="D248" s="99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</row>
    <row r="249" ht="12.75" customHeight="1">
      <c r="A249" s="84"/>
      <c r="B249" s="84"/>
      <c r="C249" s="105"/>
      <c r="D249" s="99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</row>
    <row r="250" ht="12.75" customHeight="1">
      <c r="A250" s="84"/>
      <c r="B250" s="84"/>
      <c r="C250" s="105"/>
      <c r="D250" s="99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</row>
    <row r="251" ht="12.75" customHeight="1">
      <c r="A251" s="84"/>
      <c r="B251" s="84"/>
      <c r="C251" s="105"/>
      <c r="D251" s="99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</row>
    <row r="252" ht="12.75" customHeight="1">
      <c r="A252" s="84"/>
      <c r="B252" s="84"/>
      <c r="C252" s="105"/>
      <c r="D252" s="99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</row>
    <row r="253" ht="12.75" customHeight="1">
      <c r="A253" s="84"/>
      <c r="B253" s="84"/>
      <c r="C253" s="105"/>
      <c r="D253" s="99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</row>
    <row r="254" ht="12.75" customHeight="1">
      <c r="A254" s="84"/>
      <c r="B254" s="84"/>
      <c r="C254" s="105"/>
      <c r="D254" s="99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</row>
    <row r="255" ht="12.75" customHeight="1">
      <c r="A255" s="84"/>
      <c r="B255" s="84"/>
      <c r="C255" s="105"/>
      <c r="D255" s="99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</row>
    <row r="256" ht="12.75" customHeight="1">
      <c r="A256" s="84"/>
      <c r="B256" s="84"/>
      <c r="C256" s="105"/>
      <c r="D256" s="99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</row>
    <row r="257" ht="12.75" customHeight="1">
      <c r="A257" s="84"/>
      <c r="B257" s="84"/>
      <c r="C257" s="105"/>
      <c r="D257" s="99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</row>
    <row r="258" ht="12.75" customHeight="1">
      <c r="A258" s="84"/>
      <c r="B258" s="84"/>
      <c r="C258" s="105"/>
      <c r="D258" s="99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</row>
    <row r="259" ht="12.75" customHeight="1">
      <c r="A259" s="84"/>
      <c r="B259" s="84"/>
      <c r="C259" s="105"/>
      <c r="D259" s="99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</row>
    <row r="260" ht="12.75" customHeight="1">
      <c r="A260" s="84"/>
      <c r="B260" s="84"/>
      <c r="C260" s="105"/>
      <c r="D260" s="99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</row>
    <row r="261" ht="12.75" customHeight="1">
      <c r="A261" s="84"/>
      <c r="B261" s="84"/>
      <c r="C261" s="105"/>
      <c r="D261" s="99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</row>
    <row r="262" ht="12.75" customHeight="1">
      <c r="A262" s="84"/>
      <c r="B262" s="84"/>
      <c r="C262" s="105"/>
      <c r="D262" s="99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</row>
    <row r="263" ht="12.75" customHeight="1">
      <c r="A263" s="84"/>
      <c r="B263" s="84"/>
      <c r="C263" s="105"/>
      <c r="D263" s="99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</row>
    <row r="264" ht="12.75" customHeight="1">
      <c r="A264" s="84"/>
      <c r="B264" s="84"/>
      <c r="C264" s="105"/>
      <c r="D264" s="99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</row>
    <row r="265" ht="12.75" customHeight="1">
      <c r="A265" s="84"/>
      <c r="B265" s="84"/>
      <c r="C265" s="105"/>
      <c r="D265" s="99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</row>
    <row r="266" ht="12.75" customHeight="1">
      <c r="A266" s="84"/>
      <c r="B266" s="84"/>
      <c r="C266" s="105"/>
      <c r="D266" s="99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</row>
    <row r="267" ht="12.75" customHeight="1">
      <c r="A267" s="84"/>
      <c r="B267" s="84"/>
      <c r="C267" s="105"/>
      <c r="D267" s="99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</row>
    <row r="268" ht="12.75" customHeight="1">
      <c r="A268" s="84"/>
      <c r="B268" s="84"/>
      <c r="C268" s="105"/>
      <c r="D268" s="99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</row>
    <row r="269" ht="12.75" customHeight="1">
      <c r="A269" s="84"/>
      <c r="B269" s="84"/>
      <c r="C269" s="105"/>
      <c r="D269" s="99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</row>
    <row r="270" ht="12.75" customHeight="1">
      <c r="A270" s="84"/>
      <c r="B270" s="84"/>
      <c r="C270" s="105"/>
      <c r="D270" s="99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</row>
    <row r="271" ht="12.75" customHeight="1">
      <c r="A271" s="84"/>
      <c r="B271" s="84"/>
      <c r="C271" s="105"/>
      <c r="D271" s="99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</row>
    <row r="272" ht="12.75" customHeight="1">
      <c r="A272" s="84"/>
      <c r="B272" s="84"/>
      <c r="C272" s="105"/>
      <c r="D272" s="99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</row>
    <row r="273" ht="12.75" customHeight="1">
      <c r="A273" s="84"/>
      <c r="B273" s="84"/>
      <c r="C273" s="105"/>
      <c r="D273" s="99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</row>
    <row r="274" ht="12.75" customHeight="1">
      <c r="A274" s="84"/>
      <c r="B274" s="84"/>
      <c r="C274" s="105"/>
      <c r="D274" s="99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</row>
    <row r="275" ht="12.75" customHeight="1">
      <c r="A275" s="84"/>
      <c r="B275" s="84"/>
      <c r="C275" s="105"/>
      <c r="D275" s="99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</row>
    <row r="276" ht="12.75" customHeight="1">
      <c r="A276" s="84"/>
      <c r="B276" s="84"/>
      <c r="C276" s="105"/>
      <c r="D276" s="99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</row>
    <row r="277" ht="12.75" customHeight="1">
      <c r="A277" s="84"/>
      <c r="B277" s="84"/>
      <c r="C277" s="105"/>
      <c r="D277" s="99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</row>
    <row r="278" ht="12.75" customHeight="1">
      <c r="A278" s="84"/>
      <c r="B278" s="84"/>
      <c r="C278" s="105"/>
      <c r="D278" s="99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</row>
    <row r="279" ht="12.75" customHeight="1">
      <c r="A279" s="84"/>
      <c r="B279" s="84"/>
      <c r="C279" s="105"/>
      <c r="D279" s="99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</row>
    <row r="280" ht="12.75" customHeight="1">
      <c r="A280" s="84"/>
      <c r="B280" s="84"/>
      <c r="C280" s="105"/>
      <c r="D280" s="99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</row>
    <row r="281" ht="12.75" customHeight="1">
      <c r="A281" s="84"/>
      <c r="B281" s="84"/>
      <c r="C281" s="105"/>
      <c r="D281" s="99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</row>
    <row r="282" ht="12.75" customHeight="1">
      <c r="A282" s="84"/>
      <c r="B282" s="84"/>
      <c r="C282" s="105"/>
      <c r="D282" s="99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</row>
    <row r="283" ht="12.75" customHeight="1">
      <c r="A283" s="84"/>
      <c r="B283" s="84"/>
      <c r="C283" s="105"/>
      <c r="D283" s="99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</row>
    <row r="284" ht="12.75" customHeight="1">
      <c r="A284" s="84"/>
      <c r="B284" s="84"/>
      <c r="C284" s="105"/>
      <c r="D284" s="99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</row>
    <row r="285" ht="12.75" customHeight="1">
      <c r="A285" s="84"/>
      <c r="B285" s="84"/>
      <c r="C285" s="105"/>
      <c r="D285" s="99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</row>
    <row r="286" ht="12.75" customHeight="1">
      <c r="A286" s="84"/>
      <c r="B286" s="84"/>
      <c r="C286" s="105"/>
      <c r="D286" s="99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</row>
    <row r="287" ht="12.75" customHeight="1">
      <c r="A287" s="84"/>
      <c r="B287" s="84"/>
      <c r="C287" s="105"/>
      <c r="D287" s="99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</row>
    <row r="288" ht="12.75" customHeight="1">
      <c r="A288" s="84"/>
      <c r="B288" s="84"/>
      <c r="C288" s="105"/>
      <c r="D288" s="99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</row>
    <row r="289" ht="12.75" customHeight="1">
      <c r="A289" s="84"/>
      <c r="B289" s="84"/>
      <c r="C289" s="105"/>
      <c r="D289" s="99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</row>
    <row r="290" ht="12.75" customHeight="1">
      <c r="A290" s="84"/>
      <c r="B290" s="84"/>
      <c r="C290" s="105"/>
      <c r="D290" s="99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</row>
    <row r="291" ht="12.75" customHeight="1">
      <c r="A291" s="84"/>
      <c r="B291" s="84"/>
      <c r="C291" s="105"/>
      <c r="D291" s="99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</row>
    <row r="292" ht="12.75" customHeight="1">
      <c r="A292" s="84"/>
      <c r="B292" s="84"/>
      <c r="C292" s="105"/>
      <c r="D292" s="99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</row>
    <row r="293" ht="12.75" customHeight="1">
      <c r="A293" s="84"/>
      <c r="B293" s="84"/>
      <c r="C293" s="105"/>
      <c r="D293" s="99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</row>
    <row r="294" ht="12.75" customHeight="1">
      <c r="A294" s="84"/>
      <c r="B294" s="84"/>
      <c r="C294" s="105"/>
      <c r="D294" s="99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</row>
    <row r="295" ht="12.75" customHeight="1">
      <c r="A295" s="84"/>
      <c r="B295" s="84"/>
      <c r="C295" s="105"/>
      <c r="D295" s="99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</row>
    <row r="296" ht="12.75" customHeight="1">
      <c r="A296" s="84"/>
      <c r="B296" s="84"/>
      <c r="C296" s="105"/>
      <c r="D296" s="99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</row>
    <row r="297" ht="12.75" customHeight="1">
      <c r="A297" s="84"/>
      <c r="B297" s="84"/>
      <c r="C297" s="105"/>
      <c r="D297" s="99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</row>
    <row r="298" ht="12.75" customHeight="1">
      <c r="A298" s="84"/>
      <c r="B298" s="84"/>
      <c r="C298" s="105"/>
      <c r="D298" s="99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</row>
    <row r="299" ht="12.75" customHeight="1">
      <c r="A299" s="84"/>
      <c r="B299" s="84"/>
      <c r="C299" s="105"/>
      <c r="D299" s="99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</row>
    <row r="300" ht="12.75" customHeight="1">
      <c r="A300" s="84"/>
      <c r="B300" s="84"/>
      <c r="C300" s="105"/>
      <c r="D300" s="99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</row>
    <row r="301" ht="12.75" customHeight="1">
      <c r="A301" s="84"/>
      <c r="B301" s="84"/>
      <c r="C301" s="105"/>
      <c r="D301" s="99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</row>
    <row r="302" ht="12.75" customHeight="1">
      <c r="A302" s="84"/>
      <c r="B302" s="84"/>
      <c r="C302" s="105"/>
      <c r="D302" s="99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</row>
    <row r="303" ht="12.75" customHeight="1">
      <c r="A303" s="84"/>
      <c r="B303" s="84"/>
      <c r="C303" s="105"/>
      <c r="D303" s="99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</row>
    <row r="304" ht="12.75" customHeight="1">
      <c r="A304" s="84"/>
      <c r="B304" s="84"/>
      <c r="C304" s="105"/>
      <c r="D304" s="99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</row>
    <row r="305" ht="12.75" customHeight="1">
      <c r="A305" s="84"/>
      <c r="B305" s="84"/>
      <c r="C305" s="105"/>
      <c r="D305" s="99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</row>
    <row r="306" ht="12.75" customHeight="1">
      <c r="A306" s="84"/>
      <c r="B306" s="84"/>
      <c r="C306" s="105"/>
      <c r="D306" s="99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</row>
    <row r="307" ht="12.75" customHeight="1">
      <c r="A307" s="84"/>
      <c r="B307" s="84"/>
      <c r="C307" s="105"/>
      <c r="D307" s="99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</row>
    <row r="308" ht="12.75" customHeight="1">
      <c r="A308" s="84"/>
      <c r="B308" s="84"/>
      <c r="C308" s="105"/>
      <c r="D308" s="99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</row>
    <row r="309" ht="12.75" customHeight="1">
      <c r="A309" s="84"/>
      <c r="B309" s="84"/>
      <c r="C309" s="105"/>
      <c r="D309" s="99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</row>
    <row r="310" ht="12.75" customHeight="1">
      <c r="A310" s="84"/>
      <c r="B310" s="84"/>
      <c r="C310" s="105"/>
      <c r="D310" s="99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</row>
    <row r="311" ht="12.75" customHeight="1">
      <c r="A311" s="84"/>
      <c r="B311" s="84"/>
      <c r="C311" s="105"/>
      <c r="D311" s="99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</row>
    <row r="312" ht="12.75" customHeight="1">
      <c r="A312" s="84"/>
      <c r="B312" s="84"/>
      <c r="C312" s="105"/>
      <c r="D312" s="99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</row>
    <row r="313" ht="12.75" customHeight="1">
      <c r="A313" s="84"/>
      <c r="B313" s="84"/>
      <c r="C313" s="105"/>
      <c r="D313" s="99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</row>
    <row r="314" ht="12.75" customHeight="1">
      <c r="A314" s="84"/>
      <c r="B314" s="84"/>
      <c r="C314" s="105"/>
      <c r="D314" s="99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</row>
    <row r="315" ht="12.75" customHeight="1">
      <c r="A315" s="84"/>
      <c r="B315" s="84"/>
      <c r="C315" s="105"/>
      <c r="D315" s="99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</row>
    <row r="316" ht="12.75" customHeight="1">
      <c r="A316" s="84"/>
      <c r="B316" s="84"/>
      <c r="C316" s="105"/>
      <c r="D316" s="99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</row>
    <row r="317" ht="12.75" customHeight="1">
      <c r="A317" s="84"/>
      <c r="B317" s="84"/>
      <c r="C317" s="105"/>
      <c r="D317" s="99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</row>
    <row r="318" ht="12.75" customHeight="1">
      <c r="A318" s="84"/>
      <c r="B318" s="84"/>
      <c r="C318" s="105"/>
      <c r="D318" s="99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</row>
    <row r="319" ht="12.75" customHeight="1">
      <c r="A319" s="84"/>
      <c r="B319" s="84"/>
      <c r="C319" s="105"/>
      <c r="D319" s="99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</row>
    <row r="320" ht="12.75" customHeight="1">
      <c r="A320" s="84"/>
      <c r="B320" s="84"/>
      <c r="C320" s="105"/>
      <c r="D320" s="99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</row>
    <row r="321" ht="12.75" customHeight="1">
      <c r="A321" s="84"/>
      <c r="B321" s="84"/>
      <c r="C321" s="105"/>
      <c r="D321" s="99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</row>
    <row r="322" ht="12.75" customHeight="1">
      <c r="A322" s="84"/>
      <c r="B322" s="84"/>
      <c r="C322" s="105"/>
      <c r="D322" s="99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</row>
    <row r="323" ht="12.75" customHeight="1">
      <c r="A323" s="84"/>
      <c r="B323" s="84"/>
      <c r="C323" s="105"/>
      <c r="D323" s="99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</row>
    <row r="324" ht="12.75" customHeight="1">
      <c r="A324" s="84"/>
      <c r="B324" s="84"/>
      <c r="C324" s="105"/>
      <c r="D324" s="99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</row>
    <row r="325" ht="12.75" customHeight="1">
      <c r="A325" s="84"/>
      <c r="B325" s="84"/>
      <c r="C325" s="105"/>
      <c r="D325" s="99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</row>
    <row r="326" ht="12.75" customHeight="1">
      <c r="A326" s="84"/>
      <c r="B326" s="84"/>
      <c r="C326" s="105"/>
      <c r="D326" s="99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</row>
    <row r="327" ht="12.75" customHeight="1">
      <c r="A327" s="84"/>
      <c r="B327" s="84"/>
      <c r="C327" s="105"/>
      <c r="D327" s="99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</row>
    <row r="328" ht="12.75" customHeight="1">
      <c r="A328" s="84"/>
      <c r="B328" s="84"/>
      <c r="C328" s="105"/>
      <c r="D328" s="99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</row>
    <row r="329" ht="12.75" customHeight="1">
      <c r="A329" s="84"/>
      <c r="B329" s="84"/>
      <c r="C329" s="105"/>
      <c r="D329" s="99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</row>
    <row r="330" ht="12.75" customHeight="1">
      <c r="A330" s="84"/>
      <c r="B330" s="84"/>
      <c r="C330" s="105"/>
      <c r="D330" s="99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</row>
    <row r="331" ht="12.75" customHeight="1">
      <c r="A331" s="84"/>
      <c r="B331" s="84"/>
      <c r="C331" s="105"/>
      <c r="D331" s="99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</row>
    <row r="332" ht="12.75" customHeight="1">
      <c r="A332" s="84"/>
      <c r="B332" s="84"/>
      <c r="C332" s="105"/>
      <c r="D332" s="99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</row>
    <row r="333" ht="12.75" customHeight="1">
      <c r="A333" s="84"/>
      <c r="B333" s="84"/>
      <c r="C333" s="105"/>
      <c r="D333" s="99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</row>
    <row r="334" ht="12.75" customHeight="1">
      <c r="A334" s="84"/>
      <c r="B334" s="84"/>
      <c r="C334" s="105"/>
      <c r="D334" s="99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</row>
    <row r="335" ht="12.75" customHeight="1">
      <c r="A335" s="84"/>
      <c r="B335" s="84"/>
      <c r="C335" s="105"/>
      <c r="D335" s="99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</row>
    <row r="336" ht="12.75" customHeight="1">
      <c r="A336" s="84"/>
      <c r="B336" s="84"/>
      <c r="C336" s="105"/>
      <c r="D336" s="99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</row>
    <row r="337" ht="12.75" customHeight="1">
      <c r="A337" s="84"/>
      <c r="B337" s="84"/>
      <c r="C337" s="105"/>
      <c r="D337" s="99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</row>
    <row r="338" ht="12.75" customHeight="1">
      <c r="A338" s="84"/>
      <c r="B338" s="84"/>
      <c r="C338" s="105"/>
      <c r="D338" s="99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</row>
    <row r="339" ht="12.75" customHeight="1">
      <c r="A339" s="84"/>
      <c r="B339" s="84"/>
      <c r="C339" s="105"/>
      <c r="D339" s="99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</row>
    <row r="340" ht="12.75" customHeight="1">
      <c r="A340" s="84"/>
      <c r="B340" s="84"/>
      <c r="C340" s="105"/>
      <c r="D340" s="99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</row>
    <row r="341" ht="12.75" customHeight="1">
      <c r="A341" s="84"/>
      <c r="B341" s="84"/>
      <c r="C341" s="105"/>
      <c r="D341" s="99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</row>
    <row r="342" ht="12.75" customHeight="1">
      <c r="A342" s="84"/>
      <c r="B342" s="84"/>
      <c r="C342" s="105"/>
      <c r="D342" s="99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</row>
    <row r="343" ht="12.75" customHeight="1">
      <c r="A343" s="84"/>
      <c r="B343" s="84"/>
      <c r="C343" s="105"/>
      <c r="D343" s="99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</row>
    <row r="344" ht="12.75" customHeight="1">
      <c r="A344" s="84"/>
      <c r="B344" s="84"/>
      <c r="C344" s="105"/>
      <c r="D344" s="99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</row>
    <row r="345" ht="12.75" customHeight="1">
      <c r="A345" s="84"/>
      <c r="B345" s="84"/>
      <c r="C345" s="105"/>
      <c r="D345" s="99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</row>
    <row r="346" ht="12.75" customHeight="1">
      <c r="A346" s="84"/>
      <c r="B346" s="84"/>
      <c r="C346" s="105"/>
      <c r="D346" s="99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</row>
    <row r="347" ht="12.75" customHeight="1">
      <c r="A347" s="84"/>
      <c r="B347" s="84"/>
      <c r="C347" s="105"/>
      <c r="D347" s="99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</row>
    <row r="348" ht="12.75" customHeight="1">
      <c r="A348" s="84"/>
      <c r="B348" s="84"/>
      <c r="C348" s="105"/>
      <c r="D348" s="99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</row>
    <row r="349" ht="12.75" customHeight="1">
      <c r="A349" s="84"/>
      <c r="B349" s="84"/>
      <c r="C349" s="105"/>
      <c r="D349" s="99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</row>
    <row r="350" ht="12.75" customHeight="1">
      <c r="A350" s="84"/>
      <c r="B350" s="84"/>
      <c r="C350" s="105"/>
      <c r="D350" s="99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</row>
    <row r="351" ht="12.75" customHeight="1">
      <c r="A351" s="84"/>
      <c r="B351" s="84"/>
      <c r="C351" s="105"/>
      <c r="D351" s="99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</row>
    <row r="352" ht="12.75" customHeight="1">
      <c r="A352" s="84"/>
      <c r="B352" s="84"/>
      <c r="C352" s="105"/>
      <c r="D352" s="99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</row>
    <row r="353" ht="12.75" customHeight="1">
      <c r="A353" s="84"/>
      <c r="B353" s="84"/>
      <c r="C353" s="105"/>
      <c r="D353" s="99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</row>
    <row r="354" ht="12.75" customHeight="1">
      <c r="A354" s="84"/>
      <c r="B354" s="84"/>
      <c r="C354" s="105"/>
      <c r="D354" s="99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</row>
    <row r="355" ht="12.75" customHeight="1">
      <c r="A355" s="84"/>
      <c r="B355" s="84"/>
      <c r="C355" s="105"/>
      <c r="D355" s="99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</row>
    <row r="356" ht="12.75" customHeight="1">
      <c r="A356" s="84"/>
      <c r="B356" s="84"/>
      <c r="C356" s="105"/>
      <c r="D356" s="99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</row>
    <row r="357" ht="12.75" customHeight="1">
      <c r="A357" s="84"/>
      <c r="B357" s="84"/>
      <c r="C357" s="105"/>
      <c r="D357" s="99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</row>
    <row r="358" ht="12.75" customHeight="1">
      <c r="A358" s="84"/>
      <c r="B358" s="84"/>
      <c r="C358" s="105"/>
      <c r="D358" s="99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</row>
    <row r="359" ht="12.75" customHeight="1">
      <c r="A359" s="84"/>
      <c r="B359" s="84"/>
      <c r="C359" s="105"/>
      <c r="D359" s="99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</row>
    <row r="360" ht="12.75" customHeight="1">
      <c r="A360" s="84"/>
      <c r="B360" s="84"/>
      <c r="C360" s="105"/>
      <c r="D360" s="99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</row>
    <row r="361" ht="12.75" customHeight="1">
      <c r="A361" s="84"/>
      <c r="B361" s="84"/>
      <c r="C361" s="105"/>
      <c r="D361" s="99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</row>
    <row r="362" ht="12.75" customHeight="1">
      <c r="A362" s="84"/>
      <c r="B362" s="84"/>
      <c r="C362" s="105"/>
      <c r="D362" s="99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</row>
    <row r="363" ht="12.75" customHeight="1">
      <c r="A363" s="84"/>
      <c r="B363" s="84"/>
      <c r="C363" s="105"/>
      <c r="D363" s="99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</row>
    <row r="364" ht="12.75" customHeight="1">
      <c r="A364" s="84"/>
      <c r="B364" s="84"/>
      <c r="C364" s="105"/>
      <c r="D364" s="99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</row>
    <row r="365" ht="12.75" customHeight="1">
      <c r="A365" s="84"/>
      <c r="B365" s="84"/>
      <c r="C365" s="105"/>
      <c r="D365" s="99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</row>
    <row r="366" ht="12.75" customHeight="1">
      <c r="A366" s="84"/>
      <c r="B366" s="84"/>
      <c r="C366" s="105"/>
      <c r="D366" s="99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</row>
    <row r="367" ht="12.75" customHeight="1">
      <c r="A367" s="84"/>
      <c r="B367" s="84"/>
      <c r="C367" s="105"/>
      <c r="D367" s="99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</row>
    <row r="368" ht="12.75" customHeight="1">
      <c r="A368" s="84"/>
      <c r="B368" s="84"/>
      <c r="C368" s="105"/>
      <c r="D368" s="99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</row>
    <row r="369" ht="12.75" customHeight="1">
      <c r="A369" s="84"/>
      <c r="B369" s="84"/>
      <c r="C369" s="105"/>
      <c r="D369" s="99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</row>
    <row r="370" ht="12.75" customHeight="1">
      <c r="A370" s="84"/>
      <c r="B370" s="84"/>
      <c r="C370" s="105"/>
      <c r="D370" s="99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</row>
    <row r="371" ht="12.75" customHeight="1">
      <c r="A371" s="84"/>
      <c r="B371" s="84"/>
      <c r="C371" s="105"/>
      <c r="D371" s="99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</row>
    <row r="372" ht="12.75" customHeight="1">
      <c r="A372" s="84"/>
      <c r="B372" s="84"/>
      <c r="C372" s="105"/>
      <c r="D372" s="99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</row>
    <row r="373" ht="12.75" customHeight="1">
      <c r="A373" s="84"/>
      <c r="B373" s="84"/>
      <c r="C373" s="105"/>
      <c r="D373" s="99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</row>
    <row r="374" ht="12.75" customHeight="1">
      <c r="A374" s="84"/>
      <c r="B374" s="84"/>
      <c r="C374" s="105"/>
      <c r="D374" s="99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</row>
    <row r="375" ht="12.75" customHeight="1">
      <c r="A375" s="84"/>
      <c r="B375" s="84"/>
      <c r="C375" s="105"/>
      <c r="D375" s="99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</row>
    <row r="376" ht="12.75" customHeight="1">
      <c r="A376" s="84"/>
      <c r="B376" s="84"/>
      <c r="C376" s="105"/>
      <c r="D376" s="99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</row>
    <row r="377" ht="12.75" customHeight="1">
      <c r="A377" s="84"/>
      <c r="B377" s="84"/>
      <c r="C377" s="105"/>
      <c r="D377" s="99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</row>
    <row r="378" ht="12.75" customHeight="1">
      <c r="A378" s="84"/>
      <c r="B378" s="84"/>
      <c r="C378" s="105"/>
      <c r="D378" s="99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</row>
    <row r="379" ht="12.75" customHeight="1">
      <c r="A379" s="84"/>
      <c r="B379" s="84"/>
      <c r="C379" s="105"/>
      <c r="D379" s="99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</row>
    <row r="380" ht="12.75" customHeight="1">
      <c r="A380" s="84"/>
      <c r="B380" s="84"/>
      <c r="C380" s="105"/>
      <c r="D380" s="99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</row>
    <row r="381" ht="12.75" customHeight="1">
      <c r="A381" s="84"/>
      <c r="B381" s="84"/>
      <c r="C381" s="105"/>
      <c r="D381" s="99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</row>
    <row r="382" ht="12.75" customHeight="1">
      <c r="A382" s="84"/>
      <c r="B382" s="84"/>
      <c r="C382" s="105"/>
      <c r="D382" s="99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</row>
    <row r="383" ht="12.75" customHeight="1">
      <c r="A383" s="84"/>
      <c r="B383" s="84"/>
      <c r="C383" s="105"/>
      <c r="D383" s="99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</row>
    <row r="384" ht="12.75" customHeight="1">
      <c r="A384" s="84"/>
      <c r="B384" s="84"/>
      <c r="C384" s="105"/>
      <c r="D384" s="99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</row>
    <row r="385" ht="12.75" customHeight="1">
      <c r="A385" s="84"/>
      <c r="B385" s="84"/>
      <c r="C385" s="105"/>
      <c r="D385" s="99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</row>
    <row r="386" ht="12.75" customHeight="1">
      <c r="A386" s="84"/>
      <c r="B386" s="84"/>
      <c r="C386" s="105"/>
      <c r="D386" s="99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</row>
    <row r="387" ht="12.75" customHeight="1">
      <c r="A387" s="84"/>
      <c r="B387" s="84"/>
      <c r="C387" s="105"/>
      <c r="D387" s="99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</row>
    <row r="388" ht="12.75" customHeight="1">
      <c r="A388" s="84"/>
      <c r="B388" s="84"/>
      <c r="C388" s="105"/>
      <c r="D388" s="99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</row>
    <row r="389" ht="12.75" customHeight="1">
      <c r="A389" s="84"/>
      <c r="B389" s="84"/>
      <c r="C389" s="105"/>
      <c r="D389" s="99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</row>
    <row r="390" ht="12.75" customHeight="1">
      <c r="A390" s="84"/>
      <c r="B390" s="84"/>
      <c r="C390" s="105"/>
      <c r="D390" s="99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</row>
    <row r="391" ht="12.75" customHeight="1">
      <c r="A391" s="84"/>
      <c r="B391" s="84"/>
      <c r="C391" s="105"/>
      <c r="D391" s="99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</row>
    <row r="392" ht="12.75" customHeight="1">
      <c r="A392" s="84"/>
      <c r="B392" s="84"/>
      <c r="C392" s="105"/>
      <c r="D392" s="99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</row>
    <row r="393" ht="12.75" customHeight="1">
      <c r="A393" s="84"/>
      <c r="B393" s="84"/>
      <c r="C393" s="105"/>
      <c r="D393" s="99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</row>
    <row r="394" ht="12.75" customHeight="1">
      <c r="A394" s="84"/>
      <c r="B394" s="84"/>
      <c r="C394" s="105"/>
      <c r="D394" s="99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</row>
    <row r="395" ht="12.75" customHeight="1">
      <c r="A395" s="84"/>
      <c r="B395" s="84"/>
      <c r="C395" s="105"/>
      <c r="D395" s="99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</row>
    <row r="396" ht="12.75" customHeight="1">
      <c r="A396" s="84"/>
      <c r="B396" s="84"/>
      <c r="C396" s="105"/>
      <c r="D396" s="99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</row>
    <row r="397" ht="12.75" customHeight="1">
      <c r="A397" s="84"/>
      <c r="B397" s="84"/>
      <c r="C397" s="105"/>
      <c r="D397" s="99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</row>
    <row r="398" ht="12.75" customHeight="1">
      <c r="A398" s="84"/>
      <c r="B398" s="84"/>
      <c r="C398" s="105"/>
      <c r="D398" s="99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</row>
    <row r="399" ht="12.75" customHeight="1">
      <c r="A399" s="84"/>
      <c r="B399" s="84"/>
      <c r="C399" s="105"/>
      <c r="D399" s="99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</row>
    <row r="400" ht="12.75" customHeight="1">
      <c r="A400" s="84"/>
      <c r="B400" s="84"/>
      <c r="C400" s="105"/>
      <c r="D400" s="99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</row>
    <row r="401" ht="12.75" customHeight="1">
      <c r="A401" s="84"/>
      <c r="B401" s="84"/>
      <c r="C401" s="105"/>
      <c r="D401" s="99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</row>
    <row r="402" ht="12.75" customHeight="1">
      <c r="A402" s="84"/>
      <c r="B402" s="84"/>
      <c r="C402" s="105"/>
      <c r="D402" s="99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</row>
    <row r="403" ht="12.75" customHeight="1">
      <c r="A403" s="84"/>
      <c r="B403" s="84"/>
      <c r="C403" s="105"/>
      <c r="D403" s="99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</row>
    <row r="404" ht="12.75" customHeight="1">
      <c r="A404" s="84"/>
      <c r="B404" s="84"/>
      <c r="C404" s="105"/>
      <c r="D404" s="99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</row>
    <row r="405" ht="12.75" customHeight="1">
      <c r="A405" s="84"/>
      <c r="B405" s="84"/>
      <c r="C405" s="105"/>
      <c r="D405" s="99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</row>
    <row r="406" ht="12.75" customHeight="1">
      <c r="A406" s="84"/>
      <c r="B406" s="84"/>
      <c r="C406" s="105"/>
      <c r="D406" s="99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</row>
    <row r="407" ht="12.75" customHeight="1">
      <c r="A407" s="84"/>
      <c r="B407" s="84"/>
      <c r="C407" s="105"/>
      <c r="D407" s="99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</row>
    <row r="408" ht="12.75" customHeight="1">
      <c r="A408" s="84"/>
      <c r="B408" s="84"/>
      <c r="C408" s="105"/>
      <c r="D408" s="99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</row>
    <row r="409" ht="12.75" customHeight="1">
      <c r="A409" s="84"/>
      <c r="B409" s="84"/>
      <c r="C409" s="105"/>
      <c r="D409" s="99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</row>
    <row r="410" ht="12.75" customHeight="1">
      <c r="A410" s="84"/>
      <c r="B410" s="84"/>
      <c r="C410" s="105"/>
      <c r="D410" s="99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</row>
    <row r="411" ht="12.75" customHeight="1">
      <c r="A411" s="84"/>
      <c r="B411" s="84"/>
      <c r="C411" s="105"/>
      <c r="D411" s="99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</row>
    <row r="412" ht="12.75" customHeight="1">
      <c r="A412" s="84"/>
      <c r="B412" s="84"/>
      <c r="C412" s="105"/>
      <c r="D412" s="99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</row>
    <row r="413" ht="12.75" customHeight="1">
      <c r="A413" s="84"/>
      <c r="B413" s="84"/>
      <c r="C413" s="105"/>
      <c r="D413" s="99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</row>
    <row r="414" ht="12.75" customHeight="1">
      <c r="A414" s="84"/>
      <c r="B414" s="84"/>
      <c r="C414" s="105"/>
      <c r="D414" s="99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</row>
    <row r="415" ht="12.75" customHeight="1">
      <c r="A415" s="84"/>
      <c r="B415" s="84"/>
      <c r="C415" s="105"/>
      <c r="D415" s="99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</row>
    <row r="416" ht="12.75" customHeight="1">
      <c r="A416" s="84"/>
      <c r="B416" s="84"/>
      <c r="C416" s="105"/>
      <c r="D416" s="99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</row>
    <row r="417" ht="12.75" customHeight="1">
      <c r="A417" s="84"/>
      <c r="B417" s="84"/>
      <c r="C417" s="105"/>
      <c r="D417" s="99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</row>
    <row r="418" ht="12.75" customHeight="1">
      <c r="A418" s="84"/>
      <c r="B418" s="84"/>
      <c r="C418" s="105"/>
      <c r="D418" s="99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</row>
    <row r="419" ht="12.75" customHeight="1">
      <c r="A419" s="84"/>
      <c r="B419" s="84"/>
      <c r="C419" s="105"/>
      <c r="D419" s="99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</row>
    <row r="420" ht="12.75" customHeight="1">
      <c r="A420" s="84"/>
      <c r="B420" s="84"/>
      <c r="C420" s="105"/>
      <c r="D420" s="99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</row>
    <row r="421" ht="12.75" customHeight="1">
      <c r="A421" s="84"/>
      <c r="B421" s="84"/>
      <c r="C421" s="105"/>
      <c r="D421" s="99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</row>
    <row r="422" ht="12.75" customHeight="1">
      <c r="A422" s="84"/>
      <c r="B422" s="84"/>
      <c r="C422" s="105"/>
      <c r="D422" s="99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</row>
    <row r="423" ht="12.75" customHeight="1">
      <c r="A423" s="84"/>
      <c r="B423" s="84"/>
      <c r="C423" s="105"/>
      <c r="D423" s="99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</row>
    <row r="424" ht="12.75" customHeight="1">
      <c r="A424" s="84"/>
      <c r="B424" s="84"/>
      <c r="C424" s="105"/>
      <c r="D424" s="99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</row>
    <row r="425" ht="12.75" customHeight="1">
      <c r="A425" s="84"/>
      <c r="B425" s="84"/>
      <c r="C425" s="105"/>
      <c r="D425" s="99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</row>
    <row r="426" ht="12.75" customHeight="1">
      <c r="A426" s="84"/>
      <c r="B426" s="84"/>
      <c r="C426" s="105"/>
      <c r="D426" s="99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</row>
    <row r="427" ht="12.75" customHeight="1">
      <c r="A427" s="84"/>
      <c r="B427" s="84"/>
      <c r="C427" s="105"/>
      <c r="D427" s="99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</row>
    <row r="428" ht="12.75" customHeight="1">
      <c r="A428" s="84"/>
      <c r="B428" s="84"/>
      <c r="C428" s="105"/>
      <c r="D428" s="99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</row>
    <row r="429" ht="12.75" customHeight="1">
      <c r="A429" s="84"/>
      <c r="B429" s="84"/>
      <c r="C429" s="105"/>
      <c r="D429" s="99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</row>
    <row r="430" ht="12.75" customHeight="1">
      <c r="A430" s="84"/>
      <c r="B430" s="84"/>
      <c r="C430" s="105"/>
      <c r="D430" s="99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</row>
    <row r="431" ht="12.75" customHeight="1">
      <c r="A431" s="84"/>
      <c r="B431" s="84"/>
      <c r="C431" s="105"/>
      <c r="D431" s="99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</row>
    <row r="432" ht="12.75" customHeight="1">
      <c r="A432" s="84"/>
      <c r="B432" s="84"/>
      <c r="C432" s="105"/>
      <c r="D432" s="99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</row>
    <row r="433" ht="12.75" customHeight="1">
      <c r="A433" s="84"/>
      <c r="B433" s="84"/>
      <c r="C433" s="105"/>
      <c r="D433" s="99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</row>
    <row r="434" ht="12.75" customHeight="1">
      <c r="A434" s="84"/>
      <c r="B434" s="84"/>
      <c r="C434" s="105"/>
      <c r="D434" s="99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</row>
    <row r="435" ht="12.75" customHeight="1">
      <c r="A435" s="84"/>
      <c r="B435" s="84"/>
      <c r="C435" s="105"/>
      <c r="D435" s="99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</row>
    <row r="436" ht="12.75" customHeight="1">
      <c r="A436" s="84"/>
      <c r="B436" s="84"/>
      <c r="C436" s="105"/>
      <c r="D436" s="99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</row>
    <row r="437" ht="12.75" customHeight="1">
      <c r="A437" s="84"/>
      <c r="B437" s="84"/>
      <c r="C437" s="105"/>
      <c r="D437" s="99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</row>
    <row r="438" ht="12.75" customHeight="1">
      <c r="A438" s="84"/>
      <c r="B438" s="84"/>
      <c r="C438" s="105"/>
      <c r="D438" s="99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</row>
    <row r="439" ht="12.75" customHeight="1">
      <c r="A439" s="84"/>
      <c r="B439" s="84"/>
      <c r="C439" s="105"/>
      <c r="D439" s="99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</row>
    <row r="440" ht="12.75" customHeight="1">
      <c r="A440" s="84"/>
      <c r="B440" s="84"/>
      <c r="C440" s="105"/>
      <c r="D440" s="99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</row>
    <row r="441" ht="12.75" customHeight="1">
      <c r="A441" s="84"/>
      <c r="B441" s="84"/>
      <c r="C441" s="105"/>
      <c r="D441" s="99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</row>
    <row r="442" ht="12.75" customHeight="1">
      <c r="A442" s="84"/>
      <c r="B442" s="84"/>
      <c r="C442" s="105"/>
      <c r="D442" s="99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</row>
    <row r="443" ht="12.75" customHeight="1">
      <c r="A443" s="84"/>
      <c r="B443" s="84"/>
      <c r="C443" s="105"/>
      <c r="D443" s="99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</row>
    <row r="444" ht="12.75" customHeight="1">
      <c r="A444" s="84"/>
      <c r="B444" s="84"/>
      <c r="C444" s="105"/>
      <c r="D444" s="99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</row>
    <row r="445" ht="12.75" customHeight="1">
      <c r="A445" s="84"/>
      <c r="B445" s="84"/>
      <c r="C445" s="105"/>
      <c r="D445" s="99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</row>
    <row r="446" ht="12.75" customHeight="1">
      <c r="A446" s="84"/>
      <c r="B446" s="84"/>
      <c r="C446" s="105"/>
      <c r="D446" s="99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</row>
    <row r="447" ht="12.75" customHeight="1">
      <c r="A447" s="84"/>
      <c r="B447" s="84"/>
      <c r="C447" s="105"/>
      <c r="D447" s="99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</row>
    <row r="448" ht="12.75" customHeight="1">
      <c r="A448" s="84"/>
      <c r="B448" s="84"/>
      <c r="C448" s="105"/>
      <c r="D448" s="99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</row>
    <row r="449" ht="12.75" customHeight="1">
      <c r="A449" s="84"/>
      <c r="B449" s="84"/>
      <c r="C449" s="105"/>
      <c r="D449" s="99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</row>
    <row r="450" ht="12.75" customHeight="1">
      <c r="A450" s="84"/>
      <c r="B450" s="84"/>
      <c r="C450" s="105"/>
      <c r="D450" s="99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</row>
    <row r="451" ht="12.75" customHeight="1">
      <c r="A451" s="84"/>
      <c r="B451" s="84"/>
      <c r="C451" s="105"/>
      <c r="D451" s="99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</row>
    <row r="452" ht="12.75" customHeight="1">
      <c r="A452" s="84"/>
      <c r="B452" s="84"/>
      <c r="C452" s="105"/>
      <c r="D452" s="99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</row>
    <row r="453" ht="12.75" customHeight="1">
      <c r="A453" s="84"/>
      <c r="B453" s="84"/>
      <c r="C453" s="105"/>
      <c r="D453" s="99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</row>
    <row r="454" ht="12.75" customHeight="1">
      <c r="A454" s="84"/>
      <c r="B454" s="84"/>
      <c r="C454" s="105"/>
      <c r="D454" s="99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</row>
    <row r="455" ht="12.75" customHeight="1">
      <c r="A455" s="84"/>
      <c r="B455" s="84"/>
      <c r="C455" s="105"/>
      <c r="D455" s="99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</row>
    <row r="456" ht="12.75" customHeight="1">
      <c r="A456" s="84"/>
      <c r="B456" s="84"/>
      <c r="C456" s="105"/>
      <c r="D456" s="99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</row>
    <row r="457" ht="12.75" customHeight="1">
      <c r="A457" s="84"/>
      <c r="B457" s="84"/>
      <c r="C457" s="105"/>
      <c r="D457" s="99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</row>
    <row r="458" ht="12.75" customHeight="1">
      <c r="A458" s="84"/>
      <c r="B458" s="84"/>
      <c r="C458" s="105"/>
      <c r="D458" s="99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</row>
    <row r="459" ht="12.75" customHeight="1">
      <c r="A459" s="84"/>
      <c r="B459" s="84"/>
      <c r="C459" s="105"/>
      <c r="D459" s="99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</row>
    <row r="460" ht="12.75" customHeight="1">
      <c r="A460" s="84"/>
      <c r="B460" s="84"/>
      <c r="C460" s="105"/>
      <c r="D460" s="99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</row>
    <row r="461" ht="12.75" customHeight="1">
      <c r="A461" s="84"/>
      <c r="B461" s="84"/>
      <c r="C461" s="105"/>
      <c r="D461" s="99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</row>
    <row r="462" ht="12.75" customHeight="1">
      <c r="A462" s="84"/>
      <c r="B462" s="84"/>
      <c r="C462" s="105"/>
      <c r="D462" s="99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</row>
    <row r="463" ht="12.75" customHeight="1">
      <c r="A463" s="84"/>
      <c r="B463" s="84"/>
      <c r="C463" s="105"/>
      <c r="D463" s="99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</row>
    <row r="464" ht="12.75" customHeight="1">
      <c r="A464" s="84"/>
      <c r="B464" s="84"/>
      <c r="C464" s="105"/>
      <c r="D464" s="99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</row>
    <row r="465" ht="12.75" customHeight="1">
      <c r="A465" s="84"/>
      <c r="B465" s="84"/>
      <c r="C465" s="105"/>
      <c r="D465" s="99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</row>
    <row r="466" ht="12.75" customHeight="1">
      <c r="A466" s="84"/>
      <c r="B466" s="84"/>
      <c r="C466" s="105"/>
      <c r="D466" s="99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</row>
    <row r="467" ht="12.75" customHeight="1">
      <c r="A467" s="84"/>
      <c r="B467" s="84"/>
      <c r="C467" s="105"/>
      <c r="D467" s="99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</row>
    <row r="468" ht="12.75" customHeight="1">
      <c r="A468" s="84"/>
      <c r="B468" s="84"/>
      <c r="C468" s="105"/>
      <c r="D468" s="99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</row>
    <row r="469" ht="12.75" customHeight="1">
      <c r="A469" s="84"/>
      <c r="B469" s="84"/>
      <c r="C469" s="105"/>
      <c r="D469" s="99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</row>
    <row r="470" ht="12.75" customHeight="1">
      <c r="A470" s="84"/>
      <c r="B470" s="84"/>
      <c r="C470" s="105"/>
      <c r="D470" s="99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</row>
    <row r="471" ht="12.75" customHeight="1">
      <c r="A471" s="84"/>
      <c r="B471" s="84"/>
      <c r="C471" s="105"/>
      <c r="D471" s="99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</row>
    <row r="472" ht="12.75" customHeight="1">
      <c r="A472" s="84"/>
      <c r="B472" s="84"/>
      <c r="C472" s="105"/>
      <c r="D472" s="99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</row>
    <row r="473" ht="12.75" customHeight="1">
      <c r="A473" s="84"/>
      <c r="B473" s="84"/>
      <c r="C473" s="105"/>
      <c r="D473" s="99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</row>
    <row r="474" ht="12.75" customHeight="1">
      <c r="A474" s="84"/>
      <c r="B474" s="84"/>
      <c r="C474" s="105"/>
      <c r="D474" s="99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</row>
    <row r="475" ht="12.75" customHeight="1">
      <c r="A475" s="84"/>
      <c r="B475" s="84"/>
      <c r="C475" s="105"/>
      <c r="D475" s="99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</row>
    <row r="476" ht="12.75" customHeight="1">
      <c r="A476" s="84"/>
      <c r="B476" s="84"/>
      <c r="C476" s="105"/>
      <c r="D476" s="99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</row>
    <row r="477" ht="12.75" customHeight="1">
      <c r="A477" s="84"/>
      <c r="B477" s="84"/>
      <c r="C477" s="105"/>
      <c r="D477" s="99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</row>
    <row r="478" ht="12.75" customHeight="1">
      <c r="A478" s="84"/>
      <c r="B478" s="84"/>
      <c r="C478" s="105"/>
      <c r="D478" s="99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</row>
    <row r="479" ht="12.75" customHeight="1">
      <c r="A479" s="84"/>
      <c r="B479" s="84"/>
      <c r="C479" s="105"/>
      <c r="D479" s="99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</row>
    <row r="480" ht="12.75" customHeight="1">
      <c r="A480" s="84"/>
      <c r="B480" s="84"/>
      <c r="C480" s="105"/>
      <c r="D480" s="99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</row>
    <row r="481" ht="12.75" customHeight="1">
      <c r="A481" s="84"/>
      <c r="B481" s="84"/>
      <c r="C481" s="105"/>
      <c r="D481" s="99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</row>
    <row r="482" ht="12.75" customHeight="1">
      <c r="A482" s="84"/>
      <c r="B482" s="84"/>
      <c r="C482" s="105"/>
      <c r="D482" s="99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</row>
    <row r="483" ht="12.75" customHeight="1">
      <c r="A483" s="84"/>
      <c r="B483" s="84"/>
      <c r="C483" s="105"/>
      <c r="D483" s="99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</row>
    <row r="484" ht="12.75" customHeight="1">
      <c r="A484" s="84"/>
      <c r="B484" s="84"/>
      <c r="C484" s="105"/>
      <c r="D484" s="99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</row>
    <row r="485" ht="12.75" customHeight="1">
      <c r="A485" s="84"/>
      <c r="B485" s="84"/>
      <c r="C485" s="105"/>
      <c r="D485" s="99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</row>
    <row r="486" ht="12.75" customHeight="1">
      <c r="A486" s="84"/>
      <c r="B486" s="84"/>
      <c r="C486" s="105"/>
      <c r="D486" s="99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</row>
    <row r="487" ht="12.75" customHeight="1">
      <c r="A487" s="84"/>
      <c r="B487" s="84"/>
      <c r="C487" s="105"/>
      <c r="D487" s="99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</row>
    <row r="488" ht="12.75" customHeight="1">
      <c r="A488" s="84"/>
      <c r="B488" s="84"/>
      <c r="C488" s="105"/>
      <c r="D488" s="99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</row>
    <row r="489" ht="12.75" customHeight="1">
      <c r="A489" s="84"/>
      <c r="B489" s="84"/>
      <c r="C489" s="105"/>
      <c r="D489" s="99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</row>
    <row r="490" ht="12.75" customHeight="1">
      <c r="A490" s="84"/>
      <c r="B490" s="84"/>
      <c r="C490" s="105"/>
      <c r="D490" s="99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</row>
    <row r="491" ht="12.75" customHeight="1">
      <c r="A491" s="84"/>
      <c r="B491" s="84"/>
      <c r="C491" s="105"/>
      <c r="D491" s="99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</row>
    <row r="492" ht="12.75" customHeight="1">
      <c r="A492" s="84"/>
      <c r="B492" s="84"/>
      <c r="C492" s="105"/>
      <c r="D492" s="99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</row>
    <row r="493" ht="12.75" customHeight="1">
      <c r="A493" s="84"/>
      <c r="B493" s="84"/>
      <c r="C493" s="105"/>
      <c r="D493" s="99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</row>
    <row r="494" ht="12.75" customHeight="1">
      <c r="A494" s="84"/>
      <c r="B494" s="84"/>
      <c r="C494" s="105"/>
      <c r="D494" s="99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</row>
    <row r="495" ht="12.75" customHeight="1">
      <c r="A495" s="84"/>
      <c r="B495" s="84"/>
      <c r="C495" s="105"/>
      <c r="D495" s="99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</row>
    <row r="496" ht="12.75" customHeight="1">
      <c r="A496" s="84"/>
      <c r="B496" s="84"/>
      <c r="C496" s="105"/>
      <c r="D496" s="99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</row>
    <row r="497" ht="12.75" customHeight="1">
      <c r="A497" s="84"/>
      <c r="B497" s="84"/>
      <c r="C497" s="105"/>
      <c r="D497" s="99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</row>
    <row r="498" ht="12.75" customHeight="1">
      <c r="A498" s="84"/>
      <c r="B498" s="84"/>
      <c r="C498" s="105"/>
      <c r="D498" s="99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</row>
    <row r="499" ht="12.75" customHeight="1">
      <c r="A499" s="84"/>
      <c r="B499" s="84"/>
      <c r="C499" s="105"/>
      <c r="D499" s="99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</row>
    <row r="500" ht="12.75" customHeight="1">
      <c r="A500" s="84"/>
      <c r="B500" s="84"/>
      <c r="C500" s="105"/>
      <c r="D500" s="99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</row>
    <row r="501" ht="12.75" customHeight="1">
      <c r="A501" s="84"/>
      <c r="B501" s="84"/>
      <c r="C501" s="105"/>
      <c r="D501" s="99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</row>
    <row r="502" ht="12.75" customHeight="1">
      <c r="A502" s="84"/>
      <c r="B502" s="84"/>
      <c r="C502" s="105"/>
      <c r="D502" s="99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</row>
    <row r="503" ht="12.75" customHeight="1">
      <c r="A503" s="84"/>
      <c r="B503" s="84"/>
      <c r="C503" s="105"/>
      <c r="D503" s="99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</row>
    <row r="504" ht="12.75" customHeight="1">
      <c r="A504" s="84"/>
      <c r="B504" s="84"/>
      <c r="C504" s="105"/>
      <c r="D504" s="99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</row>
    <row r="505" ht="12.75" customHeight="1">
      <c r="A505" s="84"/>
      <c r="B505" s="84"/>
      <c r="C505" s="105"/>
      <c r="D505" s="99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</row>
    <row r="506" ht="12.75" customHeight="1">
      <c r="A506" s="84"/>
      <c r="B506" s="84"/>
      <c r="C506" s="105"/>
      <c r="D506" s="99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</row>
    <row r="507" ht="12.75" customHeight="1">
      <c r="A507" s="84"/>
      <c r="B507" s="84"/>
      <c r="C507" s="105"/>
      <c r="D507" s="99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</row>
    <row r="508" ht="12.75" customHeight="1">
      <c r="A508" s="84"/>
      <c r="B508" s="84"/>
      <c r="C508" s="105"/>
      <c r="D508" s="99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</row>
    <row r="509" ht="12.75" customHeight="1">
      <c r="A509" s="84"/>
      <c r="B509" s="84"/>
      <c r="C509" s="105"/>
      <c r="D509" s="99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</row>
    <row r="510" ht="12.75" customHeight="1">
      <c r="A510" s="84"/>
      <c r="B510" s="84"/>
      <c r="C510" s="105"/>
      <c r="D510" s="99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</row>
    <row r="511" ht="12.75" customHeight="1">
      <c r="A511" s="84"/>
      <c r="B511" s="84"/>
      <c r="C511" s="105"/>
      <c r="D511" s="99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</row>
    <row r="512" ht="12.75" customHeight="1">
      <c r="A512" s="84"/>
      <c r="B512" s="84"/>
      <c r="C512" s="105"/>
      <c r="D512" s="99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</row>
    <row r="513" ht="12.75" customHeight="1">
      <c r="A513" s="84"/>
      <c r="B513" s="84"/>
      <c r="C513" s="105"/>
      <c r="D513" s="99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</row>
    <row r="514" ht="12.75" customHeight="1">
      <c r="A514" s="84"/>
      <c r="B514" s="84"/>
      <c r="C514" s="105"/>
      <c r="D514" s="99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</row>
    <row r="515" ht="12.75" customHeight="1">
      <c r="A515" s="84"/>
      <c r="B515" s="84"/>
      <c r="C515" s="105"/>
      <c r="D515" s="99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</row>
    <row r="516" ht="12.75" customHeight="1">
      <c r="A516" s="84"/>
      <c r="B516" s="84"/>
      <c r="C516" s="105"/>
      <c r="D516" s="99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</row>
    <row r="517" ht="12.75" customHeight="1">
      <c r="A517" s="84"/>
      <c r="B517" s="84"/>
      <c r="C517" s="105"/>
      <c r="D517" s="99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</row>
    <row r="518" ht="12.75" customHeight="1">
      <c r="A518" s="84"/>
      <c r="B518" s="84"/>
      <c r="C518" s="105"/>
      <c r="D518" s="99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</row>
    <row r="519" ht="12.75" customHeight="1">
      <c r="A519" s="84"/>
      <c r="B519" s="84"/>
      <c r="C519" s="105"/>
      <c r="D519" s="99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</row>
    <row r="520" ht="12.75" customHeight="1">
      <c r="A520" s="84"/>
      <c r="B520" s="84"/>
      <c r="C520" s="105"/>
      <c r="D520" s="99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</row>
    <row r="521" ht="12.75" customHeight="1">
      <c r="A521" s="84"/>
      <c r="B521" s="84"/>
      <c r="C521" s="105"/>
      <c r="D521" s="99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</row>
    <row r="522" ht="12.75" customHeight="1">
      <c r="A522" s="84"/>
      <c r="B522" s="84"/>
      <c r="C522" s="105"/>
      <c r="D522" s="99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</row>
    <row r="523" ht="12.75" customHeight="1">
      <c r="A523" s="84"/>
      <c r="B523" s="84"/>
      <c r="C523" s="105"/>
      <c r="D523" s="99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</row>
    <row r="524" ht="12.75" customHeight="1">
      <c r="A524" s="84"/>
      <c r="B524" s="84"/>
      <c r="C524" s="105"/>
      <c r="D524" s="99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</row>
    <row r="525" ht="12.75" customHeight="1">
      <c r="A525" s="84"/>
      <c r="B525" s="84"/>
      <c r="C525" s="105"/>
      <c r="D525" s="99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</row>
    <row r="526" ht="12.75" customHeight="1">
      <c r="A526" s="84"/>
      <c r="B526" s="84"/>
      <c r="C526" s="105"/>
      <c r="D526" s="99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</row>
    <row r="527" ht="12.75" customHeight="1">
      <c r="A527" s="84"/>
      <c r="B527" s="84"/>
      <c r="C527" s="105"/>
      <c r="D527" s="99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</row>
    <row r="528" ht="12.75" customHeight="1">
      <c r="A528" s="84"/>
      <c r="B528" s="84"/>
      <c r="C528" s="105"/>
      <c r="D528" s="99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</row>
    <row r="529" ht="12.75" customHeight="1">
      <c r="A529" s="84"/>
      <c r="B529" s="84"/>
      <c r="C529" s="105"/>
      <c r="D529" s="99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</row>
    <row r="530" ht="12.75" customHeight="1">
      <c r="A530" s="84"/>
      <c r="B530" s="84"/>
      <c r="C530" s="105"/>
      <c r="D530" s="99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</row>
    <row r="531" ht="12.75" customHeight="1">
      <c r="A531" s="84"/>
      <c r="B531" s="84"/>
      <c r="C531" s="105"/>
      <c r="D531" s="99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</row>
    <row r="532" ht="12.75" customHeight="1">
      <c r="A532" s="84"/>
      <c r="B532" s="84"/>
      <c r="C532" s="105"/>
      <c r="D532" s="99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</row>
    <row r="533" ht="12.75" customHeight="1">
      <c r="A533" s="84"/>
      <c r="B533" s="84"/>
      <c r="C533" s="105"/>
      <c r="D533" s="99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</row>
    <row r="534" ht="12.75" customHeight="1">
      <c r="A534" s="84"/>
      <c r="B534" s="84"/>
      <c r="C534" s="105"/>
      <c r="D534" s="99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</row>
    <row r="535" ht="12.75" customHeight="1">
      <c r="A535" s="84"/>
      <c r="B535" s="84"/>
      <c r="C535" s="105"/>
      <c r="D535" s="99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</row>
    <row r="536" ht="12.75" customHeight="1">
      <c r="A536" s="84"/>
      <c r="B536" s="84"/>
      <c r="C536" s="105"/>
      <c r="D536" s="99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</row>
    <row r="537" ht="12.75" customHeight="1">
      <c r="A537" s="84"/>
      <c r="B537" s="84"/>
      <c r="C537" s="105"/>
      <c r="D537" s="99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</row>
    <row r="538" ht="12.75" customHeight="1">
      <c r="A538" s="84"/>
      <c r="B538" s="84"/>
      <c r="C538" s="105"/>
      <c r="D538" s="99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</row>
    <row r="539" ht="12.75" customHeight="1">
      <c r="A539" s="84"/>
      <c r="B539" s="84"/>
      <c r="C539" s="105"/>
      <c r="D539" s="99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</row>
    <row r="540" ht="12.75" customHeight="1">
      <c r="A540" s="84"/>
      <c r="B540" s="84"/>
      <c r="C540" s="105"/>
      <c r="D540" s="99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</row>
    <row r="541" ht="12.75" customHeight="1">
      <c r="A541" s="84"/>
      <c r="B541" s="84"/>
      <c r="C541" s="105"/>
      <c r="D541" s="99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</row>
    <row r="542" ht="12.75" customHeight="1">
      <c r="A542" s="84"/>
      <c r="B542" s="84"/>
      <c r="C542" s="105"/>
      <c r="D542" s="99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</row>
    <row r="543" ht="12.75" customHeight="1">
      <c r="A543" s="84"/>
      <c r="B543" s="84"/>
      <c r="C543" s="105"/>
      <c r="D543" s="99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</row>
    <row r="544" ht="12.75" customHeight="1">
      <c r="A544" s="84"/>
      <c r="B544" s="84"/>
      <c r="C544" s="105"/>
      <c r="D544" s="99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</row>
    <row r="545" ht="12.75" customHeight="1">
      <c r="A545" s="84"/>
      <c r="B545" s="84"/>
      <c r="C545" s="105"/>
      <c r="D545" s="99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</row>
    <row r="546" ht="12.75" customHeight="1">
      <c r="A546" s="84"/>
      <c r="B546" s="84"/>
      <c r="C546" s="105"/>
      <c r="D546" s="99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</row>
    <row r="547" ht="12.75" customHeight="1">
      <c r="A547" s="84"/>
      <c r="B547" s="84"/>
      <c r="C547" s="105"/>
      <c r="D547" s="99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</row>
    <row r="548" ht="12.75" customHeight="1">
      <c r="A548" s="84"/>
      <c r="B548" s="84"/>
      <c r="C548" s="105"/>
      <c r="D548" s="99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</row>
    <row r="549" ht="12.75" customHeight="1">
      <c r="A549" s="84"/>
      <c r="B549" s="84"/>
      <c r="C549" s="105"/>
      <c r="D549" s="99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</row>
    <row r="550" ht="12.75" customHeight="1">
      <c r="A550" s="84"/>
      <c r="B550" s="84"/>
      <c r="C550" s="105"/>
      <c r="D550" s="99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</row>
    <row r="551" ht="12.75" customHeight="1">
      <c r="A551" s="84"/>
      <c r="B551" s="84"/>
      <c r="C551" s="105"/>
      <c r="D551" s="99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</row>
    <row r="552" ht="12.75" customHeight="1">
      <c r="A552" s="84"/>
      <c r="B552" s="84"/>
      <c r="C552" s="105"/>
      <c r="D552" s="99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</row>
    <row r="553" ht="12.75" customHeight="1">
      <c r="A553" s="84"/>
      <c r="B553" s="84"/>
      <c r="C553" s="105"/>
      <c r="D553" s="99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</row>
    <row r="554" ht="12.75" customHeight="1">
      <c r="A554" s="84"/>
      <c r="B554" s="84"/>
      <c r="C554" s="105"/>
      <c r="D554" s="99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</row>
    <row r="555" ht="12.75" customHeight="1">
      <c r="A555" s="84"/>
      <c r="B555" s="84"/>
      <c r="C555" s="105"/>
      <c r="D555" s="99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</row>
    <row r="556" ht="12.75" customHeight="1">
      <c r="A556" s="84"/>
      <c r="B556" s="84"/>
      <c r="C556" s="105"/>
      <c r="D556" s="99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</row>
    <row r="557" ht="12.75" customHeight="1">
      <c r="A557" s="84"/>
      <c r="B557" s="84"/>
      <c r="C557" s="105"/>
      <c r="D557" s="99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</row>
    <row r="558" ht="12.75" customHeight="1">
      <c r="A558" s="84"/>
      <c r="B558" s="84"/>
      <c r="C558" s="105"/>
      <c r="D558" s="99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</row>
    <row r="559" ht="12.75" customHeight="1">
      <c r="A559" s="84"/>
      <c r="B559" s="84"/>
      <c r="C559" s="105"/>
      <c r="D559" s="99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</row>
    <row r="560" ht="12.75" customHeight="1">
      <c r="A560" s="84"/>
      <c r="B560" s="84"/>
      <c r="C560" s="105"/>
      <c r="D560" s="99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</row>
    <row r="561" ht="12.75" customHeight="1">
      <c r="A561" s="84"/>
      <c r="B561" s="84"/>
      <c r="C561" s="105"/>
      <c r="D561" s="99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</row>
    <row r="562" ht="12.75" customHeight="1">
      <c r="A562" s="84"/>
      <c r="B562" s="84"/>
      <c r="C562" s="105"/>
      <c r="D562" s="99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</row>
    <row r="563" ht="12.75" customHeight="1">
      <c r="A563" s="84"/>
      <c r="B563" s="84"/>
      <c r="C563" s="105"/>
      <c r="D563" s="99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</row>
    <row r="564" ht="12.75" customHeight="1">
      <c r="A564" s="84"/>
      <c r="B564" s="84"/>
      <c r="C564" s="105"/>
      <c r="D564" s="99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</row>
    <row r="565" ht="12.75" customHeight="1">
      <c r="A565" s="84"/>
      <c r="B565" s="84"/>
      <c r="C565" s="105"/>
      <c r="D565" s="99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</row>
    <row r="566" ht="12.75" customHeight="1">
      <c r="A566" s="84"/>
      <c r="B566" s="84"/>
      <c r="C566" s="105"/>
      <c r="D566" s="99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</row>
    <row r="567" ht="12.75" customHeight="1">
      <c r="A567" s="84"/>
      <c r="B567" s="84"/>
      <c r="C567" s="105"/>
      <c r="D567" s="99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</row>
    <row r="568" ht="12.75" customHeight="1">
      <c r="A568" s="84"/>
      <c r="B568" s="84"/>
      <c r="C568" s="105"/>
      <c r="D568" s="99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</row>
    <row r="569" ht="12.75" customHeight="1">
      <c r="A569" s="84"/>
      <c r="B569" s="84"/>
      <c r="C569" s="105"/>
      <c r="D569" s="99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</row>
    <row r="570" ht="12.75" customHeight="1">
      <c r="A570" s="84"/>
      <c r="B570" s="84"/>
      <c r="C570" s="105"/>
      <c r="D570" s="99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</row>
    <row r="571" ht="12.75" customHeight="1">
      <c r="A571" s="84"/>
      <c r="B571" s="84"/>
      <c r="C571" s="105"/>
      <c r="D571" s="99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</row>
    <row r="572" ht="12.75" customHeight="1">
      <c r="A572" s="84"/>
      <c r="B572" s="84"/>
      <c r="C572" s="105"/>
      <c r="D572" s="99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</row>
    <row r="573" ht="12.75" customHeight="1">
      <c r="A573" s="84"/>
      <c r="B573" s="84"/>
      <c r="C573" s="105"/>
      <c r="D573" s="99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</row>
    <row r="574" ht="12.75" customHeight="1">
      <c r="A574" s="84"/>
      <c r="B574" s="84"/>
      <c r="C574" s="105"/>
      <c r="D574" s="99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</row>
    <row r="575" ht="12.75" customHeight="1">
      <c r="A575" s="84"/>
      <c r="B575" s="84"/>
      <c r="C575" s="105"/>
      <c r="D575" s="99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</row>
    <row r="576" ht="12.75" customHeight="1">
      <c r="A576" s="84"/>
      <c r="B576" s="84"/>
      <c r="C576" s="105"/>
      <c r="D576" s="99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</row>
    <row r="577" ht="12.75" customHeight="1">
      <c r="A577" s="84"/>
      <c r="B577" s="84"/>
      <c r="C577" s="105"/>
      <c r="D577" s="99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</row>
    <row r="578" ht="12.75" customHeight="1">
      <c r="A578" s="84"/>
      <c r="B578" s="84"/>
      <c r="C578" s="105"/>
      <c r="D578" s="99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</row>
    <row r="579" ht="12.75" customHeight="1">
      <c r="A579" s="84"/>
      <c r="B579" s="84"/>
      <c r="C579" s="105"/>
      <c r="D579" s="99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</row>
    <row r="580" ht="12.75" customHeight="1">
      <c r="A580" s="84"/>
      <c r="B580" s="84"/>
      <c r="C580" s="105"/>
      <c r="D580" s="99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</row>
    <row r="581" ht="12.75" customHeight="1">
      <c r="A581" s="84"/>
      <c r="B581" s="84"/>
      <c r="C581" s="105"/>
      <c r="D581" s="99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</row>
    <row r="582" ht="12.75" customHeight="1">
      <c r="A582" s="84"/>
      <c r="B582" s="84"/>
      <c r="C582" s="105"/>
      <c r="D582" s="99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</row>
    <row r="583" ht="12.75" customHeight="1">
      <c r="A583" s="84"/>
      <c r="B583" s="84"/>
      <c r="C583" s="105"/>
      <c r="D583" s="99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</row>
    <row r="584" ht="12.75" customHeight="1">
      <c r="A584" s="84"/>
      <c r="B584" s="84"/>
      <c r="C584" s="105"/>
      <c r="D584" s="99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</row>
    <row r="585" ht="12.75" customHeight="1">
      <c r="A585" s="84"/>
      <c r="B585" s="84"/>
      <c r="C585" s="105"/>
      <c r="D585" s="99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</row>
    <row r="586" ht="12.75" customHeight="1">
      <c r="A586" s="84"/>
      <c r="B586" s="84"/>
      <c r="C586" s="105"/>
      <c r="D586" s="99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</row>
    <row r="587" ht="12.75" customHeight="1">
      <c r="A587" s="84"/>
      <c r="B587" s="84"/>
      <c r="C587" s="105"/>
      <c r="D587" s="99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</row>
    <row r="588" ht="12.75" customHeight="1">
      <c r="A588" s="84"/>
      <c r="B588" s="84"/>
      <c r="C588" s="105"/>
      <c r="D588" s="99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</row>
    <row r="589" ht="12.75" customHeight="1">
      <c r="A589" s="84"/>
      <c r="B589" s="84"/>
      <c r="C589" s="105"/>
      <c r="D589" s="99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</row>
    <row r="590" ht="12.75" customHeight="1">
      <c r="A590" s="84"/>
      <c r="B590" s="84"/>
      <c r="C590" s="105"/>
      <c r="D590" s="99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</row>
    <row r="591" ht="12.75" customHeight="1">
      <c r="A591" s="84"/>
      <c r="B591" s="84"/>
      <c r="C591" s="105"/>
      <c r="D591" s="99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</row>
    <row r="592" ht="12.75" customHeight="1">
      <c r="A592" s="84"/>
      <c r="B592" s="84"/>
      <c r="C592" s="105"/>
      <c r="D592" s="99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</row>
    <row r="593" ht="12.75" customHeight="1">
      <c r="A593" s="84"/>
      <c r="B593" s="84"/>
      <c r="C593" s="105"/>
      <c r="D593" s="99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</row>
    <row r="594" ht="12.75" customHeight="1">
      <c r="A594" s="84"/>
      <c r="B594" s="84"/>
      <c r="C594" s="105"/>
      <c r="D594" s="99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</row>
    <row r="595" ht="12.75" customHeight="1">
      <c r="A595" s="84"/>
      <c r="B595" s="84"/>
      <c r="C595" s="105"/>
      <c r="D595" s="99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</row>
    <row r="596" ht="12.75" customHeight="1">
      <c r="A596" s="84"/>
      <c r="B596" s="84"/>
      <c r="C596" s="105"/>
      <c r="D596" s="99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</row>
    <row r="597" ht="12.75" customHeight="1">
      <c r="A597" s="84"/>
      <c r="B597" s="84"/>
      <c r="C597" s="105"/>
      <c r="D597" s="99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</row>
    <row r="598" ht="12.75" customHeight="1">
      <c r="A598" s="84"/>
      <c r="B598" s="84"/>
      <c r="C598" s="105"/>
      <c r="D598" s="99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</row>
    <row r="599" ht="12.75" customHeight="1">
      <c r="A599" s="84"/>
      <c r="B599" s="84"/>
      <c r="C599" s="105"/>
      <c r="D599" s="99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</row>
    <row r="600" ht="12.75" customHeight="1">
      <c r="A600" s="84"/>
      <c r="B600" s="84"/>
      <c r="C600" s="105"/>
      <c r="D600" s="99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</row>
    <row r="601" ht="12.75" customHeight="1">
      <c r="A601" s="84"/>
      <c r="B601" s="84"/>
      <c r="C601" s="105"/>
      <c r="D601" s="99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</row>
    <row r="602" ht="12.75" customHeight="1">
      <c r="A602" s="84"/>
      <c r="B602" s="84"/>
      <c r="C602" s="105"/>
      <c r="D602" s="99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</row>
    <row r="603" ht="12.75" customHeight="1">
      <c r="A603" s="84"/>
      <c r="B603" s="84"/>
      <c r="C603" s="105"/>
      <c r="D603" s="99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</row>
    <row r="604" ht="12.75" customHeight="1">
      <c r="A604" s="84"/>
      <c r="B604" s="84"/>
      <c r="C604" s="105"/>
      <c r="D604" s="99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</row>
    <row r="605" ht="12.75" customHeight="1">
      <c r="A605" s="84"/>
      <c r="B605" s="84"/>
      <c r="C605" s="105"/>
      <c r="D605" s="99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</row>
    <row r="606" ht="12.75" customHeight="1">
      <c r="A606" s="84"/>
      <c r="B606" s="84"/>
      <c r="C606" s="105"/>
      <c r="D606" s="99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</row>
    <row r="607" ht="12.75" customHeight="1">
      <c r="A607" s="84"/>
      <c r="B607" s="84"/>
      <c r="C607" s="105"/>
      <c r="D607" s="99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</row>
    <row r="608" ht="12.75" customHeight="1">
      <c r="A608" s="84"/>
      <c r="B608" s="84"/>
      <c r="C608" s="105"/>
      <c r="D608" s="99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</row>
    <row r="609" ht="12.75" customHeight="1">
      <c r="A609" s="84"/>
      <c r="B609" s="84"/>
      <c r="C609" s="105"/>
      <c r="D609" s="99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</row>
    <row r="610" ht="12.75" customHeight="1">
      <c r="A610" s="84"/>
      <c r="B610" s="84"/>
      <c r="C610" s="105"/>
      <c r="D610" s="99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</row>
    <row r="611" ht="12.75" customHeight="1">
      <c r="A611" s="84"/>
      <c r="B611" s="84"/>
      <c r="C611" s="105"/>
      <c r="D611" s="99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</row>
    <row r="612" ht="12.75" customHeight="1">
      <c r="A612" s="84"/>
      <c r="B612" s="84"/>
      <c r="C612" s="105"/>
      <c r="D612" s="99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</row>
    <row r="613" ht="12.75" customHeight="1">
      <c r="A613" s="84"/>
      <c r="B613" s="84"/>
      <c r="C613" s="105"/>
      <c r="D613" s="99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</row>
    <row r="614" ht="12.75" customHeight="1">
      <c r="A614" s="84"/>
      <c r="B614" s="84"/>
      <c r="C614" s="105"/>
      <c r="D614" s="99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</row>
    <row r="615" ht="12.75" customHeight="1">
      <c r="A615" s="84"/>
      <c r="B615" s="84"/>
      <c r="C615" s="105"/>
      <c r="D615" s="99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</row>
    <row r="616" ht="12.75" customHeight="1">
      <c r="A616" s="84"/>
      <c r="B616" s="84"/>
      <c r="C616" s="105"/>
      <c r="D616" s="99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</row>
    <row r="617" ht="12.75" customHeight="1">
      <c r="A617" s="84"/>
      <c r="B617" s="84"/>
      <c r="C617" s="105"/>
      <c r="D617" s="99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</row>
    <row r="618" ht="12.75" customHeight="1">
      <c r="A618" s="84"/>
      <c r="B618" s="84"/>
      <c r="C618" s="105"/>
      <c r="D618" s="99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</row>
    <row r="619" ht="12.75" customHeight="1">
      <c r="A619" s="84"/>
      <c r="B619" s="84"/>
      <c r="C619" s="105"/>
      <c r="D619" s="99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</row>
    <row r="620" ht="12.75" customHeight="1">
      <c r="A620" s="84"/>
      <c r="B620" s="84"/>
      <c r="C620" s="105"/>
      <c r="D620" s="99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</row>
    <row r="621" ht="12.75" customHeight="1">
      <c r="A621" s="84"/>
      <c r="B621" s="84"/>
      <c r="C621" s="105"/>
      <c r="D621" s="99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</row>
    <row r="622" ht="12.75" customHeight="1">
      <c r="A622" s="84"/>
      <c r="B622" s="84"/>
      <c r="C622" s="105"/>
      <c r="D622" s="99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</row>
    <row r="623" ht="12.75" customHeight="1">
      <c r="A623" s="84"/>
      <c r="B623" s="84"/>
      <c r="C623" s="105"/>
      <c r="D623" s="99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</row>
    <row r="624" ht="12.75" customHeight="1">
      <c r="A624" s="84"/>
      <c r="B624" s="84"/>
      <c r="C624" s="105"/>
      <c r="D624" s="99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</row>
    <row r="625" ht="12.75" customHeight="1">
      <c r="A625" s="84"/>
      <c r="B625" s="84"/>
      <c r="C625" s="105"/>
      <c r="D625" s="99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</row>
    <row r="626" ht="12.75" customHeight="1">
      <c r="A626" s="84"/>
      <c r="B626" s="84"/>
      <c r="C626" s="105"/>
      <c r="D626" s="99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</row>
    <row r="627" ht="12.75" customHeight="1">
      <c r="A627" s="84"/>
      <c r="B627" s="84"/>
      <c r="C627" s="105"/>
      <c r="D627" s="99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</row>
    <row r="628" ht="12.75" customHeight="1">
      <c r="A628" s="84"/>
      <c r="B628" s="84"/>
      <c r="C628" s="105"/>
      <c r="D628" s="99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</row>
    <row r="629" ht="12.75" customHeight="1">
      <c r="A629" s="84"/>
      <c r="B629" s="84"/>
      <c r="C629" s="105"/>
      <c r="D629" s="99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</row>
    <row r="630" ht="12.75" customHeight="1">
      <c r="A630" s="84"/>
      <c r="B630" s="84"/>
      <c r="C630" s="105"/>
      <c r="D630" s="99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</row>
    <row r="631" ht="12.75" customHeight="1">
      <c r="A631" s="84"/>
      <c r="B631" s="84"/>
      <c r="C631" s="105"/>
      <c r="D631" s="99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</row>
    <row r="632" ht="12.75" customHeight="1">
      <c r="A632" s="84"/>
      <c r="B632" s="84"/>
      <c r="C632" s="105"/>
      <c r="D632" s="99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</row>
    <row r="633" ht="12.75" customHeight="1">
      <c r="A633" s="84"/>
      <c r="B633" s="84"/>
      <c r="C633" s="105"/>
      <c r="D633" s="99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</row>
    <row r="634" ht="12.75" customHeight="1">
      <c r="A634" s="84"/>
      <c r="B634" s="84"/>
      <c r="C634" s="105"/>
      <c r="D634" s="99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</row>
    <row r="635" ht="12.75" customHeight="1">
      <c r="A635" s="84"/>
      <c r="B635" s="84"/>
      <c r="C635" s="105"/>
      <c r="D635" s="99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</row>
    <row r="636" ht="12.75" customHeight="1">
      <c r="A636" s="84"/>
      <c r="B636" s="84"/>
      <c r="C636" s="105"/>
      <c r="D636" s="99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</row>
    <row r="637" ht="12.75" customHeight="1">
      <c r="A637" s="84"/>
      <c r="B637" s="84"/>
      <c r="C637" s="105"/>
      <c r="D637" s="99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</row>
    <row r="638" ht="12.75" customHeight="1">
      <c r="A638" s="84"/>
      <c r="B638" s="84"/>
      <c r="C638" s="105"/>
      <c r="D638" s="99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</row>
    <row r="639" ht="12.75" customHeight="1">
      <c r="A639" s="84"/>
      <c r="B639" s="84"/>
      <c r="C639" s="105"/>
      <c r="D639" s="99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</row>
    <row r="640" ht="12.75" customHeight="1">
      <c r="A640" s="84"/>
      <c r="B640" s="84"/>
      <c r="C640" s="105"/>
      <c r="D640" s="99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</row>
    <row r="641" ht="12.75" customHeight="1">
      <c r="A641" s="84"/>
      <c r="B641" s="84"/>
      <c r="C641" s="105"/>
      <c r="D641" s="99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</row>
    <row r="642" ht="12.75" customHeight="1">
      <c r="A642" s="84"/>
      <c r="B642" s="84"/>
      <c r="C642" s="105"/>
      <c r="D642" s="99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</row>
    <row r="643" ht="12.75" customHeight="1">
      <c r="A643" s="84"/>
      <c r="B643" s="84"/>
      <c r="C643" s="105"/>
      <c r="D643" s="99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</row>
    <row r="644" ht="12.75" customHeight="1">
      <c r="A644" s="84"/>
      <c r="B644" s="84"/>
      <c r="C644" s="105"/>
      <c r="D644" s="99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</row>
    <row r="645" ht="12.75" customHeight="1">
      <c r="A645" s="84"/>
      <c r="B645" s="84"/>
      <c r="C645" s="105"/>
      <c r="D645" s="99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</row>
    <row r="646" ht="12.75" customHeight="1">
      <c r="A646" s="84"/>
      <c r="B646" s="84"/>
      <c r="C646" s="105"/>
      <c r="D646" s="99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</row>
    <row r="647" ht="12.75" customHeight="1">
      <c r="A647" s="84"/>
      <c r="B647" s="84"/>
      <c r="C647" s="105"/>
      <c r="D647" s="99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</row>
    <row r="648" ht="12.75" customHeight="1">
      <c r="A648" s="84"/>
      <c r="B648" s="84"/>
      <c r="C648" s="105"/>
      <c r="D648" s="99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</row>
    <row r="649" ht="12.75" customHeight="1">
      <c r="A649" s="84"/>
      <c r="B649" s="84"/>
      <c r="C649" s="105"/>
      <c r="D649" s="99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</row>
    <row r="650" ht="12.75" customHeight="1">
      <c r="A650" s="84"/>
      <c r="B650" s="84"/>
      <c r="C650" s="105"/>
      <c r="D650" s="99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</row>
    <row r="651" ht="12.75" customHeight="1">
      <c r="A651" s="84"/>
      <c r="B651" s="84"/>
      <c r="C651" s="105"/>
      <c r="D651" s="99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</row>
    <row r="652" ht="12.75" customHeight="1">
      <c r="A652" s="84"/>
      <c r="B652" s="84"/>
      <c r="C652" s="105"/>
      <c r="D652" s="99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</row>
    <row r="653" ht="12.75" customHeight="1">
      <c r="A653" s="84"/>
      <c r="B653" s="84"/>
      <c r="C653" s="105"/>
      <c r="D653" s="99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</row>
    <row r="654" ht="12.75" customHeight="1">
      <c r="A654" s="84"/>
      <c r="B654" s="84"/>
      <c r="C654" s="105"/>
      <c r="D654" s="99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</row>
    <row r="655" ht="12.75" customHeight="1">
      <c r="A655" s="84"/>
      <c r="B655" s="84"/>
      <c r="C655" s="105"/>
      <c r="D655" s="99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</row>
    <row r="656" ht="12.75" customHeight="1">
      <c r="A656" s="84"/>
      <c r="B656" s="84"/>
      <c r="C656" s="105"/>
      <c r="D656" s="99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</row>
    <row r="657" ht="12.75" customHeight="1">
      <c r="A657" s="84"/>
      <c r="B657" s="84"/>
      <c r="C657" s="105"/>
      <c r="D657" s="99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</row>
    <row r="658" ht="12.75" customHeight="1">
      <c r="A658" s="84"/>
      <c r="B658" s="84"/>
      <c r="C658" s="105"/>
      <c r="D658" s="99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</row>
    <row r="659" ht="12.75" customHeight="1">
      <c r="A659" s="84"/>
      <c r="B659" s="84"/>
      <c r="C659" s="105"/>
      <c r="D659" s="99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</row>
    <row r="660" ht="12.75" customHeight="1">
      <c r="A660" s="84"/>
      <c r="B660" s="84"/>
      <c r="C660" s="105"/>
      <c r="D660" s="99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</row>
    <row r="661" ht="12.75" customHeight="1">
      <c r="A661" s="84"/>
      <c r="B661" s="84"/>
      <c r="C661" s="105"/>
      <c r="D661" s="99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</row>
    <row r="662" ht="12.75" customHeight="1">
      <c r="A662" s="84"/>
      <c r="B662" s="84"/>
      <c r="C662" s="105"/>
      <c r="D662" s="99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</row>
    <row r="663" ht="12.75" customHeight="1">
      <c r="A663" s="84"/>
      <c r="B663" s="84"/>
      <c r="C663" s="105"/>
      <c r="D663" s="99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</row>
    <row r="664" ht="12.75" customHeight="1">
      <c r="A664" s="84"/>
      <c r="B664" s="84"/>
      <c r="C664" s="105"/>
      <c r="D664" s="99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</row>
    <row r="665" ht="12.75" customHeight="1">
      <c r="A665" s="84"/>
      <c r="B665" s="84"/>
      <c r="C665" s="105"/>
      <c r="D665" s="99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</row>
    <row r="666" ht="12.75" customHeight="1">
      <c r="A666" s="84"/>
      <c r="B666" s="84"/>
      <c r="C666" s="105"/>
      <c r="D666" s="99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</row>
    <row r="667" ht="12.75" customHeight="1">
      <c r="A667" s="84"/>
      <c r="B667" s="84"/>
      <c r="C667" s="105"/>
      <c r="D667" s="99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</row>
    <row r="668" ht="12.75" customHeight="1">
      <c r="A668" s="84"/>
      <c r="B668" s="84"/>
      <c r="C668" s="105"/>
      <c r="D668" s="99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</row>
    <row r="669" ht="12.75" customHeight="1">
      <c r="A669" s="84"/>
      <c r="B669" s="84"/>
      <c r="C669" s="105"/>
      <c r="D669" s="99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</row>
    <row r="670" ht="12.75" customHeight="1">
      <c r="A670" s="84"/>
      <c r="B670" s="84"/>
      <c r="C670" s="105"/>
      <c r="D670" s="99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</row>
    <row r="671" ht="12.75" customHeight="1">
      <c r="A671" s="84"/>
      <c r="B671" s="84"/>
      <c r="C671" s="105"/>
      <c r="D671" s="99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</row>
    <row r="672" ht="12.75" customHeight="1">
      <c r="A672" s="84"/>
      <c r="B672" s="84"/>
      <c r="C672" s="105"/>
      <c r="D672" s="99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</row>
    <row r="673" ht="12.75" customHeight="1">
      <c r="A673" s="84"/>
      <c r="B673" s="84"/>
      <c r="C673" s="105"/>
      <c r="D673" s="99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</row>
    <row r="674" ht="12.75" customHeight="1">
      <c r="A674" s="84"/>
      <c r="B674" s="84"/>
      <c r="C674" s="105"/>
      <c r="D674" s="99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</row>
    <row r="675" ht="12.75" customHeight="1">
      <c r="A675" s="84"/>
      <c r="B675" s="84"/>
      <c r="C675" s="105"/>
      <c r="D675" s="99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</row>
    <row r="676" ht="12.75" customHeight="1">
      <c r="A676" s="84"/>
      <c r="B676" s="84"/>
      <c r="C676" s="105"/>
      <c r="D676" s="99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</row>
    <row r="677" ht="12.75" customHeight="1">
      <c r="A677" s="84"/>
      <c r="B677" s="84"/>
      <c r="C677" s="105"/>
      <c r="D677" s="99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</row>
    <row r="678" ht="12.75" customHeight="1">
      <c r="A678" s="84"/>
      <c r="B678" s="84"/>
      <c r="C678" s="105"/>
      <c r="D678" s="99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</row>
    <row r="679" ht="12.75" customHeight="1">
      <c r="A679" s="84"/>
      <c r="B679" s="84"/>
      <c r="C679" s="105"/>
      <c r="D679" s="99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</row>
    <row r="680" ht="12.75" customHeight="1">
      <c r="A680" s="84"/>
      <c r="B680" s="84"/>
      <c r="C680" s="105"/>
      <c r="D680" s="99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</row>
    <row r="681" ht="12.75" customHeight="1">
      <c r="A681" s="84"/>
      <c r="B681" s="84"/>
      <c r="C681" s="105"/>
      <c r="D681" s="99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</row>
    <row r="682" ht="12.75" customHeight="1">
      <c r="A682" s="84"/>
      <c r="B682" s="84"/>
      <c r="C682" s="105"/>
      <c r="D682" s="99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</row>
    <row r="683" ht="12.75" customHeight="1">
      <c r="A683" s="84"/>
      <c r="B683" s="84"/>
      <c r="C683" s="105"/>
      <c r="D683" s="99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</row>
    <row r="684" ht="12.75" customHeight="1">
      <c r="A684" s="84"/>
      <c r="B684" s="84"/>
      <c r="C684" s="105"/>
      <c r="D684" s="99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</row>
    <row r="685" ht="12.75" customHeight="1">
      <c r="A685" s="84"/>
      <c r="B685" s="84"/>
      <c r="C685" s="105"/>
      <c r="D685" s="99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</row>
    <row r="686" ht="12.75" customHeight="1">
      <c r="A686" s="84"/>
      <c r="B686" s="84"/>
      <c r="C686" s="105"/>
      <c r="D686" s="99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</row>
    <row r="687" ht="12.75" customHeight="1">
      <c r="A687" s="84"/>
      <c r="B687" s="84"/>
      <c r="C687" s="105"/>
      <c r="D687" s="99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</row>
    <row r="688" ht="12.75" customHeight="1">
      <c r="A688" s="84"/>
      <c r="B688" s="84"/>
      <c r="C688" s="105"/>
      <c r="D688" s="99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</row>
    <row r="689" ht="12.75" customHeight="1">
      <c r="A689" s="84"/>
      <c r="B689" s="84"/>
      <c r="C689" s="105"/>
      <c r="D689" s="99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</row>
    <row r="690" ht="12.75" customHeight="1">
      <c r="A690" s="84"/>
      <c r="B690" s="84"/>
      <c r="C690" s="105"/>
      <c r="D690" s="99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</row>
    <row r="691" ht="12.75" customHeight="1">
      <c r="A691" s="84"/>
      <c r="B691" s="84"/>
      <c r="C691" s="105"/>
      <c r="D691" s="99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</row>
    <row r="692" ht="12.75" customHeight="1">
      <c r="A692" s="84"/>
      <c r="B692" s="84"/>
      <c r="C692" s="105"/>
      <c r="D692" s="99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</row>
    <row r="693" ht="12.75" customHeight="1">
      <c r="A693" s="84"/>
      <c r="B693" s="84"/>
      <c r="C693" s="105"/>
      <c r="D693" s="99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</row>
    <row r="694" ht="12.75" customHeight="1">
      <c r="A694" s="84"/>
      <c r="B694" s="84"/>
      <c r="C694" s="105"/>
      <c r="D694" s="99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</row>
    <row r="695" ht="12.75" customHeight="1">
      <c r="A695" s="84"/>
      <c r="B695" s="84"/>
      <c r="C695" s="105"/>
      <c r="D695" s="99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</row>
    <row r="696" ht="12.75" customHeight="1">
      <c r="A696" s="84"/>
      <c r="B696" s="84"/>
      <c r="C696" s="105"/>
      <c r="D696" s="99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</row>
    <row r="697" ht="12.75" customHeight="1">
      <c r="A697" s="84"/>
      <c r="B697" s="84"/>
      <c r="C697" s="105"/>
      <c r="D697" s="99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</row>
    <row r="698" ht="12.75" customHeight="1">
      <c r="A698" s="84"/>
      <c r="B698" s="84"/>
      <c r="C698" s="105"/>
      <c r="D698" s="99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</row>
    <row r="699" ht="12.75" customHeight="1">
      <c r="A699" s="84"/>
      <c r="B699" s="84"/>
      <c r="C699" s="105"/>
      <c r="D699" s="99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</row>
    <row r="700" ht="12.75" customHeight="1">
      <c r="A700" s="84"/>
      <c r="B700" s="84"/>
      <c r="C700" s="105"/>
      <c r="D700" s="99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</row>
    <row r="701" ht="12.75" customHeight="1">
      <c r="A701" s="84"/>
      <c r="B701" s="84"/>
      <c r="C701" s="105"/>
      <c r="D701" s="99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</row>
    <row r="702" ht="12.75" customHeight="1">
      <c r="A702" s="84"/>
      <c r="B702" s="84"/>
      <c r="C702" s="105"/>
      <c r="D702" s="99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</row>
    <row r="703" ht="12.75" customHeight="1">
      <c r="A703" s="84"/>
      <c r="B703" s="84"/>
      <c r="C703" s="105"/>
      <c r="D703" s="99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</row>
    <row r="704" ht="12.75" customHeight="1">
      <c r="A704" s="84"/>
      <c r="B704" s="84"/>
      <c r="C704" s="105"/>
      <c r="D704" s="99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</row>
    <row r="705" ht="12.75" customHeight="1">
      <c r="A705" s="84"/>
      <c r="B705" s="84"/>
      <c r="C705" s="105"/>
      <c r="D705" s="99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</row>
    <row r="706" ht="12.75" customHeight="1">
      <c r="A706" s="84"/>
      <c r="B706" s="84"/>
      <c r="C706" s="105"/>
      <c r="D706" s="99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</row>
    <row r="707" ht="12.75" customHeight="1">
      <c r="A707" s="84"/>
      <c r="B707" s="84"/>
      <c r="C707" s="105"/>
      <c r="D707" s="99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</row>
    <row r="708" ht="12.75" customHeight="1">
      <c r="A708" s="84"/>
      <c r="B708" s="84"/>
      <c r="C708" s="105"/>
      <c r="D708" s="99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</row>
    <row r="709" ht="12.75" customHeight="1">
      <c r="A709" s="84"/>
      <c r="B709" s="84"/>
      <c r="C709" s="105"/>
      <c r="D709" s="99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</row>
    <row r="710" ht="12.75" customHeight="1">
      <c r="A710" s="84"/>
      <c r="B710" s="84"/>
      <c r="C710" s="105"/>
      <c r="D710" s="99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</row>
    <row r="711" ht="12.75" customHeight="1">
      <c r="A711" s="84"/>
      <c r="B711" s="84"/>
      <c r="C711" s="105"/>
      <c r="D711" s="99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</row>
    <row r="712" ht="12.75" customHeight="1">
      <c r="A712" s="84"/>
      <c r="B712" s="84"/>
      <c r="C712" s="105"/>
      <c r="D712" s="99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</row>
    <row r="713" ht="12.75" customHeight="1">
      <c r="A713" s="84"/>
      <c r="B713" s="84"/>
      <c r="C713" s="105"/>
      <c r="D713" s="99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</row>
    <row r="714" ht="12.75" customHeight="1">
      <c r="A714" s="84"/>
      <c r="B714" s="84"/>
      <c r="C714" s="105"/>
      <c r="D714" s="99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</row>
    <row r="715" ht="12.75" customHeight="1">
      <c r="A715" s="84"/>
      <c r="B715" s="84"/>
      <c r="C715" s="105"/>
      <c r="D715" s="99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</row>
    <row r="716" ht="12.75" customHeight="1">
      <c r="A716" s="84"/>
      <c r="B716" s="84"/>
      <c r="C716" s="105"/>
      <c r="D716" s="99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</row>
    <row r="717" ht="12.75" customHeight="1">
      <c r="A717" s="84"/>
      <c r="B717" s="84"/>
      <c r="C717" s="105"/>
      <c r="D717" s="99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</row>
    <row r="718" ht="12.75" customHeight="1">
      <c r="A718" s="84"/>
      <c r="B718" s="84"/>
      <c r="C718" s="105"/>
      <c r="D718" s="99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</row>
    <row r="719" ht="12.75" customHeight="1">
      <c r="A719" s="84"/>
      <c r="B719" s="84"/>
      <c r="C719" s="105"/>
      <c r="D719" s="99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</row>
    <row r="720" ht="12.75" customHeight="1">
      <c r="A720" s="84"/>
      <c r="B720" s="84"/>
      <c r="C720" s="105"/>
      <c r="D720" s="99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</row>
    <row r="721" ht="12.75" customHeight="1">
      <c r="A721" s="84"/>
      <c r="B721" s="84"/>
      <c r="C721" s="105"/>
      <c r="D721" s="99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</row>
    <row r="722" ht="12.75" customHeight="1">
      <c r="A722" s="84"/>
      <c r="B722" s="84"/>
      <c r="C722" s="105"/>
      <c r="D722" s="99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</row>
    <row r="723" ht="12.75" customHeight="1">
      <c r="A723" s="84"/>
      <c r="B723" s="84"/>
      <c r="C723" s="105"/>
      <c r="D723" s="99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</row>
    <row r="724" ht="12.75" customHeight="1">
      <c r="A724" s="84"/>
      <c r="B724" s="84"/>
      <c r="C724" s="105"/>
      <c r="D724" s="99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</row>
    <row r="725" ht="12.75" customHeight="1">
      <c r="A725" s="84"/>
      <c r="B725" s="84"/>
      <c r="C725" s="105"/>
      <c r="D725" s="99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</row>
    <row r="726" ht="12.75" customHeight="1">
      <c r="A726" s="84"/>
      <c r="B726" s="84"/>
      <c r="C726" s="105"/>
      <c r="D726" s="99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</row>
    <row r="727" ht="12.75" customHeight="1">
      <c r="A727" s="84"/>
      <c r="B727" s="84"/>
      <c r="C727" s="105"/>
      <c r="D727" s="99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</row>
    <row r="728" ht="12.75" customHeight="1">
      <c r="A728" s="84"/>
      <c r="B728" s="84"/>
      <c r="C728" s="105"/>
      <c r="D728" s="99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</row>
    <row r="729" ht="12.75" customHeight="1">
      <c r="A729" s="84"/>
      <c r="B729" s="84"/>
      <c r="C729" s="105"/>
      <c r="D729" s="99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</row>
    <row r="730" ht="12.75" customHeight="1">
      <c r="A730" s="84"/>
      <c r="B730" s="84"/>
      <c r="C730" s="105"/>
      <c r="D730" s="99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</row>
    <row r="731" ht="12.75" customHeight="1">
      <c r="A731" s="84"/>
      <c r="B731" s="84"/>
      <c r="C731" s="105"/>
      <c r="D731" s="99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</row>
    <row r="732" ht="12.75" customHeight="1">
      <c r="A732" s="84"/>
      <c r="B732" s="84"/>
      <c r="C732" s="105"/>
      <c r="D732" s="99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</row>
    <row r="733" ht="12.75" customHeight="1">
      <c r="A733" s="84"/>
      <c r="B733" s="84"/>
      <c r="C733" s="105"/>
      <c r="D733" s="99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</row>
    <row r="734" ht="12.75" customHeight="1">
      <c r="A734" s="84"/>
      <c r="B734" s="84"/>
      <c r="C734" s="105"/>
      <c r="D734" s="99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</row>
    <row r="735" ht="12.75" customHeight="1">
      <c r="A735" s="84"/>
      <c r="B735" s="84"/>
      <c r="C735" s="105"/>
      <c r="D735" s="99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</row>
    <row r="736" ht="12.75" customHeight="1">
      <c r="A736" s="84"/>
      <c r="B736" s="84"/>
      <c r="C736" s="105"/>
      <c r="D736" s="99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</row>
    <row r="737" ht="12.75" customHeight="1">
      <c r="A737" s="84"/>
      <c r="B737" s="84"/>
      <c r="C737" s="105"/>
      <c r="D737" s="99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</row>
    <row r="738" ht="12.75" customHeight="1">
      <c r="A738" s="84"/>
      <c r="B738" s="84"/>
      <c r="C738" s="105"/>
      <c r="D738" s="99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</row>
    <row r="739" ht="12.75" customHeight="1">
      <c r="A739" s="84"/>
      <c r="B739" s="84"/>
      <c r="C739" s="105"/>
      <c r="D739" s="99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</row>
    <row r="740" ht="12.75" customHeight="1">
      <c r="A740" s="84"/>
      <c r="B740" s="84"/>
      <c r="C740" s="105"/>
      <c r="D740" s="99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</row>
    <row r="741" ht="12.75" customHeight="1">
      <c r="A741" s="84"/>
      <c r="B741" s="84"/>
      <c r="C741" s="105"/>
      <c r="D741" s="99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</row>
    <row r="742" ht="12.75" customHeight="1">
      <c r="A742" s="84"/>
      <c r="B742" s="84"/>
      <c r="C742" s="105"/>
      <c r="D742" s="99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</row>
    <row r="743" ht="12.75" customHeight="1">
      <c r="A743" s="84"/>
      <c r="B743" s="84"/>
      <c r="C743" s="105"/>
      <c r="D743" s="99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</row>
    <row r="744" ht="12.75" customHeight="1">
      <c r="A744" s="84"/>
      <c r="B744" s="84"/>
      <c r="C744" s="105"/>
      <c r="D744" s="99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</row>
    <row r="745" ht="12.75" customHeight="1">
      <c r="A745" s="84"/>
      <c r="B745" s="84"/>
      <c r="C745" s="105"/>
      <c r="D745" s="99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</row>
    <row r="746" ht="12.75" customHeight="1">
      <c r="A746" s="84"/>
      <c r="B746" s="84"/>
      <c r="C746" s="105"/>
      <c r="D746" s="99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</row>
    <row r="747" ht="12.75" customHeight="1">
      <c r="A747" s="84"/>
      <c r="B747" s="84"/>
      <c r="C747" s="105"/>
      <c r="D747" s="99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</row>
    <row r="748" ht="12.75" customHeight="1">
      <c r="A748" s="84"/>
      <c r="B748" s="84"/>
      <c r="C748" s="105"/>
      <c r="D748" s="99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</row>
    <row r="749" ht="12.75" customHeight="1">
      <c r="A749" s="84"/>
      <c r="B749" s="84"/>
      <c r="C749" s="105"/>
      <c r="D749" s="99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</row>
    <row r="750" ht="12.75" customHeight="1">
      <c r="A750" s="84"/>
      <c r="B750" s="84"/>
      <c r="C750" s="105"/>
      <c r="D750" s="99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</row>
    <row r="751" ht="12.75" customHeight="1">
      <c r="A751" s="84"/>
      <c r="B751" s="84"/>
      <c r="C751" s="105"/>
      <c r="D751" s="99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</row>
    <row r="752" ht="12.75" customHeight="1">
      <c r="A752" s="84"/>
      <c r="B752" s="84"/>
      <c r="C752" s="105"/>
      <c r="D752" s="99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</row>
    <row r="753" ht="12.75" customHeight="1">
      <c r="A753" s="84"/>
      <c r="B753" s="84"/>
      <c r="C753" s="105"/>
      <c r="D753" s="99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</row>
    <row r="754" ht="12.75" customHeight="1">
      <c r="A754" s="84"/>
      <c r="B754" s="84"/>
      <c r="C754" s="105"/>
      <c r="D754" s="99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</row>
    <row r="755" ht="12.75" customHeight="1">
      <c r="A755" s="84"/>
      <c r="B755" s="84"/>
      <c r="C755" s="105"/>
      <c r="D755" s="99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</row>
    <row r="756" ht="12.75" customHeight="1">
      <c r="A756" s="84"/>
      <c r="B756" s="84"/>
      <c r="C756" s="105"/>
      <c r="D756" s="99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</row>
    <row r="757" ht="12.75" customHeight="1">
      <c r="A757" s="84"/>
      <c r="B757" s="84"/>
      <c r="C757" s="105"/>
      <c r="D757" s="99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</row>
    <row r="758" ht="12.75" customHeight="1">
      <c r="A758" s="84"/>
      <c r="B758" s="84"/>
      <c r="C758" s="105"/>
      <c r="D758" s="99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</row>
    <row r="759" ht="12.75" customHeight="1">
      <c r="A759" s="84"/>
      <c r="B759" s="84"/>
      <c r="C759" s="105"/>
      <c r="D759" s="99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</row>
    <row r="760" ht="12.75" customHeight="1">
      <c r="A760" s="84"/>
      <c r="B760" s="84"/>
      <c r="C760" s="105"/>
      <c r="D760" s="99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</row>
    <row r="761" ht="12.75" customHeight="1">
      <c r="A761" s="84"/>
      <c r="B761" s="84"/>
      <c r="C761" s="105"/>
      <c r="D761" s="99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</row>
    <row r="762" ht="12.75" customHeight="1">
      <c r="A762" s="84"/>
      <c r="B762" s="84"/>
      <c r="C762" s="105"/>
      <c r="D762" s="99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</row>
    <row r="763" ht="12.75" customHeight="1">
      <c r="A763" s="84"/>
      <c r="B763" s="84"/>
      <c r="C763" s="105"/>
      <c r="D763" s="99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</row>
    <row r="764" ht="12.75" customHeight="1">
      <c r="A764" s="84"/>
      <c r="B764" s="84"/>
      <c r="C764" s="105"/>
      <c r="D764" s="99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</row>
    <row r="765" ht="12.75" customHeight="1">
      <c r="A765" s="84"/>
      <c r="B765" s="84"/>
      <c r="C765" s="105"/>
      <c r="D765" s="99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</row>
    <row r="766" ht="12.75" customHeight="1">
      <c r="A766" s="84"/>
      <c r="B766" s="84"/>
      <c r="C766" s="105"/>
      <c r="D766" s="99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</row>
    <row r="767" ht="12.75" customHeight="1">
      <c r="A767" s="84"/>
      <c r="B767" s="84"/>
      <c r="C767" s="105"/>
      <c r="D767" s="99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</row>
    <row r="768" ht="12.75" customHeight="1">
      <c r="A768" s="84"/>
      <c r="B768" s="84"/>
      <c r="C768" s="105"/>
      <c r="D768" s="99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</row>
    <row r="769" ht="12.75" customHeight="1">
      <c r="A769" s="84"/>
      <c r="B769" s="84"/>
      <c r="C769" s="105"/>
      <c r="D769" s="99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</row>
    <row r="770" ht="12.75" customHeight="1">
      <c r="A770" s="84"/>
      <c r="B770" s="84"/>
      <c r="C770" s="105"/>
      <c r="D770" s="99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</row>
    <row r="771" ht="12.75" customHeight="1">
      <c r="A771" s="84"/>
      <c r="B771" s="84"/>
      <c r="C771" s="105"/>
      <c r="D771" s="99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</row>
    <row r="772" ht="12.75" customHeight="1">
      <c r="A772" s="84"/>
      <c r="B772" s="84"/>
      <c r="C772" s="105"/>
      <c r="D772" s="99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</row>
    <row r="773" ht="12.75" customHeight="1">
      <c r="A773" s="84"/>
      <c r="B773" s="84"/>
      <c r="C773" s="105"/>
      <c r="D773" s="99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</row>
    <row r="774" ht="12.75" customHeight="1">
      <c r="A774" s="84"/>
      <c r="B774" s="84"/>
      <c r="C774" s="105"/>
      <c r="D774" s="99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</row>
    <row r="775" ht="12.75" customHeight="1">
      <c r="A775" s="84"/>
      <c r="B775" s="84"/>
      <c r="C775" s="105"/>
      <c r="D775" s="99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</row>
    <row r="776" ht="12.75" customHeight="1">
      <c r="A776" s="84"/>
      <c r="B776" s="84"/>
      <c r="C776" s="105"/>
      <c r="D776" s="99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</row>
    <row r="777" ht="12.75" customHeight="1">
      <c r="A777" s="84"/>
      <c r="B777" s="84"/>
      <c r="C777" s="105"/>
      <c r="D777" s="99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</row>
    <row r="778" ht="12.75" customHeight="1">
      <c r="A778" s="84"/>
      <c r="B778" s="84"/>
      <c r="C778" s="105"/>
      <c r="D778" s="99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</row>
    <row r="779" ht="12.75" customHeight="1">
      <c r="A779" s="84"/>
      <c r="B779" s="84"/>
      <c r="C779" s="105"/>
      <c r="D779" s="99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</row>
    <row r="780" ht="12.75" customHeight="1">
      <c r="A780" s="84"/>
      <c r="B780" s="84"/>
      <c r="C780" s="105"/>
      <c r="D780" s="99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</row>
    <row r="781" ht="12.75" customHeight="1">
      <c r="A781" s="84"/>
      <c r="B781" s="84"/>
      <c r="C781" s="105"/>
      <c r="D781" s="99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</row>
    <row r="782" ht="12.75" customHeight="1">
      <c r="A782" s="84"/>
      <c r="B782" s="84"/>
      <c r="C782" s="105"/>
      <c r="D782" s="99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</row>
    <row r="783" ht="12.75" customHeight="1">
      <c r="A783" s="84"/>
      <c r="B783" s="84"/>
      <c r="C783" s="105"/>
      <c r="D783" s="99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</row>
    <row r="784" ht="12.75" customHeight="1">
      <c r="A784" s="84"/>
      <c r="B784" s="84"/>
      <c r="C784" s="105"/>
      <c r="D784" s="99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</row>
    <row r="785" ht="12.75" customHeight="1">
      <c r="A785" s="84"/>
      <c r="B785" s="84"/>
      <c r="C785" s="105"/>
      <c r="D785" s="99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</row>
    <row r="786" ht="12.75" customHeight="1">
      <c r="A786" s="84"/>
      <c r="B786" s="84"/>
      <c r="C786" s="105"/>
      <c r="D786" s="99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</row>
    <row r="787" ht="12.75" customHeight="1">
      <c r="A787" s="84"/>
      <c r="B787" s="84"/>
      <c r="C787" s="105"/>
      <c r="D787" s="99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</row>
    <row r="788" ht="12.75" customHeight="1">
      <c r="A788" s="84"/>
      <c r="B788" s="84"/>
      <c r="C788" s="105"/>
      <c r="D788" s="99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</row>
    <row r="789" ht="12.75" customHeight="1">
      <c r="A789" s="84"/>
      <c r="B789" s="84"/>
      <c r="C789" s="105"/>
      <c r="D789" s="99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</row>
    <row r="790" ht="12.75" customHeight="1">
      <c r="A790" s="84"/>
      <c r="B790" s="84"/>
      <c r="C790" s="105"/>
      <c r="D790" s="99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</row>
    <row r="791" ht="12.75" customHeight="1">
      <c r="A791" s="84"/>
      <c r="B791" s="84"/>
      <c r="C791" s="105"/>
      <c r="D791" s="99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</row>
    <row r="792" ht="12.75" customHeight="1">
      <c r="A792" s="84"/>
      <c r="B792" s="84"/>
      <c r="C792" s="105"/>
      <c r="D792" s="99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</row>
    <row r="793" ht="12.75" customHeight="1">
      <c r="A793" s="84"/>
      <c r="B793" s="84"/>
      <c r="C793" s="105"/>
      <c r="D793" s="99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</row>
    <row r="794" ht="12.75" customHeight="1">
      <c r="A794" s="84"/>
      <c r="B794" s="84"/>
      <c r="C794" s="105"/>
      <c r="D794" s="99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</row>
    <row r="795" ht="12.75" customHeight="1">
      <c r="A795" s="84"/>
      <c r="B795" s="84"/>
      <c r="C795" s="105"/>
      <c r="D795" s="99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</row>
    <row r="796" ht="12.75" customHeight="1">
      <c r="A796" s="84"/>
      <c r="B796" s="84"/>
      <c r="C796" s="105"/>
      <c r="D796" s="99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</row>
    <row r="797" ht="12.75" customHeight="1">
      <c r="A797" s="84"/>
      <c r="B797" s="84"/>
      <c r="C797" s="105"/>
      <c r="D797" s="99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</row>
    <row r="798" ht="12.75" customHeight="1">
      <c r="A798" s="84"/>
      <c r="B798" s="84"/>
      <c r="C798" s="105"/>
      <c r="D798" s="99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</row>
    <row r="799" ht="12.75" customHeight="1">
      <c r="A799" s="84"/>
      <c r="B799" s="84"/>
      <c r="C799" s="105"/>
      <c r="D799" s="99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</row>
    <row r="800" ht="12.75" customHeight="1">
      <c r="A800" s="84"/>
      <c r="B800" s="84"/>
      <c r="C800" s="105"/>
      <c r="D800" s="99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</row>
    <row r="801" ht="12.75" customHeight="1">
      <c r="A801" s="84"/>
      <c r="B801" s="84"/>
      <c r="C801" s="105"/>
      <c r="D801" s="99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</row>
    <row r="802" ht="12.75" customHeight="1">
      <c r="A802" s="84"/>
      <c r="B802" s="84"/>
      <c r="C802" s="105"/>
      <c r="D802" s="99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</row>
    <row r="803" ht="12.75" customHeight="1">
      <c r="A803" s="84"/>
      <c r="B803" s="84"/>
      <c r="C803" s="105"/>
      <c r="D803" s="99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</row>
    <row r="804" ht="12.75" customHeight="1">
      <c r="A804" s="84"/>
      <c r="B804" s="84"/>
      <c r="C804" s="105"/>
      <c r="D804" s="99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</row>
    <row r="805" ht="12.75" customHeight="1">
      <c r="A805" s="84"/>
      <c r="B805" s="84"/>
      <c r="C805" s="105"/>
      <c r="D805" s="99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</row>
    <row r="806" ht="12.75" customHeight="1">
      <c r="A806" s="84"/>
      <c r="B806" s="84"/>
      <c r="C806" s="105"/>
      <c r="D806" s="99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</row>
    <row r="807" ht="12.75" customHeight="1">
      <c r="A807" s="84"/>
      <c r="B807" s="84"/>
      <c r="C807" s="105"/>
      <c r="D807" s="99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</row>
    <row r="808" ht="12.75" customHeight="1">
      <c r="A808" s="84"/>
      <c r="B808" s="84"/>
      <c r="C808" s="105"/>
      <c r="D808" s="99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</row>
    <row r="809" ht="12.75" customHeight="1">
      <c r="A809" s="84"/>
      <c r="B809" s="84"/>
      <c r="C809" s="105"/>
      <c r="D809" s="99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</row>
    <row r="810" ht="12.75" customHeight="1">
      <c r="A810" s="84"/>
      <c r="B810" s="84"/>
      <c r="C810" s="105"/>
      <c r="D810" s="99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</row>
    <row r="811" ht="12.75" customHeight="1">
      <c r="A811" s="84"/>
      <c r="B811" s="84"/>
      <c r="C811" s="105"/>
      <c r="D811" s="99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</row>
    <row r="812" ht="12.75" customHeight="1">
      <c r="A812" s="84"/>
      <c r="B812" s="84"/>
      <c r="C812" s="105"/>
      <c r="D812" s="99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</row>
    <row r="813" ht="12.75" customHeight="1">
      <c r="A813" s="84"/>
      <c r="B813" s="84"/>
      <c r="C813" s="105"/>
      <c r="D813" s="99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</row>
    <row r="814" ht="12.75" customHeight="1">
      <c r="A814" s="84"/>
      <c r="B814" s="84"/>
      <c r="C814" s="105"/>
      <c r="D814" s="99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</row>
    <row r="815" ht="12.75" customHeight="1">
      <c r="A815" s="84"/>
      <c r="B815" s="84"/>
      <c r="C815" s="105"/>
      <c r="D815" s="99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</row>
    <row r="816" ht="12.75" customHeight="1">
      <c r="A816" s="84"/>
      <c r="B816" s="84"/>
      <c r="C816" s="105"/>
      <c r="D816" s="99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</row>
    <row r="817" ht="12.75" customHeight="1">
      <c r="A817" s="84"/>
      <c r="B817" s="84"/>
      <c r="C817" s="105"/>
      <c r="D817" s="99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</row>
    <row r="818" ht="12.75" customHeight="1">
      <c r="A818" s="84"/>
      <c r="B818" s="84"/>
      <c r="C818" s="105"/>
      <c r="D818" s="99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</row>
    <row r="819" ht="12.75" customHeight="1">
      <c r="A819" s="84"/>
      <c r="B819" s="84"/>
      <c r="C819" s="105"/>
      <c r="D819" s="99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</row>
    <row r="820" ht="12.75" customHeight="1">
      <c r="A820" s="84"/>
      <c r="B820" s="84"/>
      <c r="C820" s="105"/>
      <c r="D820" s="99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</row>
    <row r="821" ht="12.75" customHeight="1">
      <c r="A821" s="84"/>
      <c r="B821" s="84"/>
      <c r="C821" s="105"/>
      <c r="D821" s="99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</row>
    <row r="822" ht="12.75" customHeight="1">
      <c r="A822" s="84"/>
      <c r="B822" s="84"/>
      <c r="C822" s="105"/>
      <c r="D822" s="99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</row>
    <row r="823" ht="12.75" customHeight="1">
      <c r="A823" s="84"/>
      <c r="B823" s="84"/>
      <c r="C823" s="105"/>
      <c r="D823" s="99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</row>
    <row r="824" ht="12.75" customHeight="1">
      <c r="A824" s="84"/>
      <c r="B824" s="84"/>
      <c r="C824" s="105"/>
      <c r="D824" s="99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</row>
    <row r="825" ht="12.75" customHeight="1">
      <c r="A825" s="84"/>
      <c r="B825" s="84"/>
      <c r="C825" s="105"/>
      <c r="D825" s="99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</row>
    <row r="826" ht="12.75" customHeight="1">
      <c r="A826" s="84"/>
      <c r="B826" s="84"/>
      <c r="C826" s="105"/>
      <c r="D826" s="99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</row>
    <row r="827" ht="12.75" customHeight="1">
      <c r="A827" s="84"/>
      <c r="B827" s="84"/>
      <c r="C827" s="105"/>
      <c r="D827" s="99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</row>
    <row r="828" ht="12.75" customHeight="1">
      <c r="A828" s="84"/>
      <c r="B828" s="84"/>
      <c r="C828" s="105"/>
      <c r="D828" s="99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</row>
    <row r="829" ht="12.75" customHeight="1">
      <c r="A829" s="84"/>
      <c r="B829" s="84"/>
      <c r="C829" s="105"/>
      <c r="D829" s="99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</row>
    <row r="830" ht="12.75" customHeight="1">
      <c r="A830" s="84"/>
      <c r="B830" s="84"/>
      <c r="C830" s="105"/>
      <c r="D830" s="99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</row>
    <row r="831" ht="12.75" customHeight="1">
      <c r="A831" s="84"/>
      <c r="B831" s="84"/>
      <c r="C831" s="105"/>
      <c r="D831" s="99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</row>
    <row r="832" ht="12.75" customHeight="1">
      <c r="A832" s="84"/>
      <c r="B832" s="84"/>
      <c r="C832" s="105"/>
      <c r="D832" s="99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</row>
    <row r="833" ht="12.75" customHeight="1">
      <c r="A833" s="84"/>
      <c r="B833" s="84"/>
      <c r="C833" s="105"/>
      <c r="D833" s="99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</row>
    <row r="834" ht="12.75" customHeight="1">
      <c r="A834" s="84"/>
      <c r="B834" s="84"/>
      <c r="C834" s="105"/>
      <c r="D834" s="99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</row>
    <row r="835" ht="12.75" customHeight="1">
      <c r="A835" s="84"/>
      <c r="B835" s="84"/>
      <c r="C835" s="105"/>
      <c r="D835" s="99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</row>
    <row r="836" ht="12.75" customHeight="1">
      <c r="A836" s="84"/>
      <c r="B836" s="84"/>
      <c r="C836" s="105"/>
      <c r="D836" s="99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</row>
    <row r="837" ht="12.75" customHeight="1">
      <c r="A837" s="84"/>
      <c r="B837" s="84"/>
      <c r="C837" s="105"/>
      <c r="D837" s="99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</row>
    <row r="838" ht="12.75" customHeight="1">
      <c r="A838" s="84"/>
      <c r="B838" s="84"/>
      <c r="C838" s="105"/>
      <c r="D838" s="99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</row>
    <row r="839" ht="12.75" customHeight="1">
      <c r="A839" s="84"/>
      <c r="B839" s="84"/>
      <c r="C839" s="105"/>
      <c r="D839" s="99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</row>
    <row r="840" ht="12.75" customHeight="1">
      <c r="A840" s="84"/>
      <c r="B840" s="84"/>
      <c r="C840" s="105"/>
      <c r="D840" s="99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</row>
    <row r="841" ht="12.75" customHeight="1">
      <c r="A841" s="84"/>
      <c r="B841" s="84"/>
      <c r="C841" s="105"/>
      <c r="D841" s="99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</row>
    <row r="842" ht="12.75" customHeight="1">
      <c r="A842" s="84"/>
      <c r="B842" s="84"/>
      <c r="C842" s="105"/>
      <c r="D842" s="99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</row>
    <row r="843" ht="12.75" customHeight="1">
      <c r="A843" s="84"/>
      <c r="B843" s="84"/>
      <c r="C843" s="105"/>
      <c r="D843" s="99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</row>
    <row r="844" ht="12.75" customHeight="1">
      <c r="A844" s="84"/>
      <c r="B844" s="84"/>
      <c r="C844" s="105"/>
      <c r="D844" s="99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</row>
    <row r="845" ht="12.75" customHeight="1">
      <c r="A845" s="84"/>
      <c r="B845" s="84"/>
      <c r="C845" s="105"/>
      <c r="D845" s="99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</row>
    <row r="846" ht="12.75" customHeight="1">
      <c r="A846" s="84"/>
      <c r="B846" s="84"/>
      <c r="C846" s="105"/>
      <c r="D846" s="99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</row>
    <row r="847" ht="12.75" customHeight="1">
      <c r="A847" s="84"/>
      <c r="B847" s="84"/>
      <c r="C847" s="105"/>
      <c r="D847" s="99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</row>
    <row r="848" ht="12.75" customHeight="1">
      <c r="A848" s="84"/>
      <c r="B848" s="84"/>
      <c r="C848" s="105"/>
      <c r="D848" s="99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</row>
    <row r="849" ht="12.75" customHeight="1">
      <c r="A849" s="84"/>
      <c r="B849" s="84"/>
      <c r="C849" s="105"/>
      <c r="D849" s="99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</row>
    <row r="850" ht="12.75" customHeight="1">
      <c r="A850" s="84"/>
      <c r="B850" s="84"/>
      <c r="C850" s="105"/>
      <c r="D850" s="99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</row>
    <row r="851" ht="12.75" customHeight="1">
      <c r="A851" s="84"/>
      <c r="B851" s="84"/>
      <c r="C851" s="105"/>
      <c r="D851" s="99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</row>
    <row r="852" ht="12.75" customHeight="1">
      <c r="A852" s="84"/>
      <c r="B852" s="84"/>
      <c r="C852" s="105"/>
      <c r="D852" s="99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</row>
    <row r="853" ht="12.75" customHeight="1">
      <c r="A853" s="84"/>
      <c r="B853" s="84"/>
      <c r="C853" s="105"/>
      <c r="D853" s="99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</row>
    <row r="854" ht="12.75" customHeight="1">
      <c r="A854" s="84"/>
      <c r="B854" s="84"/>
      <c r="C854" s="105"/>
      <c r="D854" s="99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</row>
    <row r="855" ht="12.75" customHeight="1">
      <c r="A855" s="84"/>
      <c r="B855" s="84"/>
      <c r="C855" s="105"/>
      <c r="D855" s="99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</row>
    <row r="856" ht="12.75" customHeight="1">
      <c r="A856" s="84"/>
      <c r="B856" s="84"/>
      <c r="C856" s="105"/>
      <c r="D856" s="99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</row>
    <row r="857" ht="12.75" customHeight="1">
      <c r="A857" s="84"/>
      <c r="B857" s="84"/>
      <c r="C857" s="105"/>
      <c r="D857" s="99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</row>
    <row r="858" ht="12.75" customHeight="1">
      <c r="A858" s="84"/>
      <c r="B858" s="84"/>
      <c r="C858" s="105"/>
      <c r="D858" s="99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</row>
    <row r="859" ht="12.75" customHeight="1">
      <c r="A859" s="84"/>
      <c r="B859" s="84"/>
      <c r="C859" s="105"/>
      <c r="D859" s="99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</row>
    <row r="860" ht="12.75" customHeight="1">
      <c r="A860" s="84"/>
      <c r="B860" s="84"/>
      <c r="C860" s="105"/>
      <c r="D860" s="99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</row>
    <row r="861" ht="12.75" customHeight="1">
      <c r="A861" s="84"/>
      <c r="B861" s="84"/>
      <c r="C861" s="105"/>
      <c r="D861" s="99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</row>
    <row r="862" ht="12.75" customHeight="1">
      <c r="A862" s="84"/>
      <c r="B862" s="84"/>
      <c r="C862" s="105"/>
      <c r="D862" s="99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</row>
    <row r="863" ht="12.75" customHeight="1">
      <c r="A863" s="84"/>
      <c r="B863" s="84"/>
      <c r="C863" s="105"/>
      <c r="D863" s="99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</row>
    <row r="864" ht="12.75" customHeight="1">
      <c r="A864" s="84"/>
      <c r="B864" s="84"/>
      <c r="C864" s="105"/>
      <c r="D864" s="99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</row>
    <row r="865" ht="12.75" customHeight="1">
      <c r="A865" s="84"/>
      <c r="B865" s="84"/>
      <c r="C865" s="105"/>
      <c r="D865" s="99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</row>
    <row r="866" ht="12.75" customHeight="1">
      <c r="A866" s="84"/>
      <c r="B866" s="84"/>
      <c r="C866" s="105"/>
      <c r="D866" s="99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</row>
    <row r="867" ht="12.75" customHeight="1">
      <c r="A867" s="84"/>
      <c r="B867" s="84"/>
      <c r="C867" s="105"/>
      <c r="D867" s="99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</row>
    <row r="868" ht="12.75" customHeight="1">
      <c r="A868" s="84"/>
      <c r="B868" s="84"/>
      <c r="C868" s="105"/>
      <c r="D868" s="99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</row>
    <row r="869" ht="12.75" customHeight="1">
      <c r="A869" s="84"/>
      <c r="B869" s="84"/>
      <c r="C869" s="105"/>
      <c r="D869" s="99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</row>
    <row r="870" ht="12.75" customHeight="1">
      <c r="A870" s="84"/>
      <c r="B870" s="84"/>
      <c r="C870" s="105"/>
      <c r="D870" s="99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</row>
    <row r="871" ht="12.75" customHeight="1">
      <c r="A871" s="84"/>
      <c r="B871" s="84"/>
      <c r="C871" s="105"/>
      <c r="D871" s="99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</row>
    <row r="872" ht="12.75" customHeight="1">
      <c r="A872" s="84"/>
      <c r="B872" s="84"/>
      <c r="C872" s="105"/>
      <c r="D872" s="99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</row>
    <row r="873" ht="12.75" customHeight="1">
      <c r="A873" s="84"/>
      <c r="B873" s="84"/>
      <c r="C873" s="105"/>
      <c r="D873" s="99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</row>
    <row r="874" ht="12.75" customHeight="1">
      <c r="A874" s="84"/>
      <c r="B874" s="84"/>
      <c r="C874" s="105"/>
      <c r="D874" s="99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</row>
    <row r="875" ht="12.75" customHeight="1">
      <c r="A875" s="84"/>
      <c r="B875" s="84"/>
      <c r="C875" s="105"/>
      <c r="D875" s="99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</row>
    <row r="876" ht="12.75" customHeight="1">
      <c r="A876" s="84"/>
      <c r="B876" s="84"/>
      <c r="C876" s="105"/>
      <c r="D876" s="99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</row>
    <row r="877" ht="12.75" customHeight="1">
      <c r="A877" s="84"/>
      <c r="B877" s="84"/>
      <c r="C877" s="105"/>
      <c r="D877" s="99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</row>
    <row r="878" ht="12.75" customHeight="1">
      <c r="A878" s="84"/>
      <c r="B878" s="84"/>
      <c r="C878" s="105"/>
      <c r="D878" s="99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</row>
    <row r="879" ht="12.75" customHeight="1">
      <c r="A879" s="84"/>
      <c r="B879" s="84"/>
      <c r="C879" s="105"/>
      <c r="D879" s="99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</row>
    <row r="880" ht="12.75" customHeight="1">
      <c r="A880" s="84"/>
      <c r="B880" s="84"/>
      <c r="C880" s="105"/>
      <c r="D880" s="99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</row>
    <row r="881" ht="12.75" customHeight="1">
      <c r="A881" s="84"/>
      <c r="B881" s="84"/>
      <c r="C881" s="105"/>
      <c r="D881" s="99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</row>
    <row r="882" ht="12.75" customHeight="1">
      <c r="A882" s="84"/>
      <c r="B882" s="84"/>
      <c r="C882" s="105"/>
      <c r="D882" s="99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</row>
    <row r="883" ht="12.75" customHeight="1">
      <c r="A883" s="84"/>
      <c r="B883" s="84"/>
      <c r="C883" s="105"/>
      <c r="D883" s="99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</row>
    <row r="884" ht="12.75" customHeight="1">
      <c r="A884" s="84"/>
      <c r="B884" s="84"/>
      <c r="C884" s="105"/>
      <c r="D884" s="99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</row>
    <row r="885" ht="12.75" customHeight="1">
      <c r="A885" s="84"/>
      <c r="B885" s="84"/>
      <c r="C885" s="105"/>
      <c r="D885" s="99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</row>
    <row r="886" ht="12.75" customHeight="1">
      <c r="A886" s="84"/>
      <c r="B886" s="84"/>
      <c r="C886" s="105"/>
      <c r="D886" s="99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</row>
    <row r="887" ht="12.75" customHeight="1">
      <c r="A887" s="84"/>
      <c r="B887" s="84"/>
      <c r="C887" s="105"/>
      <c r="D887" s="99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</row>
    <row r="888" ht="12.75" customHeight="1">
      <c r="A888" s="84"/>
      <c r="B888" s="84"/>
      <c r="C888" s="105"/>
      <c r="D888" s="99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</row>
    <row r="889" ht="12.75" customHeight="1">
      <c r="A889" s="84"/>
      <c r="B889" s="84"/>
      <c r="C889" s="105"/>
      <c r="D889" s="99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</row>
    <row r="890" ht="12.75" customHeight="1">
      <c r="A890" s="84"/>
      <c r="B890" s="84"/>
      <c r="C890" s="105"/>
      <c r="D890" s="99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</row>
    <row r="891" ht="12.75" customHeight="1">
      <c r="A891" s="84"/>
      <c r="B891" s="84"/>
      <c r="C891" s="105"/>
      <c r="D891" s="99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</row>
    <row r="892" ht="12.75" customHeight="1">
      <c r="A892" s="84"/>
      <c r="B892" s="84"/>
      <c r="C892" s="105"/>
      <c r="D892" s="99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</row>
    <row r="893" ht="12.75" customHeight="1">
      <c r="A893" s="84"/>
      <c r="B893" s="84"/>
      <c r="C893" s="105"/>
      <c r="D893" s="99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</row>
    <row r="894" ht="12.75" customHeight="1">
      <c r="A894" s="84"/>
      <c r="B894" s="84"/>
      <c r="C894" s="105"/>
      <c r="D894" s="99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</row>
    <row r="895" ht="12.75" customHeight="1">
      <c r="A895" s="84"/>
      <c r="B895" s="84"/>
      <c r="C895" s="105"/>
      <c r="D895" s="99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</row>
    <row r="896" ht="12.75" customHeight="1">
      <c r="A896" s="84"/>
      <c r="B896" s="84"/>
      <c r="C896" s="105"/>
      <c r="D896" s="99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</row>
    <row r="897" ht="12.75" customHeight="1">
      <c r="A897" s="84"/>
      <c r="B897" s="84"/>
      <c r="C897" s="105"/>
      <c r="D897" s="99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</row>
    <row r="898" ht="12.75" customHeight="1">
      <c r="A898" s="84"/>
      <c r="B898" s="84"/>
      <c r="C898" s="105"/>
      <c r="D898" s="99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</row>
    <row r="899" ht="12.75" customHeight="1">
      <c r="A899" s="84"/>
      <c r="B899" s="84"/>
      <c r="C899" s="105"/>
      <c r="D899" s="99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</row>
    <row r="900" ht="12.75" customHeight="1">
      <c r="A900" s="84"/>
      <c r="B900" s="84"/>
      <c r="C900" s="105"/>
      <c r="D900" s="99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</row>
    <row r="901" ht="12.75" customHeight="1">
      <c r="A901" s="84"/>
      <c r="B901" s="84"/>
      <c r="C901" s="105"/>
      <c r="D901" s="99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</row>
    <row r="902" ht="12.75" customHeight="1">
      <c r="A902" s="84"/>
      <c r="B902" s="84"/>
      <c r="C902" s="105"/>
      <c r="D902" s="99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</row>
    <row r="903" ht="12.75" customHeight="1">
      <c r="A903" s="84"/>
      <c r="B903" s="84"/>
      <c r="C903" s="105"/>
      <c r="D903" s="99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</row>
    <row r="904" ht="12.75" customHeight="1">
      <c r="A904" s="84"/>
      <c r="B904" s="84"/>
      <c r="C904" s="105"/>
      <c r="D904" s="99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</row>
    <row r="905" ht="12.75" customHeight="1">
      <c r="A905" s="84"/>
      <c r="B905" s="84"/>
      <c r="C905" s="105"/>
      <c r="D905" s="99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</row>
    <row r="906" ht="12.75" customHeight="1">
      <c r="A906" s="84"/>
      <c r="B906" s="84"/>
      <c r="C906" s="105"/>
      <c r="D906" s="99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</row>
    <row r="907" ht="12.75" customHeight="1">
      <c r="A907" s="84"/>
      <c r="B907" s="84"/>
      <c r="C907" s="105"/>
      <c r="D907" s="99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</row>
    <row r="908" ht="12.75" customHeight="1">
      <c r="A908" s="84"/>
      <c r="B908" s="84"/>
      <c r="C908" s="105"/>
      <c r="D908" s="99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</row>
    <row r="909" ht="12.75" customHeight="1">
      <c r="A909" s="84"/>
      <c r="B909" s="84"/>
      <c r="C909" s="105"/>
      <c r="D909" s="99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</row>
    <row r="910" ht="12.75" customHeight="1">
      <c r="A910" s="84"/>
      <c r="B910" s="84"/>
      <c r="C910" s="105"/>
      <c r="D910" s="99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</row>
    <row r="911" ht="12.75" customHeight="1">
      <c r="A911" s="84"/>
      <c r="B911" s="84"/>
      <c r="C911" s="105"/>
      <c r="D911" s="99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</row>
    <row r="912" ht="12.75" customHeight="1">
      <c r="A912" s="84"/>
      <c r="B912" s="84"/>
      <c r="C912" s="105"/>
      <c r="D912" s="99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</row>
    <row r="913" ht="12.75" customHeight="1">
      <c r="A913" s="84"/>
      <c r="B913" s="84"/>
      <c r="C913" s="105"/>
      <c r="D913" s="99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</row>
    <row r="914" ht="12.75" customHeight="1">
      <c r="A914" s="84"/>
      <c r="B914" s="84"/>
      <c r="C914" s="105"/>
      <c r="D914" s="99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</row>
    <row r="915" ht="12.75" customHeight="1">
      <c r="A915" s="84"/>
      <c r="B915" s="84"/>
      <c r="C915" s="105"/>
      <c r="D915" s="99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</row>
    <row r="916" ht="12.75" customHeight="1">
      <c r="A916" s="84"/>
      <c r="B916" s="84"/>
      <c r="C916" s="105"/>
      <c r="D916" s="99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</row>
    <row r="917" ht="12.75" customHeight="1">
      <c r="A917" s="84"/>
      <c r="B917" s="84"/>
      <c r="C917" s="105"/>
      <c r="D917" s="99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</row>
    <row r="918" ht="12.75" customHeight="1">
      <c r="A918" s="84"/>
      <c r="B918" s="84"/>
      <c r="C918" s="105"/>
      <c r="D918" s="99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</row>
    <row r="919" ht="12.75" customHeight="1">
      <c r="A919" s="84"/>
      <c r="B919" s="84"/>
      <c r="C919" s="105"/>
      <c r="D919" s="99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</row>
    <row r="920" ht="12.75" customHeight="1">
      <c r="A920" s="84"/>
      <c r="B920" s="84"/>
      <c r="C920" s="105"/>
      <c r="D920" s="99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</row>
    <row r="921" ht="12.75" customHeight="1">
      <c r="A921" s="84"/>
      <c r="B921" s="84"/>
      <c r="C921" s="105"/>
      <c r="D921" s="99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</row>
    <row r="922" ht="12.75" customHeight="1">
      <c r="A922" s="84"/>
      <c r="B922" s="84"/>
      <c r="C922" s="105"/>
      <c r="D922" s="99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</row>
    <row r="923" ht="12.75" customHeight="1">
      <c r="A923" s="84"/>
      <c r="B923" s="84"/>
      <c r="C923" s="105"/>
      <c r="D923" s="99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</row>
    <row r="924" ht="12.75" customHeight="1">
      <c r="A924" s="84"/>
      <c r="B924" s="84"/>
      <c r="C924" s="105"/>
      <c r="D924" s="99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</row>
    <row r="925" ht="12.75" customHeight="1">
      <c r="A925" s="84"/>
      <c r="B925" s="84"/>
      <c r="C925" s="105"/>
      <c r="D925" s="99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</row>
    <row r="926" ht="12.75" customHeight="1">
      <c r="A926" s="84"/>
      <c r="B926" s="84"/>
      <c r="C926" s="105"/>
      <c r="D926" s="99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</row>
    <row r="927" ht="12.75" customHeight="1">
      <c r="A927" s="84"/>
      <c r="B927" s="84"/>
      <c r="C927" s="105"/>
      <c r="D927" s="99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</row>
    <row r="928" ht="12.75" customHeight="1">
      <c r="A928" s="84"/>
      <c r="B928" s="84"/>
      <c r="C928" s="105"/>
      <c r="D928" s="99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</row>
    <row r="929" ht="12.75" customHeight="1">
      <c r="A929" s="84"/>
      <c r="B929" s="84"/>
      <c r="C929" s="105"/>
      <c r="D929" s="99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</row>
    <row r="930" ht="12.75" customHeight="1">
      <c r="A930" s="84"/>
      <c r="B930" s="84"/>
      <c r="C930" s="105"/>
      <c r="D930" s="99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</row>
    <row r="931" ht="12.75" customHeight="1">
      <c r="A931" s="84"/>
      <c r="B931" s="84"/>
      <c r="C931" s="105"/>
      <c r="D931" s="99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</row>
    <row r="932" ht="12.75" customHeight="1">
      <c r="A932" s="84"/>
      <c r="B932" s="84"/>
      <c r="C932" s="105"/>
      <c r="D932" s="99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</row>
    <row r="933" ht="12.75" customHeight="1">
      <c r="A933" s="84"/>
      <c r="B933" s="84"/>
      <c r="C933" s="105"/>
      <c r="D933" s="99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</row>
    <row r="934" ht="12.75" customHeight="1">
      <c r="A934" s="84"/>
      <c r="B934" s="84"/>
      <c r="C934" s="105"/>
      <c r="D934" s="99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</row>
    <row r="935" ht="12.75" customHeight="1">
      <c r="A935" s="84"/>
      <c r="B935" s="84"/>
      <c r="C935" s="105"/>
      <c r="D935" s="99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</row>
    <row r="936" ht="12.75" customHeight="1">
      <c r="A936" s="84"/>
      <c r="B936" s="84"/>
      <c r="C936" s="105"/>
      <c r="D936" s="99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</row>
    <row r="937" ht="12.75" customHeight="1">
      <c r="A937" s="84"/>
      <c r="B937" s="84"/>
      <c r="C937" s="105"/>
      <c r="D937" s="99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</row>
    <row r="938" ht="12.75" customHeight="1">
      <c r="A938" s="84"/>
      <c r="B938" s="84"/>
      <c r="C938" s="105"/>
      <c r="D938" s="99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</row>
    <row r="939" ht="12.75" customHeight="1">
      <c r="A939" s="84"/>
      <c r="B939" s="84"/>
      <c r="C939" s="105"/>
      <c r="D939" s="99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</row>
    <row r="940" ht="12.75" customHeight="1">
      <c r="A940" s="84"/>
      <c r="B940" s="84"/>
      <c r="C940" s="105"/>
      <c r="D940" s="99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</row>
    <row r="941" ht="12.75" customHeight="1">
      <c r="A941" s="84"/>
      <c r="B941" s="84"/>
      <c r="C941" s="105"/>
      <c r="D941" s="99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</row>
    <row r="942" ht="12.75" customHeight="1">
      <c r="A942" s="84"/>
      <c r="B942" s="84"/>
      <c r="C942" s="105"/>
      <c r="D942" s="99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</row>
    <row r="943" ht="12.75" customHeight="1">
      <c r="A943" s="84"/>
      <c r="B943" s="84"/>
      <c r="C943" s="105"/>
      <c r="D943" s="99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</row>
    <row r="944" ht="12.75" customHeight="1">
      <c r="A944" s="84"/>
      <c r="B944" s="84"/>
      <c r="C944" s="105"/>
      <c r="D944" s="99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</row>
    <row r="945" ht="12.75" customHeight="1">
      <c r="A945" s="84"/>
      <c r="B945" s="84"/>
      <c r="C945" s="105"/>
      <c r="D945" s="99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</row>
    <row r="946" ht="12.75" customHeight="1">
      <c r="A946" s="84"/>
      <c r="B946" s="84"/>
      <c r="C946" s="105"/>
      <c r="D946" s="99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</row>
    <row r="947" ht="12.75" customHeight="1">
      <c r="A947" s="84"/>
      <c r="B947" s="84"/>
      <c r="C947" s="105"/>
      <c r="D947" s="99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</row>
    <row r="948" ht="12.75" customHeight="1">
      <c r="A948" s="84"/>
      <c r="B948" s="84"/>
      <c r="C948" s="105"/>
      <c r="D948" s="99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</row>
    <row r="949" ht="12.75" customHeight="1">
      <c r="A949" s="84"/>
      <c r="B949" s="84"/>
      <c r="C949" s="105"/>
      <c r="D949" s="99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</row>
    <row r="950" ht="12.75" customHeight="1">
      <c r="A950" s="84"/>
      <c r="B950" s="84"/>
      <c r="C950" s="105"/>
      <c r="D950" s="99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</row>
    <row r="951" ht="12.75" customHeight="1">
      <c r="A951" s="84"/>
      <c r="B951" s="84"/>
      <c r="C951" s="105"/>
      <c r="D951" s="99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</row>
    <row r="952" ht="12.75" customHeight="1">
      <c r="A952" s="84"/>
      <c r="B952" s="84"/>
      <c r="C952" s="105"/>
      <c r="D952" s="99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</row>
    <row r="953" ht="12.75" customHeight="1">
      <c r="A953" s="84"/>
      <c r="B953" s="84"/>
      <c r="C953" s="105"/>
      <c r="D953" s="99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</row>
    <row r="954" ht="12.75" customHeight="1">
      <c r="A954" s="84"/>
      <c r="B954" s="84"/>
      <c r="C954" s="105"/>
      <c r="D954" s="99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</row>
    <row r="955" ht="12.75" customHeight="1">
      <c r="A955" s="84"/>
      <c r="B955" s="84"/>
      <c r="C955" s="105"/>
      <c r="D955" s="99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</row>
    <row r="956" ht="12.75" customHeight="1">
      <c r="A956" s="84"/>
      <c r="B956" s="84"/>
      <c r="C956" s="105"/>
      <c r="D956" s="99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</row>
    <row r="957" ht="12.75" customHeight="1">
      <c r="A957" s="84"/>
      <c r="B957" s="84"/>
      <c r="C957" s="105"/>
      <c r="D957" s="99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</row>
    <row r="958" ht="12.75" customHeight="1">
      <c r="A958" s="84"/>
      <c r="B958" s="84"/>
      <c r="C958" s="105"/>
      <c r="D958" s="99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</row>
    <row r="959" ht="12.75" customHeight="1">
      <c r="A959" s="84"/>
      <c r="B959" s="84"/>
      <c r="C959" s="105"/>
      <c r="D959" s="99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</row>
    <row r="960" ht="12.75" customHeight="1">
      <c r="A960" s="84"/>
      <c r="B960" s="84"/>
      <c r="C960" s="105"/>
      <c r="D960" s="99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</row>
    <row r="961" ht="12.75" customHeight="1">
      <c r="A961" s="84"/>
      <c r="B961" s="84"/>
      <c r="C961" s="105"/>
      <c r="D961" s="99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</row>
    <row r="962" ht="12.75" customHeight="1">
      <c r="A962" s="84"/>
      <c r="B962" s="84"/>
      <c r="C962" s="105"/>
      <c r="D962" s="99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</row>
    <row r="963" ht="12.75" customHeight="1">
      <c r="A963" s="84"/>
      <c r="B963" s="84"/>
      <c r="C963" s="105"/>
      <c r="D963" s="99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</row>
    <row r="964" ht="12.75" customHeight="1">
      <c r="A964" s="84"/>
      <c r="B964" s="84"/>
      <c r="C964" s="105"/>
      <c r="D964" s="99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</row>
    <row r="965" ht="12.75" customHeight="1">
      <c r="A965" s="84"/>
      <c r="B965" s="84"/>
      <c r="C965" s="105"/>
      <c r="D965" s="99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</row>
    <row r="966" ht="12.75" customHeight="1">
      <c r="A966" s="84"/>
      <c r="B966" s="84"/>
      <c r="C966" s="105"/>
      <c r="D966" s="99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</row>
    <row r="967" ht="12.75" customHeight="1">
      <c r="A967" s="84"/>
      <c r="B967" s="84"/>
      <c r="C967" s="105"/>
      <c r="D967" s="99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</row>
    <row r="968" ht="12.75" customHeight="1">
      <c r="A968" s="84"/>
      <c r="B968" s="84"/>
      <c r="C968" s="105"/>
      <c r="D968" s="99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</row>
    <row r="969" ht="12.75" customHeight="1">
      <c r="A969" s="84"/>
      <c r="B969" s="84"/>
      <c r="C969" s="105"/>
      <c r="D969" s="99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</row>
    <row r="970" ht="12.75" customHeight="1">
      <c r="A970" s="84"/>
      <c r="B970" s="84"/>
      <c r="C970" s="105"/>
      <c r="D970" s="99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</row>
    <row r="971" ht="12.75" customHeight="1">
      <c r="A971" s="84"/>
      <c r="B971" s="84"/>
      <c r="C971" s="105"/>
      <c r="D971" s="99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</row>
    <row r="972" ht="12.75" customHeight="1">
      <c r="A972" s="84"/>
      <c r="B972" s="84"/>
      <c r="C972" s="105"/>
      <c r="D972" s="99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</row>
    <row r="973" ht="12.75" customHeight="1">
      <c r="A973" s="84"/>
      <c r="B973" s="84"/>
      <c r="C973" s="105"/>
      <c r="D973" s="99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</row>
    <row r="974" ht="12.75" customHeight="1">
      <c r="A974" s="84"/>
      <c r="B974" s="84"/>
      <c r="C974" s="105"/>
      <c r="D974" s="99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</row>
    <row r="975" ht="12.75" customHeight="1">
      <c r="A975" s="84"/>
      <c r="B975" s="84"/>
      <c r="C975" s="105"/>
      <c r="D975" s="99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</row>
    <row r="976" ht="12.75" customHeight="1">
      <c r="A976" s="84"/>
      <c r="B976" s="84"/>
      <c r="C976" s="105"/>
      <c r="D976" s="99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</row>
    <row r="977" ht="12.75" customHeight="1">
      <c r="A977" s="84"/>
      <c r="B977" s="84"/>
      <c r="C977" s="105"/>
      <c r="D977" s="99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</row>
    <row r="978" ht="12.75" customHeight="1">
      <c r="A978" s="84"/>
      <c r="B978" s="84"/>
      <c r="C978" s="105"/>
      <c r="D978" s="99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</row>
    <row r="979" ht="12.75" customHeight="1">
      <c r="A979" s="84"/>
      <c r="B979" s="84"/>
      <c r="C979" s="105"/>
      <c r="D979" s="99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</row>
    <row r="980" ht="12.75" customHeight="1">
      <c r="A980" s="84"/>
      <c r="B980" s="84"/>
      <c r="C980" s="105"/>
      <c r="D980" s="99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</row>
    <row r="981" ht="12.75" customHeight="1">
      <c r="A981" s="84"/>
      <c r="B981" s="84"/>
      <c r="C981" s="105"/>
      <c r="D981" s="99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</row>
    <row r="982" ht="12.75" customHeight="1">
      <c r="A982" s="84"/>
      <c r="B982" s="84"/>
      <c r="C982" s="105"/>
      <c r="D982" s="99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</row>
    <row r="983" ht="12.75" customHeight="1">
      <c r="A983" s="84"/>
      <c r="B983" s="84"/>
      <c r="C983" s="105"/>
      <c r="D983" s="99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</row>
    <row r="984" ht="12.75" customHeight="1">
      <c r="A984" s="84"/>
      <c r="B984" s="84"/>
      <c r="C984" s="105"/>
      <c r="D984" s="99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</row>
    <row r="985" ht="12.75" customHeight="1">
      <c r="A985" s="84"/>
      <c r="B985" s="84"/>
      <c r="C985" s="105"/>
      <c r="D985" s="99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</row>
    <row r="986" ht="12.75" customHeight="1">
      <c r="A986" s="84"/>
      <c r="B986" s="84"/>
      <c r="C986" s="105"/>
      <c r="D986" s="99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</row>
    <row r="987" ht="12.75" customHeight="1">
      <c r="A987" s="84"/>
      <c r="B987" s="84"/>
      <c r="C987" s="105"/>
      <c r="D987" s="99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</row>
    <row r="988" ht="12.75" customHeight="1">
      <c r="A988" s="84"/>
      <c r="B988" s="84"/>
      <c r="C988" s="105"/>
      <c r="D988" s="99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</row>
    <row r="989" ht="12.75" customHeight="1">
      <c r="A989" s="84"/>
      <c r="B989" s="84"/>
      <c r="C989" s="105"/>
      <c r="D989" s="99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</row>
    <row r="990" ht="12.75" customHeight="1">
      <c r="A990" s="84"/>
      <c r="B990" s="84"/>
      <c r="C990" s="105"/>
      <c r="D990" s="99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</row>
    <row r="991" ht="12.75" customHeight="1">
      <c r="A991" s="84"/>
      <c r="B991" s="84"/>
      <c r="C991" s="105"/>
      <c r="D991" s="99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</row>
    <row r="992" ht="12.75" customHeight="1">
      <c r="A992" s="84"/>
      <c r="B992" s="84"/>
      <c r="C992" s="105"/>
      <c r="D992" s="99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</row>
    <row r="993" ht="12.75" customHeight="1">
      <c r="A993" s="84"/>
      <c r="B993" s="84"/>
      <c r="C993" s="105"/>
      <c r="D993" s="99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</row>
    <row r="994" ht="12.75" customHeight="1">
      <c r="A994" s="84"/>
      <c r="B994" s="84"/>
      <c r="C994" s="105"/>
      <c r="D994" s="99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</row>
    <row r="995" ht="12.75" customHeight="1">
      <c r="A995" s="84"/>
      <c r="B995" s="84"/>
      <c r="C995" s="105"/>
      <c r="D995" s="99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</row>
    <row r="996" ht="12.75" customHeight="1">
      <c r="A996" s="84"/>
      <c r="B996" s="84"/>
      <c r="C996" s="105"/>
      <c r="D996" s="99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</row>
    <row r="997" ht="12.75" customHeight="1">
      <c r="A997" s="84"/>
      <c r="B997" s="84"/>
      <c r="C997" s="105"/>
      <c r="D997" s="99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</row>
    <row r="998" ht="12.75" customHeight="1">
      <c r="A998" s="84"/>
      <c r="B998" s="84"/>
      <c r="C998" s="105"/>
      <c r="D998" s="99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</row>
    <row r="999" ht="12.75" customHeight="1">
      <c r="A999" s="84"/>
      <c r="B999" s="84"/>
      <c r="C999" s="105"/>
      <c r="D999" s="99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</row>
    <row r="1000" ht="12.75" customHeight="1">
      <c r="A1000" s="84"/>
      <c r="B1000" s="84"/>
      <c r="C1000" s="105"/>
      <c r="D1000" s="99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</row>
  </sheetData>
  <mergeCells count="16">
    <mergeCell ref="J1:L1"/>
    <mergeCell ref="J3:L3"/>
    <mergeCell ref="J5:K5"/>
    <mergeCell ref="J6:K6"/>
    <mergeCell ref="J7:K7"/>
    <mergeCell ref="J8:K8"/>
    <mergeCell ref="J12:K12"/>
    <mergeCell ref="J22:K22"/>
    <mergeCell ref="K40:L40"/>
    <mergeCell ref="J13:K13"/>
    <mergeCell ref="J14:K14"/>
    <mergeCell ref="J17:L17"/>
    <mergeCell ref="J18:L18"/>
    <mergeCell ref="J19:K19"/>
    <mergeCell ref="J20:L20"/>
    <mergeCell ref="J21:K21"/>
  </mergeCells>
  <printOptions/>
  <pageMargins bottom="0.35433070866141736" footer="0.0" header="0.0" left="0.31496062992125984" right="0.31496062992125984" top="0.5890625"/>
  <pageSetup paperSize="9" orientation="landscape"/>
  <headerFooter>
    <oddHeader>&amp;C </oddHeader>
  </headerFooter>
  <colBreaks count="1" manualBreakCount="1">
    <brk id="13" man="1"/>
  </col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0"/>
    <col customWidth="1" min="2" max="2" width="5.29"/>
    <col customWidth="1" min="3" max="3" width="22.29"/>
    <col customWidth="1" min="4" max="4" width="5.71"/>
    <col customWidth="1" min="5" max="5" width="14.0"/>
    <col customWidth="1" min="6" max="6" width="13.29"/>
    <col customWidth="1" min="7" max="7" width="12.86"/>
    <col customWidth="1" min="8" max="8" width="14.14"/>
    <col customWidth="1" min="9" max="180" width="15.71"/>
    <col customWidth="1" min="181" max="181" width="9.14"/>
  </cols>
  <sheetData>
    <row r="1">
      <c r="A1" s="2"/>
      <c r="B1" s="106" t="s">
        <v>111</v>
      </c>
      <c r="G1" s="106"/>
      <c r="H1" s="2"/>
      <c r="I1" s="2"/>
      <c r="J1" s="2"/>
      <c r="K1" s="2"/>
      <c r="L1" s="2"/>
      <c r="M1" s="2"/>
      <c r="N1" s="2"/>
      <c r="O1" s="2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</row>
    <row r="2" ht="9.75" customHeight="1">
      <c r="A2" s="2"/>
      <c r="B2" s="2"/>
      <c r="C2" s="108"/>
      <c r="D2" s="108"/>
      <c r="E2" s="108"/>
      <c r="F2" s="108"/>
      <c r="G2" s="108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</row>
    <row r="3">
      <c r="A3" s="2"/>
      <c r="B3" s="2"/>
      <c r="C3" s="25" t="s">
        <v>112</v>
      </c>
      <c r="D3" s="109"/>
      <c r="E3" s="2"/>
      <c r="F3" s="110"/>
      <c r="G3" s="110"/>
      <c r="H3" s="110"/>
      <c r="I3" s="110"/>
      <c r="J3" s="110"/>
      <c r="K3" s="110"/>
      <c r="L3" s="110"/>
      <c r="M3" s="110"/>
      <c r="N3" s="110"/>
      <c r="O3" s="110"/>
      <c r="P3" s="110"/>
      <c r="Q3" s="110"/>
      <c r="R3" s="111"/>
      <c r="S3" s="110"/>
      <c r="T3" s="110"/>
      <c r="U3" s="110"/>
      <c r="V3" s="110"/>
      <c r="W3" s="110"/>
      <c r="X3" s="110"/>
      <c r="Y3" s="110"/>
      <c r="Z3" s="110"/>
      <c r="AA3" s="110"/>
      <c r="AB3" s="110"/>
      <c r="AC3" s="110"/>
      <c r="AD3" s="110"/>
      <c r="AE3" s="11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</row>
    <row r="4">
      <c r="A4" s="113"/>
      <c r="B4" s="114" t="s">
        <v>52</v>
      </c>
      <c r="C4" s="115" t="s">
        <v>113</v>
      </c>
      <c r="D4" s="116"/>
      <c r="E4" s="116"/>
      <c r="F4" s="116"/>
      <c r="G4" s="117"/>
      <c r="H4" s="117"/>
      <c r="I4" s="118"/>
      <c r="J4" s="118"/>
      <c r="K4" s="118"/>
      <c r="L4" s="118"/>
      <c r="M4" s="118"/>
      <c r="N4" s="118"/>
      <c r="O4" s="118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119"/>
      <c r="AL4" s="119"/>
      <c r="AM4" s="119"/>
      <c r="AN4" s="119"/>
      <c r="AO4" s="119"/>
      <c r="AP4" s="119"/>
      <c r="AQ4" s="119"/>
      <c r="AR4" s="119"/>
      <c r="AS4" s="119"/>
      <c r="AT4" s="119"/>
      <c r="AU4" s="119"/>
      <c r="AV4" s="119"/>
      <c r="AW4" s="119"/>
      <c r="AX4" s="119"/>
      <c r="AY4" s="119"/>
      <c r="AZ4" s="119"/>
      <c r="BA4" s="119"/>
      <c r="BB4" s="119"/>
      <c r="BC4" s="119"/>
      <c r="BD4" s="119"/>
      <c r="BE4" s="119"/>
      <c r="BF4" s="119"/>
      <c r="BG4" s="119"/>
      <c r="BH4" s="119"/>
      <c r="BI4" s="119"/>
      <c r="BJ4" s="119"/>
      <c r="BK4" s="119"/>
      <c r="BL4" s="119"/>
      <c r="BM4" s="119"/>
      <c r="BN4" s="119"/>
      <c r="BO4" s="119"/>
      <c r="BP4" s="119"/>
      <c r="BQ4" s="119"/>
      <c r="BR4" s="119"/>
      <c r="BS4" s="119"/>
      <c r="BT4" s="119"/>
      <c r="BU4" s="119"/>
      <c r="BV4" s="119"/>
      <c r="BW4" s="119"/>
      <c r="BX4" s="119"/>
      <c r="BY4" s="119"/>
      <c r="BZ4" s="119"/>
      <c r="CA4" s="119"/>
      <c r="CB4" s="119"/>
      <c r="CC4" s="119"/>
      <c r="CD4" s="119"/>
      <c r="CE4" s="119"/>
      <c r="CF4" s="119"/>
      <c r="CG4" s="119"/>
      <c r="CH4" s="119"/>
      <c r="CI4" s="119"/>
      <c r="CJ4" s="119"/>
      <c r="CK4" s="119"/>
      <c r="CL4" s="119"/>
      <c r="CM4" s="119"/>
      <c r="CN4" s="119"/>
      <c r="CO4" s="119"/>
      <c r="CP4" s="119"/>
      <c r="CQ4" s="119"/>
      <c r="CR4" s="119"/>
      <c r="CS4" s="119"/>
      <c r="CT4" s="119"/>
      <c r="CU4" s="119"/>
      <c r="CV4" s="119"/>
      <c r="CW4" s="119"/>
      <c r="CX4" s="120">
        <v>99.0</v>
      </c>
      <c r="CY4" s="119"/>
      <c r="CZ4" s="119"/>
      <c r="DA4" s="119"/>
      <c r="DB4" s="119"/>
      <c r="DC4" s="119"/>
      <c r="DD4" s="119"/>
      <c r="DE4" s="119"/>
      <c r="DF4" s="119"/>
      <c r="DG4" s="119"/>
      <c r="DH4" s="119"/>
      <c r="DI4" s="119"/>
      <c r="DJ4" s="119"/>
      <c r="DK4" s="119"/>
      <c r="DL4" s="119"/>
      <c r="DM4" s="119"/>
      <c r="DN4" s="119"/>
      <c r="DO4" s="119"/>
      <c r="DP4" s="119"/>
      <c r="DQ4" s="119"/>
      <c r="DR4" s="119"/>
      <c r="DS4" s="119"/>
      <c r="DT4" s="119"/>
      <c r="DU4" s="119"/>
      <c r="DV4" s="119"/>
      <c r="DW4" s="119"/>
      <c r="DX4" s="119"/>
      <c r="DY4" s="119"/>
      <c r="DZ4" s="119"/>
      <c r="EA4" s="119"/>
      <c r="EB4" s="119"/>
      <c r="EC4" s="119"/>
      <c r="ED4" s="119"/>
      <c r="EE4" s="119"/>
      <c r="EF4" s="119"/>
      <c r="EG4" s="119"/>
      <c r="EH4" s="119"/>
      <c r="EI4" s="119"/>
      <c r="EJ4" s="119"/>
      <c r="EK4" s="119"/>
      <c r="EL4" s="119"/>
      <c r="EM4" s="119"/>
      <c r="EN4" s="119"/>
      <c r="EO4" s="119"/>
      <c r="EP4" s="119"/>
      <c r="EQ4" s="119"/>
      <c r="ER4" s="119"/>
      <c r="ES4" s="119"/>
      <c r="ET4" s="119"/>
      <c r="EU4" s="119"/>
      <c r="EV4" s="119"/>
      <c r="EW4" s="119"/>
      <c r="EX4" s="119"/>
      <c r="EY4" s="119"/>
      <c r="EZ4" s="119"/>
      <c r="FA4" s="119"/>
      <c r="FB4" s="119"/>
      <c r="FC4" s="119"/>
      <c r="FD4" s="119"/>
      <c r="FE4" s="119"/>
      <c r="FF4" s="119"/>
      <c r="FG4" s="119"/>
      <c r="FH4" s="119"/>
      <c r="FI4" s="119"/>
      <c r="FJ4" s="119"/>
      <c r="FK4" s="119"/>
      <c r="FL4" s="119"/>
      <c r="FM4" s="119"/>
      <c r="FN4" s="119"/>
      <c r="FO4" s="119"/>
      <c r="FP4" s="119"/>
      <c r="FQ4" s="119"/>
      <c r="FR4" s="119"/>
      <c r="FS4" s="119"/>
      <c r="FT4" s="119"/>
      <c r="FU4" s="119"/>
      <c r="FV4" s="119"/>
      <c r="FW4" s="119"/>
      <c r="FX4" s="119"/>
      <c r="FY4" s="119"/>
    </row>
    <row r="5">
      <c r="A5" s="113"/>
      <c r="B5" s="121"/>
      <c r="C5" s="122"/>
      <c r="D5" s="123"/>
      <c r="E5" s="123"/>
      <c r="F5" s="124"/>
      <c r="G5" s="125"/>
      <c r="H5" s="126"/>
      <c r="I5" s="127">
        <v>42401.0</v>
      </c>
      <c r="J5" s="127">
        <v>42430.0</v>
      </c>
      <c r="K5" s="127">
        <v>42461.0</v>
      </c>
      <c r="L5" s="127">
        <v>42491.0</v>
      </c>
      <c r="M5" s="127">
        <v>42522.0</v>
      </c>
      <c r="N5" s="127">
        <v>42552.0</v>
      </c>
      <c r="O5" s="127">
        <v>42583.0</v>
      </c>
      <c r="P5" s="127">
        <v>42614.0</v>
      </c>
      <c r="Q5" s="127">
        <v>42644.0</v>
      </c>
      <c r="R5" s="127">
        <v>42675.0</v>
      </c>
      <c r="S5" s="127">
        <v>42705.0</v>
      </c>
      <c r="T5" s="127">
        <v>42736.0</v>
      </c>
      <c r="U5" s="127">
        <v>42767.0</v>
      </c>
      <c r="V5" s="127">
        <v>42795.0</v>
      </c>
      <c r="W5" s="127">
        <v>42826.0</v>
      </c>
      <c r="X5" s="127">
        <v>42856.0</v>
      </c>
      <c r="Y5" s="127">
        <v>42887.0</v>
      </c>
      <c r="Z5" s="127">
        <v>42917.0</v>
      </c>
      <c r="AA5" s="127">
        <v>42948.0</v>
      </c>
      <c r="AB5" s="127">
        <v>42979.0</v>
      </c>
      <c r="AC5" s="127">
        <v>43009.0</v>
      </c>
      <c r="AD5" s="127">
        <v>43040.0</v>
      </c>
      <c r="AE5" s="127">
        <v>43070.0</v>
      </c>
      <c r="AF5" s="127">
        <v>43101.0</v>
      </c>
      <c r="AG5" s="127">
        <v>43132.0</v>
      </c>
      <c r="AH5" s="127">
        <v>43160.0</v>
      </c>
      <c r="AI5" s="127">
        <v>43191.0</v>
      </c>
      <c r="AJ5" s="127">
        <v>43221.0</v>
      </c>
      <c r="AK5" s="127">
        <v>43252.0</v>
      </c>
      <c r="AL5" s="127">
        <v>43282.0</v>
      </c>
      <c r="AM5" s="127">
        <v>43313.0</v>
      </c>
      <c r="AN5" s="127">
        <v>43344.0</v>
      </c>
      <c r="AO5" s="127">
        <v>43374.0</v>
      </c>
      <c r="AP5" s="127">
        <v>43405.0</v>
      </c>
      <c r="AQ5" s="127">
        <v>43435.0</v>
      </c>
      <c r="AR5" s="127">
        <v>43466.0</v>
      </c>
      <c r="AS5" s="127">
        <v>43497.0</v>
      </c>
      <c r="AT5" s="127">
        <v>43525.0</v>
      </c>
      <c r="AU5" s="127">
        <v>43556.0</v>
      </c>
      <c r="AV5" s="127">
        <v>43586.0</v>
      </c>
      <c r="AW5" s="127">
        <v>43617.0</v>
      </c>
      <c r="AX5" s="127">
        <v>43647.0</v>
      </c>
      <c r="AY5" s="127">
        <v>43678.0</v>
      </c>
      <c r="AZ5" s="127">
        <v>43709.0</v>
      </c>
      <c r="BA5" s="127">
        <v>43739.0</v>
      </c>
      <c r="BB5" s="127">
        <v>43770.0</v>
      </c>
      <c r="BC5" s="127">
        <v>43800.0</v>
      </c>
      <c r="BD5" s="127">
        <v>43831.0</v>
      </c>
      <c r="BE5" s="127">
        <v>43862.0</v>
      </c>
      <c r="BF5" s="127">
        <v>43891.0</v>
      </c>
      <c r="BG5" s="127">
        <v>43922.0</v>
      </c>
      <c r="BH5" s="127">
        <v>43952.0</v>
      </c>
      <c r="BI5" s="127">
        <v>43983.0</v>
      </c>
      <c r="BJ5" s="127">
        <v>44013.0</v>
      </c>
      <c r="BK5" s="127">
        <v>44044.0</v>
      </c>
      <c r="BL5" s="127">
        <v>44075.0</v>
      </c>
      <c r="BM5" s="127">
        <v>44105.0</v>
      </c>
      <c r="BN5" s="127">
        <v>44136.0</v>
      </c>
      <c r="BO5" s="127">
        <v>44166.0</v>
      </c>
      <c r="BP5" s="127">
        <v>44197.0</v>
      </c>
      <c r="BQ5" s="127">
        <v>44228.0</v>
      </c>
      <c r="BR5" s="127">
        <v>44256.0</v>
      </c>
      <c r="BS5" s="127">
        <v>44287.0</v>
      </c>
      <c r="BT5" s="127">
        <v>44317.0</v>
      </c>
      <c r="BU5" s="127">
        <v>44348.0</v>
      </c>
      <c r="BV5" s="127">
        <v>44378.0</v>
      </c>
      <c r="BW5" s="127">
        <v>44409.0</v>
      </c>
      <c r="BX5" s="127">
        <v>44440.0</v>
      </c>
      <c r="BY5" s="127">
        <v>44470.0</v>
      </c>
      <c r="BZ5" s="127">
        <v>44501.0</v>
      </c>
      <c r="CA5" s="127">
        <v>44531.0</v>
      </c>
      <c r="CB5" s="127">
        <v>44562.0</v>
      </c>
      <c r="CC5" s="127">
        <v>44593.0</v>
      </c>
      <c r="CD5" s="127">
        <v>44621.0</v>
      </c>
      <c r="CE5" s="127">
        <v>44652.0</v>
      </c>
      <c r="CF5" s="127">
        <v>44682.0</v>
      </c>
      <c r="CG5" s="127">
        <v>44713.0</v>
      </c>
      <c r="CH5" s="127">
        <v>44743.0</v>
      </c>
      <c r="CI5" s="127">
        <v>44774.0</v>
      </c>
      <c r="CJ5" s="127">
        <v>44805.0</v>
      </c>
      <c r="CK5" s="127">
        <v>44835.0</v>
      </c>
      <c r="CL5" s="127">
        <v>44866.0</v>
      </c>
      <c r="CM5" s="127">
        <v>44896.0</v>
      </c>
      <c r="CN5" s="127">
        <v>44927.0</v>
      </c>
      <c r="CO5" s="127">
        <v>44958.0</v>
      </c>
      <c r="CP5" s="127">
        <v>44986.0</v>
      </c>
      <c r="CQ5" s="127">
        <v>45017.0</v>
      </c>
      <c r="CR5" s="127">
        <v>45047.0</v>
      </c>
      <c r="CS5" s="127">
        <v>45078.0</v>
      </c>
      <c r="CT5" s="127">
        <v>45108.0</v>
      </c>
      <c r="CU5" s="127">
        <v>45139.0</v>
      </c>
      <c r="CV5" s="127">
        <v>45170.0</v>
      </c>
      <c r="CW5" s="127">
        <v>45200.0</v>
      </c>
      <c r="CX5" s="127">
        <v>45231.0</v>
      </c>
      <c r="CY5" s="127">
        <v>45261.0</v>
      </c>
      <c r="CZ5" s="127">
        <v>45292.0</v>
      </c>
      <c r="DA5" s="127">
        <v>45323.0</v>
      </c>
      <c r="DB5" s="127">
        <v>45352.0</v>
      </c>
      <c r="DC5" s="127">
        <v>45383.0</v>
      </c>
      <c r="DD5" s="127">
        <v>45413.0</v>
      </c>
      <c r="DE5" s="127">
        <v>45444.0</v>
      </c>
      <c r="DF5" s="127">
        <v>45474.0</v>
      </c>
      <c r="DG5" s="127">
        <v>45505.0</v>
      </c>
      <c r="DH5" s="127">
        <v>45536.0</v>
      </c>
      <c r="DI5" s="127">
        <v>45566.0</v>
      </c>
      <c r="DJ5" s="127">
        <v>45597.0</v>
      </c>
      <c r="DK5" s="127">
        <v>45627.0</v>
      </c>
      <c r="DL5" s="127">
        <v>45658.0</v>
      </c>
      <c r="DM5" s="127">
        <v>45689.0</v>
      </c>
      <c r="DN5" s="127">
        <v>45717.0</v>
      </c>
      <c r="DO5" s="127">
        <v>45748.0</v>
      </c>
      <c r="DP5" s="127">
        <v>45778.0</v>
      </c>
      <c r="DQ5" s="127">
        <v>45809.0</v>
      </c>
      <c r="DR5" s="127">
        <v>45839.0</v>
      </c>
      <c r="DS5" s="127">
        <v>45870.0</v>
      </c>
      <c r="DT5" s="127">
        <v>45901.0</v>
      </c>
      <c r="DU5" s="127">
        <v>45931.0</v>
      </c>
      <c r="DV5" s="127">
        <v>45962.0</v>
      </c>
      <c r="DW5" s="127">
        <v>45992.0</v>
      </c>
      <c r="DX5" s="127">
        <v>46023.0</v>
      </c>
      <c r="DY5" s="127">
        <v>46054.0</v>
      </c>
      <c r="DZ5" s="127">
        <v>46082.0</v>
      </c>
      <c r="EA5" s="127">
        <v>46113.0</v>
      </c>
      <c r="EB5" s="127">
        <v>46143.0</v>
      </c>
      <c r="EC5" s="127">
        <v>46174.0</v>
      </c>
      <c r="ED5" s="127">
        <v>46204.0</v>
      </c>
      <c r="EE5" s="127">
        <v>46235.0</v>
      </c>
      <c r="EF5" s="127">
        <v>46266.0</v>
      </c>
      <c r="EG5" s="127">
        <v>46296.0</v>
      </c>
      <c r="EH5" s="127">
        <v>46327.0</v>
      </c>
      <c r="EI5" s="127">
        <v>46357.0</v>
      </c>
      <c r="EJ5" s="127">
        <v>46388.0</v>
      </c>
      <c r="EK5" s="127">
        <v>46419.0</v>
      </c>
      <c r="EL5" s="127">
        <v>46447.0</v>
      </c>
      <c r="EM5" s="127">
        <v>46478.0</v>
      </c>
      <c r="EN5" s="127">
        <v>46508.0</v>
      </c>
      <c r="EO5" s="127">
        <v>46539.0</v>
      </c>
      <c r="EP5" s="127">
        <v>46569.0</v>
      </c>
      <c r="EQ5" s="127">
        <v>46600.0</v>
      </c>
      <c r="ER5" s="127">
        <v>46631.0</v>
      </c>
      <c r="ES5" s="127">
        <v>46661.0</v>
      </c>
      <c r="ET5" s="127">
        <v>46692.0</v>
      </c>
      <c r="EU5" s="127">
        <v>46722.0</v>
      </c>
      <c r="EV5" s="127">
        <v>46753.0</v>
      </c>
      <c r="EW5" s="127">
        <v>46784.0</v>
      </c>
      <c r="EX5" s="127">
        <v>46813.0</v>
      </c>
      <c r="EY5" s="127">
        <v>46844.0</v>
      </c>
      <c r="EZ5" s="127">
        <v>46874.0</v>
      </c>
      <c r="FA5" s="127">
        <v>46905.0</v>
      </c>
      <c r="FB5" s="127">
        <v>46935.0</v>
      </c>
      <c r="FC5" s="127">
        <v>46966.0</v>
      </c>
      <c r="FD5" s="127">
        <v>46997.0</v>
      </c>
      <c r="FE5" s="127">
        <v>47027.0</v>
      </c>
      <c r="FF5" s="127">
        <v>47058.0</v>
      </c>
      <c r="FG5" s="127">
        <v>47088.0</v>
      </c>
      <c r="FH5" s="127">
        <v>47119.0</v>
      </c>
      <c r="FI5" s="127">
        <v>47150.0</v>
      </c>
      <c r="FJ5" s="127">
        <v>47178.0</v>
      </c>
      <c r="FK5" s="127">
        <v>47209.0</v>
      </c>
      <c r="FL5" s="127">
        <v>47239.0</v>
      </c>
      <c r="FM5" s="127">
        <v>47270.0</v>
      </c>
      <c r="FN5" s="127">
        <v>47300.0</v>
      </c>
      <c r="FO5" s="127">
        <v>47331.0</v>
      </c>
      <c r="FP5" s="127">
        <v>47362.0</v>
      </c>
      <c r="FQ5" s="127">
        <v>47392.0</v>
      </c>
      <c r="FR5" s="127">
        <v>47423.0</v>
      </c>
      <c r="FS5" s="127">
        <v>47453.0</v>
      </c>
      <c r="FT5" s="127">
        <v>47484.0</v>
      </c>
      <c r="FU5" s="127">
        <v>47515.0</v>
      </c>
      <c r="FV5" s="127">
        <v>47543.0</v>
      </c>
      <c r="FW5" s="127">
        <v>47574.0</v>
      </c>
      <c r="FX5" s="127">
        <v>47604.0</v>
      </c>
      <c r="FY5" s="127">
        <v>47635.0</v>
      </c>
    </row>
    <row r="6">
      <c r="A6" s="128"/>
      <c r="B6" s="129"/>
      <c r="C6" s="130"/>
      <c r="D6" s="131"/>
      <c r="E6" s="131"/>
      <c r="F6" s="132"/>
      <c r="G6" s="132"/>
      <c r="H6" s="131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1"/>
      <c r="T6" s="131"/>
      <c r="U6" s="131"/>
      <c r="V6" s="131"/>
      <c r="W6" s="131"/>
      <c r="X6" s="131"/>
      <c r="Y6" s="131"/>
      <c r="Z6" s="131"/>
      <c r="AA6" s="131"/>
      <c r="AB6" s="131"/>
      <c r="AC6" s="131"/>
      <c r="AD6" s="131"/>
      <c r="AE6" s="131"/>
      <c r="AF6" s="133"/>
      <c r="AG6" s="133"/>
      <c r="AH6" s="133"/>
      <c r="AI6" s="133"/>
      <c r="AJ6" s="133"/>
      <c r="AK6" s="133"/>
      <c r="AL6" s="133"/>
      <c r="AM6" s="133"/>
      <c r="AN6" s="133"/>
      <c r="AO6" s="133"/>
      <c r="AP6" s="133"/>
      <c r="AQ6" s="133"/>
      <c r="AR6" s="133"/>
      <c r="AS6" s="133"/>
      <c r="AT6" s="133"/>
      <c r="AU6" s="133"/>
      <c r="AV6" s="133"/>
      <c r="AW6" s="133"/>
      <c r="AX6" s="133"/>
      <c r="AY6" s="133"/>
      <c r="AZ6" s="133"/>
      <c r="BA6" s="133"/>
      <c r="BB6" s="133"/>
      <c r="BC6" s="133"/>
      <c r="BD6" s="133"/>
      <c r="BE6" s="133"/>
      <c r="BF6" s="133"/>
      <c r="BG6" s="133"/>
      <c r="BH6" s="133"/>
      <c r="BI6" s="133"/>
      <c r="BJ6" s="133"/>
      <c r="BK6" s="133"/>
      <c r="BL6" s="133"/>
      <c r="BM6" s="133"/>
      <c r="BN6" s="133"/>
      <c r="BO6" s="133"/>
      <c r="BP6" s="133"/>
      <c r="BQ6" s="133"/>
      <c r="BR6" s="133"/>
      <c r="BS6" s="133"/>
      <c r="BT6" s="133"/>
      <c r="BU6" s="133"/>
      <c r="BV6" s="133"/>
      <c r="BW6" s="133"/>
      <c r="BX6" s="133"/>
      <c r="BY6" s="133"/>
      <c r="BZ6" s="133"/>
      <c r="CA6" s="133"/>
      <c r="CB6" s="133"/>
      <c r="CC6" s="133"/>
      <c r="CD6" s="133"/>
      <c r="CE6" s="133"/>
      <c r="CF6" s="133"/>
      <c r="CG6" s="133"/>
      <c r="CH6" s="133"/>
      <c r="CI6" s="133"/>
      <c r="CJ6" s="133"/>
      <c r="CK6" s="133"/>
      <c r="CL6" s="133"/>
      <c r="CM6" s="133"/>
      <c r="CN6" s="133"/>
      <c r="CO6" s="133"/>
      <c r="CP6" s="133"/>
      <c r="CQ6" s="133"/>
      <c r="CR6" s="133"/>
      <c r="CS6" s="133"/>
      <c r="CT6" s="133"/>
      <c r="CU6" s="133"/>
      <c r="CV6" s="133"/>
      <c r="CW6" s="133"/>
      <c r="CX6" s="133"/>
      <c r="CY6" s="133"/>
      <c r="CZ6" s="133"/>
      <c r="DA6" s="133"/>
      <c r="DB6" s="133"/>
      <c r="DC6" s="133"/>
      <c r="DD6" s="133"/>
      <c r="DE6" s="133"/>
      <c r="DF6" s="133"/>
      <c r="DG6" s="133"/>
      <c r="DH6" s="133"/>
      <c r="DI6" s="133"/>
      <c r="DJ6" s="133"/>
      <c r="DK6" s="133"/>
      <c r="DL6" s="133"/>
      <c r="DM6" s="133"/>
      <c r="DN6" s="133"/>
      <c r="DO6" s="133"/>
      <c r="DP6" s="133"/>
      <c r="DQ6" s="133"/>
      <c r="DR6" s="133"/>
      <c r="DS6" s="133"/>
      <c r="DT6" s="133"/>
      <c r="DU6" s="133"/>
      <c r="DV6" s="133"/>
      <c r="DW6" s="128"/>
      <c r="DX6" s="128"/>
      <c r="DY6" s="128"/>
      <c r="DZ6" s="128"/>
      <c r="EA6" s="128"/>
      <c r="EB6" s="128"/>
      <c r="EC6" s="128"/>
      <c r="ED6" s="128"/>
      <c r="EE6" s="128"/>
      <c r="EF6" s="128"/>
      <c r="EG6" s="128"/>
      <c r="EH6" s="128"/>
      <c r="EI6" s="128"/>
      <c r="EJ6" s="128"/>
      <c r="EK6" s="128"/>
      <c r="EL6" s="128"/>
      <c r="EM6" s="128"/>
      <c r="EN6" s="128"/>
      <c r="EO6" s="128"/>
      <c r="EP6" s="128"/>
      <c r="EQ6" s="128"/>
      <c r="ER6" s="128"/>
      <c r="ES6" s="128"/>
      <c r="ET6" s="128"/>
      <c r="EU6" s="128"/>
      <c r="EV6" s="128"/>
      <c r="EW6" s="128"/>
      <c r="EX6" s="128"/>
      <c r="EY6" s="128"/>
      <c r="EZ6" s="128"/>
      <c r="FA6" s="128"/>
      <c r="FB6" s="128"/>
      <c r="FC6" s="128"/>
      <c r="FD6" s="128"/>
      <c r="FE6" s="128"/>
      <c r="FF6" s="128"/>
      <c r="FG6" s="128"/>
      <c r="FH6" s="128"/>
      <c r="FI6" s="128"/>
      <c r="FJ6" s="128"/>
      <c r="FK6" s="128"/>
      <c r="FL6" s="128"/>
      <c r="FM6" s="128"/>
      <c r="FN6" s="128"/>
      <c r="FO6" s="128"/>
      <c r="FP6" s="128"/>
      <c r="FQ6" s="128"/>
      <c r="FR6" s="128"/>
      <c r="FS6" s="128"/>
      <c r="FT6" s="128"/>
      <c r="FU6" s="128"/>
      <c r="FV6" s="128"/>
      <c r="FW6" s="128"/>
      <c r="FX6" s="128"/>
      <c r="FY6" s="128"/>
    </row>
    <row r="7">
      <c r="A7" s="128"/>
      <c r="B7" s="134">
        <v>1.0</v>
      </c>
      <c r="C7" s="135" t="s">
        <v>114</v>
      </c>
      <c r="D7" s="131"/>
      <c r="E7" s="136"/>
      <c r="F7" s="137"/>
      <c r="G7" s="137"/>
      <c r="H7" s="138"/>
      <c r="I7" s="139">
        <f>170000000+175000000+20960020</f>
        <v>365960020</v>
      </c>
      <c r="J7" s="139"/>
      <c r="K7" s="139">
        <v>2.0E8</v>
      </c>
      <c r="L7" s="139"/>
      <c r="M7" s="139">
        <v>5.0E7</v>
      </c>
      <c r="N7" s="139"/>
      <c r="O7" s="139"/>
      <c r="P7" s="140"/>
      <c r="Q7" s="140"/>
      <c r="R7" s="140"/>
      <c r="S7" s="140"/>
      <c r="T7" s="140">
        <v>7.845E7</v>
      </c>
      <c r="U7" s="141"/>
      <c r="V7" s="140"/>
      <c r="W7" s="142"/>
      <c r="X7" s="142"/>
      <c r="Y7" s="142"/>
      <c r="Z7" s="142"/>
      <c r="AA7" s="143"/>
      <c r="AB7" s="142"/>
      <c r="AC7" s="142"/>
      <c r="AD7" s="142"/>
      <c r="AE7" s="142"/>
      <c r="AF7" s="142"/>
      <c r="AG7" s="142"/>
      <c r="AH7" s="142"/>
      <c r="AI7" s="142"/>
      <c r="AJ7" s="142"/>
      <c r="AK7" s="142"/>
      <c r="AL7" s="142"/>
      <c r="AM7" s="142"/>
      <c r="AN7" s="142"/>
      <c r="AO7" s="142"/>
      <c r="AP7" s="142"/>
      <c r="AQ7" s="142"/>
      <c r="AR7" s="142"/>
      <c r="AS7" s="142"/>
      <c r="AT7" s="142"/>
      <c r="AU7" s="142"/>
      <c r="AV7" s="142"/>
      <c r="AW7" s="142"/>
      <c r="AX7" s="142"/>
      <c r="AY7" s="142"/>
      <c r="AZ7" s="142"/>
      <c r="BA7" s="142"/>
      <c r="BB7" s="142"/>
      <c r="BC7" s="142"/>
      <c r="BD7" s="142"/>
      <c r="BE7" s="142"/>
      <c r="BF7" s="142"/>
      <c r="BG7" s="142"/>
      <c r="BH7" s="142"/>
      <c r="BI7" s="142"/>
      <c r="BJ7" s="142"/>
      <c r="BK7" s="142"/>
      <c r="BL7" s="142"/>
      <c r="BM7" s="142"/>
      <c r="BN7" s="142"/>
      <c r="BO7" s="142"/>
      <c r="BP7" s="142"/>
      <c r="BQ7" s="142"/>
      <c r="BR7" s="142"/>
      <c r="BS7" s="142"/>
      <c r="BT7" s="142"/>
      <c r="BU7" s="142"/>
      <c r="BV7" s="142"/>
      <c r="BW7" s="142"/>
      <c r="BX7" s="142"/>
      <c r="BY7" s="142"/>
      <c r="BZ7" s="142"/>
      <c r="CA7" s="142"/>
      <c r="CB7" s="142"/>
      <c r="CC7" s="142"/>
      <c r="CD7" s="142"/>
      <c r="CE7" s="142"/>
      <c r="CF7" s="142"/>
      <c r="CG7" s="142"/>
      <c r="CH7" s="142"/>
      <c r="CI7" s="142"/>
      <c r="CJ7" s="142"/>
      <c r="CK7" s="142"/>
      <c r="CL7" s="142"/>
      <c r="CM7" s="142"/>
      <c r="CN7" s="142"/>
      <c r="CO7" s="142"/>
      <c r="CP7" s="142"/>
      <c r="CQ7" s="142"/>
      <c r="CR7" s="142"/>
      <c r="CS7" s="142"/>
      <c r="CT7" s="142"/>
      <c r="CU7" s="142"/>
      <c r="CV7" s="142"/>
      <c r="CW7" s="142"/>
      <c r="CX7" s="142"/>
      <c r="CY7" s="142"/>
      <c r="CZ7" s="142"/>
      <c r="DA7" s="142"/>
      <c r="DB7" s="142"/>
      <c r="DC7" s="142"/>
      <c r="DD7" s="142"/>
      <c r="DE7" s="142"/>
      <c r="DF7" s="142"/>
      <c r="DG7" s="142"/>
      <c r="DH7" s="142"/>
      <c r="DI7" s="142"/>
      <c r="DJ7" s="142"/>
      <c r="DK7" s="142"/>
      <c r="DL7" s="142"/>
      <c r="DM7" s="142"/>
      <c r="DN7" s="142"/>
      <c r="DO7" s="142"/>
      <c r="DP7" s="142"/>
      <c r="DQ7" s="142"/>
      <c r="DR7" s="142"/>
      <c r="DS7" s="142"/>
      <c r="DT7" s="142"/>
      <c r="DU7" s="142"/>
      <c r="DV7" s="142"/>
      <c r="DW7" s="144"/>
      <c r="DX7" s="144"/>
      <c r="DY7" s="144"/>
      <c r="DZ7" s="144"/>
      <c r="EA7" s="144"/>
      <c r="EB7" s="144"/>
      <c r="EC7" s="144"/>
      <c r="ED7" s="144"/>
      <c r="EE7" s="144"/>
      <c r="EF7" s="144"/>
      <c r="EG7" s="144"/>
      <c r="EH7" s="144"/>
      <c r="EI7" s="144"/>
      <c r="EJ7" s="144"/>
      <c r="EK7" s="144"/>
      <c r="EL7" s="144"/>
      <c r="EM7" s="144"/>
      <c r="EN7" s="144"/>
      <c r="EO7" s="144"/>
      <c r="EP7" s="144"/>
      <c r="EQ7" s="144"/>
      <c r="ER7" s="144"/>
      <c r="ES7" s="144"/>
      <c r="ET7" s="144"/>
      <c r="EU7" s="144"/>
      <c r="EV7" s="144"/>
      <c r="EW7" s="144"/>
      <c r="EX7" s="144"/>
      <c r="EY7" s="144"/>
      <c r="EZ7" s="144"/>
      <c r="FA7" s="144"/>
      <c r="FB7" s="144"/>
      <c r="FC7" s="144"/>
      <c r="FD7" s="144"/>
      <c r="FE7" s="144"/>
      <c r="FF7" s="144"/>
      <c r="FG7" s="144"/>
      <c r="FH7" s="144"/>
      <c r="FI7" s="144"/>
      <c r="FJ7" s="144"/>
      <c r="FK7" s="144"/>
      <c r="FL7" s="144"/>
      <c r="FM7" s="144"/>
      <c r="FN7" s="144"/>
      <c r="FO7" s="144"/>
      <c r="FP7" s="144"/>
      <c r="FQ7" s="144"/>
      <c r="FR7" s="144"/>
      <c r="FS7" s="144"/>
      <c r="FT7" s="144"/>
      <c r="FU7" s="144"/>
      <c r="FV7" s="144"/>
      <c r="FW7" s="144"/>
      <c r="FX7" s="144"/>
      <c r="FY7" s="144"/>
    </row>
    <row r="8">
      <c r="A8" s="128"/>
      <c r="B8" s="134">
        <v>2.0</v>
      </c>
      <c r="C8" s="135" t="s">
        <v>115</v>
      </c>
      <c r="D8" s="131"/>
      <c r="E8" s="136"/>
      <c r="F8" s="137"/>
      <c r="G8" s="137"/>
      <c r="H8" s="138"/>
      <c r="I8" s="139"/>
      <c r="J8" s="139"/>
      <c r="K8" s="139"/>
      <c r="L8" s="139"/>
      <c r="M8" s="139"/>
      <c r="N8" s="139"/>
      <c r="O8" s="139"/>
      <c r="P8" s="139"/>
      <c r="Q8" s="139"/>
      <c r="R8" s="141"/>
      <c r="S8" s="140"/>
      <c r="T8" s="139"/>
      <c r="U8" s="141">
        <v>406959.17</v>
      </c>
      <c r="V8" s="141">
        <f>1163438+8000+468125+1250000</f>
        <v>2889563</v>
      </c>
      <c r="W8" s="140">
        <v>1362500.0</v>
      </c>
      <c r="X8" s="140">
        <f>15000000+850000+1775000</f>
        <v>17625000</v>
      </c>
      <c r="Y8" s="141">
        <v>15753.76</v>
      </c>
      <c r="Z8" s="141"/>
      <c r="AA8" s="145">
        <f>7043500+15000000+500000+375000+370000</f>
        <v>23288500</v>
      </c>
      <c r="AB8" s="146">
        <f>500001+500000+500000</f>
        <v>1500001</v>
      </c>
      <c r="AC8" s="147">
        <v>3000000.0</v>
      </c>
      <c r="AD8" s="147"/>
      <c r="AE8" s="147"/>
      <c r="AF8" s="147"/>
      <c r="AG8" s="147"/>
      <c r="AH8" s="142"/>
      <c r="AI8" s="142"/>
      <c r="AJ8" s="142"/>
      <c r="AK8" s="142"/>
      <c r="AL8" s="142"/>
      <c r="AM8" s="142"/>
      <c r="AN8" s="142"/>
      <c r="AO8" s="142"/>
      <c r="AP8" s="142"/>
      <c r="AQ8" s="142"/>
      <c r="AR8" s="142"/>
      <c r="AS8" s="142"/>
      <c r="AT8" s="142"/>
      <c r="AU8" s="142"/>
      <c r="AV8" s="142"/>
      <c r="AW8" s="142"/>
      <c r="AX8" s="142"/>
      <c r="AY8" s="142"/>
      <c r="AZ8" s="142"/>
      <c r="BA8" s="142"/>
      <c r="BB8" s="142"/>
      <c r="BC8" s="142"/>
      <c r="BD8" s="142"/>
      <c r="BE8" s="142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2"/>
      <c r="BS8" s="142"/>
      <c r="BT8" s="142"/>
      <c r="BU8" s="142"/>
      <c r="BV8" s="142"/>
      <c r="BW8" s="142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2"/>
      <c r="CJ8" s="142"/>
      <c r="CK8" s="142"/>
      <c r="CL8" s="142"/>
      <c r="CM8" s="142"/>
      <c r="CN8" s="142"/>
      <c r="CO8" s="142"/>
      <c r="CP8" s="142"/>
      <c r="CQ8" s="142"/>
      <c r="CR8" s="142"/>
      <c r="CS8" s="142"/>
      <c r="CT8" s="142"/>
      <c r="CU8" s="142"/>
      <c r="CV8" s="142"/>
      <c r="CW8" s="142"/>
      <c r="CX8" s="142"/>
      <c r="CY8" s="142"/>
      <c r="CZ8" s="142"/>
      <c r="DA8" s="142"/>
      <c r="DB8" s="142"/>
      <c r="DC8" s="142"/>
      <c r="DD8" s="142"/>
      <c r="DE8" s="142"/>
      <c r="DF8" s="142"/>
      <c r="DG8" s="142"/>
      <c r="DH8" s="142"/>
      <c r="DI8" s="142"/>
      <c r="DJ8" s="142"/>
      <c r="DK8" s="142"/>
      <c r="DL8" s="142"/>
      <c r="DM8" s="142"/>
      <c r="DN8" s="142"/>
      <c r="DO8" s="142"/>
      <c r="DP8" s="142"/>
      <c r="DQ8" s="142"/>
      <c r="DR8" s="142"/>
      <c r="DS8" s="142"/>
      <c r="DT8" s="142"/>
      <c r="DU8" s="142"/>
      <c r="DV8" s="142"/>
      <c r="DW8" s="144"/>
      <c r="DX8" s="144"/>
      <c r="DY8" s="144"/>
      <c r="DZ8" s="144"/>
      <c r="EA8" s="144"/>
      <c r="EB8" s="144"/>
      <c r="EC8" s="144"/>
      <c r="ED8" s="144"/>
      <c r="EE8" s="144"/>
      <c r="EF8" s="144"/>
      <c r="EG8" s="144"/>
      <c r="EH8" s="144"/>
      <c r="EI8" s="144"/>
      <c r="EJ8" s="144"/>
      <c r="EK8" s="144"/>
      <c r="EL8" s="144"/>
      <c r="EM8" s="144"/>
      <c r="EN8" s="144"/>
      <c r="EO8" s="144"/>
      <c r="EP8" s="144"/>
      <c r="EQ8" s="144"/>
      <c r="ER8" s="144"/>
      <c r="ES8" s="144"/>
      <c r="ET8" s="144"/>
      <c r="EU8" s="144"/>
      <c r="EV8" s="144"/>
      <c r="EW8" s="144"/>
      <c r="EX8" s="144"/>
      <c r="EY8" s="144"/>
      <c r="EZ8" s="144"/>
      <c r="FA8" s="144"/>
      <c r="FB8" s="144"/>
      <c r="FC8" s="144"/>
      <c r="FD8" s="144"/>
      <c r="FE8" s="144"/>
      <c r="FF8" s="144"/>
      <c r="FG8" s="144"/>
      <c r="FH8" s="144"/>
      <c r="FI8" s="144"/>
      <c r="FJ8" s="144"/>
      <c r="FK8" s="144"/>
      <c r="FL8" s="144"/>
      <c r="FM8" s="144"/>
      <c r="FN8" s="144"/>
      <c r="FO8" s="144"/>
      <c r="FP8" s="144"/>
      <c r="FQ8" s="144"/>
      <c r="FR8" s="144"/>
      <c r="FS8" s="144"/>
      <c r="FT8" s="144"/>
      <c r="FU8" s="144"/>
      <c r="FV8" s="144"/>
      <c r="FW8" s="144"/>
      <c r="FX8" s="144"/>
      <c r="FY8" s="144"/>
    </row>
    <row r="9">
      <c r="A9" s="128"/>
      <c r="B9" s="134"/>
      <c r="C9" s="148" t="s">
        <v>116</v>
      </c>
      <c r="D9" s="131"/>
      <c r="E9" s="149"/>
      <c r="F9" s="137"/>
      <c r="G9" s="137"/>
      <c r="H9" s="138"/>
      <c r="I9" s="139"/>
      <c r="J9" s="139"/>
      <c r="K9" s="139"/>
      <c r="L9" s="139"/>
      <c r="M9" s="139"/>
      <c r="N9" s="139"/>
      <c r="O9" s="139"/>
      <c r="P9" s="141"/>
      <c r="Q9" s="141"/>
      <c r="R9" s="141"/>
      <c r="S9" s="141"/>
      <c r="T9" s="141"/>
      <c r="U9" s="141"/>
      <c r="V9" s="141"/>
      <c r="W9" s="141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41"/>
      <c r="AI9" s="141"/>
      <c r="AJ9" s="141"/>
      <c r="AK9" s="141"/>
      <c r="AL9" s="141"/>
      <c r="AM9" s="141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1"/>
      <c r="BB9" s="141"/>
      <c r="BC9" s="141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1"/>
      <c r="BS9" s="141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1"/>
      <c r="CJ9" s="141"/>
      <c r="CK9" s="141"/>
      <c r="CL9" s="141"/>
      <c r="CM9" s="141"/>
      <c r="CN9" s="141"/>
      <c r="CO9" s="141"/>
      <c r="CP9" s="141"/>
      <c r="CQ9" s="141"/>
      <c r="CR9" s="141"/>
      <c r="CS9" s="141"/>
      <c r="CT9" s="141"/>
      <c r="CU9" s="141"/>
      <c r="CV9" s="141"/>
      <c r="CW9" s="141"/>
      <c r="CX9" s="141"/>
      <c r="CY9" s="141"/>
      <c r="CZ9" s="141"/>
      <c r="DA9" s="141"/>
      <c r="DB9" s="141"/>
      <c r="DC9" s="141"/>
      <c r="DD9" s="141"/>
      <c r="DE9" s="141"/>
      <c r="DF9" s="141"/>
      <c r="DG9" s="141"/>
      <c r="DH9" s="141"/>
      <c r="DI9" s="141"/>
      <c r="DJ9" s="141"/>
      <c r="DK9" s="141"/>
      <c r="DL9" s="141"/>
      <c r="DM9" s="141"/>
      <c r="DN9" s="141"/>
      <c r="DO9" s="141"/>
      <c r="DP9" s="141"/>
      <c r="DQ9" s="141"/>
      <c r="DR9" s="141"/>
      <c r="DS9" s="141"/>
      <c r="DT9" s="141"/>
      <c r="DU9" s="141"/>
      <c r="DV9" s="141"/>
      <c r="DW9" s="144"/>
      <c r="DX9" s="144"/>
      <c r="DY9" s="144"/>
      <c r="DZ9" s="144"/>
      <c r="EA9" s="144"/>
      <c r="EB9" s="144"/>
      <c r="EC9" s="144"/>
      <c r="ED9" s="144"/>
      <c r="EE9" s="144"/>
      <c r="EF9" s="144"/>
      <c r="EG9" s="144"/>
      <c r="EH9" s="144"/>
      <c r="EI9" s="144"/>
      <c r="EJ9" s="144"/>
      <c r="EK9" s="144"/>
      <c r="EL9" s="144"/>
      <c r="EM9" s="144"/>
      <c r="EN9" s="144"/>
      <c r="EO9" s="144"/>
      <c r="EP9" s="144"/>
      <c r="EQ9" s="144"/>
      <c r="ER9" s="144"/>
      <c r="ES9" s="144"/>
      <c r="ET9" s="144"/>
      <c r="EU9" s="144"/>
      <c r="EV9" s="144"/>
      <c r="EW9" s="144"/>
      <c r="EX9" s="144"/>
      <c r="EY9" s="144"/>
      <c r="EZ9" s="144"/>
      <c r="FA9" s="144"/>
      <c r="FB9" s="144"/>
      <c r="FC9" s="144"/>
      <c r="FD9" s="144"/>
      <c r="FE9" s="144"/>
      <c r="FF9" s="144"/>
      <c r="FG9" s="144"/>
      <c r="FH9" s="144"/>
      <c r="FI9" s="144"/>
      <c r="FJ9" s="144"/>
      <c r="FK9" s="144"/>
      <c r="FL9" s="144"/>
      <c r="FM9" s="144"/>
      <c r="FN9" s="144"/>
      <c r="FO9" s="144"/>
      <c r="FP9" s="144"/>
      <c r="FQ9" s="144"/>
      <c r="FR9" s="144"/>
      <c r="FS9" s="144"/>
      <c r="FT9" s="144"/>
      <c r="FU9" s="144"/>
      <c r="FV9" s="144"/>
      <c r="FW9" s="144"/>
      <c r="FX9" s="144"/>
      <c r="FY9" s="144"/>
    </row>
    <row r="10" ht="0.75" hidden="1" customHeight="1">
      <c r="A10" s="128"/>
      <c r="B10" s="129"/>
      <c r="C10" s="130"/>
      <c r="D10" s="131"/>
      <c r="E10" s="138"/>
      <c r="F10" s="150"/>
      <c r="G10" s="151"/>
      <c r="H10" s="152" t="s">
        <v>117</v>
      </c>
      <c r="I10" s="153"/>
      <c r="J10" s="153"/>
      <c r="K10" s="153"/>
      <c r="L10" s="153"/>
      <c r="M10" s="153"/>
      <c r="N10" s="153"/>
      <c r="O10" s="153"/>
      <c r="P10" s="141"/>
      <c r="Q10" s="141"/>
      <c r="R10" s="141"/>
      <c r="S10" s="141"/>
      <c r="T10" s="141"/>
      <c r="U10" s="141"/>
      <c r="V10" s="141"/>
      <c r="W10" s="141"/>
      <c r="X10" s="139"/>
      <c r="Y10" s="139"/>
      <c r="Z10" s="139"/>
      <c r="AA10" s="139"/>
      <c r="AB10" s="141"/>
      <c r="AC10" s="141"/>
      <c r="AD10" s="139"/>
      <c r="AE10" s="141"/>
      <c r="AF10" s="141"/>
      <c r="AG10" s="141"/>
      <c r="AH10" s="141"/>
      <c r="AI10" s="141"/>
      <c r="AJ10" s="141"/>
      <c r="AK10" s="142"/>
      <c r="AL10" s="142"/>
      <c r="AM10" s="142"/>
      <c r="AN10" s="142"/>
      <c r="AO10" s="142"/>
      <c r="AP10" s="142"/>
      <c r="AQ10" s="142"/>
      <c r="AR10" s="142"/>
      <c r="AS10" s="142"/>
      <c r="AT10" s="142"/>
      <c r="AU10" s="142"/>
      <c r="AV10" s="142"/>
      <c r="AW10" s="142"/>
      <c r="AX10" s="142"/>
      <c r="AY10" s="142"/>
      <c r="AZ10" s="142"/>
      <c r="BA10" s="142"/>
      <c r="BB10" s="142"/>
      <c r="BC10" s="142"/>
      <c r="BD10" s="142"/>
      <c r="BE10" s="142"/>
      <c r="BF10" s="142"/>
      <c r="BG10" s="142"/>
      <c r="BH10" s="142"/>
      <c r="BI10" s="142"/>
      <c r="BJ10" s="142"/>
      <c r="BK10" s="142"/>
      <c r="BL10" s="142"/>
      <c r="BM10" s="142"/>
      <c r="BN10" s="142"/>
      <c r="BO10" s="142"/>
      <c r="BP10" s="142"/>
      <c r="BQ10" s="142"/>
      <c r="BR10" s="142"/>
      <c r="BS10" s="142"/>
      <c r="BT10" s="142"/>
      <c r="BU10" s="142"/>
      <c r="BV10" s="142"/>
      <c r="BW10" s="142"/>
      <c r="BX10" s="142"/>
      <c r="BY10" s="142"/>
      <c r="BZ10" s="142"/>
      <c r="CA10" s="142"/>
      <c r="CB10" s="142"/>
      <c r="CC10" s="142"/>
      <c r="CD10" s="142"/>
      <c r="CE10" s="142"/>
      <c r="CF10" s="142"/>
      <c r="CG10" s="142"/>
      <c r="CH10" s="142"/>
      <c r="CI10" s="142"/>
      <c r="CJ10" s="142"/>
      <c r="CK10" s="142"/>
      <c r="CL10" s="142"/>
      <c r="CM10" s="142"/>
      <c r="CN10" s="142"/>
      <c r="CO10" s="142"/>
      <c r="CP10" s="142"/>
      <c r="CQ10" s="142"/>
      <c r="CR10" s="142"/>
      <c r="CS10" s="142"/>
      <c r="CT10" s="142"/>
      <c r="CU10" s="142"/>
      <c r="CV10" s="142"/>
      <c r="CW10" s="142"/>
      <c r="CX10" s="142"/>
      <c r="CY10" s="142"/>
      <c r="CZ10" s="142"/>
      <c r="DA10" s="142"/>
      <c r="DB10" s="142"/>
      <c r="DC10" s="142"/>
      <c r="DD10" s="142"/>
      <c r="DE10" s="142"/>
      <c r="DF10" s="142"/>
      <c r="DG10" s="142"/>
      <c r="DH10" s="142"/>
      <c r="DI10" s="142"/>
      <c r="DJ10" s="142"/>
      <c r="DK10" s="142"/>
      <c r="DL10" s="142"/>
      <c r="DM10" s="142"/>
      <c r="DN10" s="142"/>
      <c r="DO10" s="142"/>
      <c r="DP10" s="142"/>
      <c r="DQ10" s="142"/>
      <c r="DR10" s="142"/>
      <c r="DS10" s="142"/>
      <c r="DT10" s="142"/>
      <c r="DU10" s="142"/>
      <c r="DV10" s="142"/>
      <c r="DW10" s="144"/>
      <c r="DX10" s="144"/>
      <c r="DY10" s="144"/>
      <c r="DZ10" s="144"/>
      <c r="EA10" s="144"/>
      <c r="EB10" s="144"/>
      <c r="EC10" s="144"/>
      <c r="ED10" s="144"/>
      <c r="EE10" s="144"/>
      <c r="EF10" s="144"/>
      <c r="EG10" s="144"/>
      <c r="EH10" s="144"/>
      <c r="EI10" s="144"/>
      <c r="EJ10" s="144"/>
      <c r="EK10" s="144"/>
      <c r="EL10" s="144"/>
      <c r="EM10" s="144"/>
      <c r="EN10" s="144"/>
      <c r="EO10" s="144"/>
      <c r="EP10" s="144"/>
      <c r="EQ10" s="144"/>
      <c r="ER10" s="144"/>
      <c r="ES10" s="144"/>
      <c r="ET10" s="144"/>
      <c r="EU10" s="144"/>
      <c r="EV10" s="144"/>
      <c r="EW10" s="144"/>
      <c r="EX10" s="144"/>
      <c r="EY10" s="144"/>
      <c r="EZ10" s="144"/>
      <c r="FA10" s="144"/>
      <c r="FB10" s="144"/>
      <c r="FC10" s="144"/>
      <c r="FD10" s="144"/>
      <c r="FE10" s="144"/>
      <c r="FF10" s="144"/>
      <c r="FG10" s="144"/>
      <c r="FH10" s="144"/>
      <c r="FI10" s="144"/>
      <c r="FJ10" s="144"/>
      <c r="FK10" s="144"/>
      <c r="FL10" s="144"/>
      <c r="FM10" s="144"/>
      <c r="FN10" s="144"/>
      <c r="FO10" s="144"/>
      <c r="FP10" s="144"/>
      <c r="FQ10" s="144"/>
      <c r="FR10" s="144"/>
      <c r="FS10" s="144"/>
      <c r="FT10" s="144"/>
      <c r="FU10" s="144"/>
      <c r="FV10" s="144"/>
      <c r="FW10" s="144"/>
      <c r="FX10" s="144"/>
      <c r="FY10" s="144"/>
    </row>
    <row r="11" ht="14.25" hidden="1" customHeight="1">
      <c r="A11" s="128"/>
      <c r="B11" s="129"/>
      <c r="C11" s="130"/>
      <c r="D11" s="131"/>
      <c r="E11" s="138"/>
      <c r="F11" s="150"/>
      <c r="G11" s="151"/>
      <c r="H11" s="154" t="s">
        <v>118</v>
      </c>
      <c r="I11" s="155"/>
      <c r="J11" s="155"/>
      <c r="K11" s="155"/>
      <c r="L11" s="155"/>
      <c r="M11" s="155"/>
      <c r="N11" s="155"/>
      <c r="O11" s="155"/>
      <c r="P11" s="141"/>
      <c r="Q11" s="141"/>
      <c r="R11" s="141"/>
      <c r="S11" s="141"/>
      <c r="T11" s="141"/>
      <c r="U11" s="141"/>
      <c r="V11" s="141"/>
      <c r="W11" s="141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41"/>
      <c r="AI11" s="141"/>
      <c r="AJ11" s="141"/>
      <c r="AK11" s="141"/>
      <c r="AL11" s="141"/>
      <c r="AM11" s="141"/>
      <c r="AN11" s="141"/>
      <c r="AO11" s="141"/>
      <c r="AP11" s="141"/>
      <c r="AQ11" s="141"/>
      <c r="AR11" s="141"/>
      <c r="AS11" s="141"/>
      <c r="AT11" s="141"/>
      <c r="AU11" s="141"/>
      <c r="AV11" s="141"/>
      <c r="AW11" s="141"/>
      <c r="AX11" s="141"/>
      <c r="AY11" s="141"/>
      <c r="AZ11" s="141"/>
      <c r="BA11" s="141"/>
      <c r="BB11" s="141"/>
      <c r="BC11" s="141"/>
      <c r="BD11" s="141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/>
      <c r="BO11" s="141"/>
      <c r="BP11" s="141"/>
      <c r="BQ11" s="141"/>
      <c r="BR11" s="141"/>
      <c r="BS11" s="141"/>
      <c r="BT11" s="141"/>
      <c r="BU11" s="141"/>
      <c r="BV11" s="141"/>
      <c r="BW11" s="141"/>
      <c r="BX11" s="141"/>
      <c r="BY11" s="141"/>
      <c r="BZ11" s="141"/>
      <c r="CA11" s="141"/>
      <c r="CB11" s="141"/>
      <c r="CC11" s="141"/>
      <c r="CD11" s="141"/>
      <c r="CE11" s="141"/>
      <c r="CF11" s="141"/>
      <c r="CG11" s="141"/>
      <c r="CH11" s="141"/>
      <c r="CI11" s="141"/>
      <c r="CJ11" s="141"/>
      <c r="CK11" s="141"/>
      <c r="CL11" s="141"/>
      <c r="CM11" s="141"/>
      <c r="CN11" s="141"/>
      <c r="CO11" s="141"/>
      <c r="CP11" s="141"/>
      <c r="CQ11" s="141"/>
      <c r="CR11" s="141"/>
      <c r="CS11" s="141"/>
      <c r="CT11" s="141"/>
      <c r="CU11" s="141"/>
      <c r="CV11" s="141"/>
      <c r="CW11" s="141"/>
      <c r="CX11" s="141"/>
      <c r="CY11" s="141"/>
      <c r="CZ11" s="141"/>
      <c r="DA11" s="141"/>
      <c r="DB11" s="141"/>
      <c r="DC11" s="141"/>
      <c r="DD11" s="141"/>
      <c r="DE11" s="141"/>
      <c r="DF11" s="141"/>
      <c r="DG11" s="141"/>
      <c r="DH11" s="141"/>
      <c r="DI11" s="141"/>
      <c r="DJ11" s="141"/>
      <c r="DK11" s="141"/>
      <c r="DL11" s="141"/>
      <c r="DM11" s="141"/>
      <c r="DN11" s="141"/>
      <c r="DO11" s="141"/>
      <c r="DP11" s="141"/>
      <c r="DQ11" s="141"/>
      <c r="DR11" s="141"/>
      <c r="DS11" s="141"/>
      <c r="DT11" s="141"/>
      <c r="DU11" s="141"/>
      <c r="DV11" s="141"/>
      <c r="DW11" s="144"/>
      <c r="DX11" s="144"/>
      <c r="DY11" s="144"/>
      <c r="DZ11" s="144"/>
      <c r="EA11" s="144"/>
      <c r="EB11" s="144"/>
      <c r="EC11" s="144"/>
      <c r="ED11" s="144"/>
      <c r="EE11" s="144"/>
      <c r="EF11" s="144"/>
      <c r="EG11" s="144"/>
      <c r="EH11" s="144"/>
      <c r="EI11" s="144"/>
      <c r="EJ11" s="144"/>
      <c r="EK11" s="144"/>
      <c r="EL11" s="144"/>
      <c r="EM11" s="144"/>
      <c r="EN11" s="144"/>
      <c r="EO11" s="144"/>
      <c r="EP11" s="144"/>
      <c r="EQ11" s="144"/>
      <c r="ER11" s="144"/>
      <c r="ES11" s="144"/>
      <c r="ET11" s="144"/>
      <c r="EU11" s="144"/>
      <c r="EV11" s="144"/>
      <c r="EW11" s="144"/>
      <c r="EX11" s="144"/>
      <c r="EY11" s="144"/>
      <c r="EZ11" s="144"/>
      <c r="FA11" s="144"/>
      <c r="FB11" s="144"/>
      <c r="FC11" s="144"/>
      <c r="FD11" s="144"/>
      <c r="FE11" s="144"/>
      <c r="FF11" s="144"/>
      <c r="FG11" s="144"/>
      <c r="FH11" s="144"/>
      <c r="FI11" s="144"/>
      <c r="FJ11" s="144"/>
      <c r="FK11" s="144"/>
      <c r="FL11" s="144"/>
      <c r="FM11" s="144"/>
      <c r="FN11" s="144"/>
      <c r="FO11" s="144"/>
      <c r="FP11" s="144"/>
      <c r="FQ11" s="144"/>
      <c r="FR11" s="144"/>
      <c r="FS11" s="144"/>
      <c r="FT11" s="144"/>
      <c r="FU11" s="144"/>
      <c r="FV11" s="144"/>
      <c r="FW11" s="144"/>
      <c r="FX11" s="144"/>
      <c r="FY11" s="144"/>
    </row>
    <row r="12" ht="15.0" hidden="1" customHeight="1">
      <c r="A12" s="128"/>
      <c r="B12" s="129"/>
      <c r="C12" s="130"/>
      <c r="D12" s="131"/>
      <c r="E12" s="138"/>
      <c r="F12" s="150"/>
      <c r="G12" s="151"/>
      <c r="H12" s="156"/>
      <c r="I12" s="157"/>
      <c r="J12" s="157"/>
      <c r="K12" s="157"/>
      <c r="L12" s="157"/>
      <c r="M12" s="157"/>
      <c r="N12" s="157"/>
      <c r="O12" s="157"/>
      <c r="P12" s="141"/>
      <c r="Q12" s="141"/>
      <c r="R12" s="141"/>
      <c r="S12" s="141"/>
      <c r="T12" s="141"/>
      <c r="U12" s="141"/>
      <c r="V12" s="141"/>
      <c r="W12" s="141"/>
      <c r="X12" s="158"/>
      <c r="Y12" s="141"/>
      <c r="Z12" s="141"/>
      <c r="AA12" s="141"/>
      <c r="AB12" s="141"/>
      <c r="AC12" s="141"/>
      <c r="AD12" s="141"/>
      <c r="AE12" s="141"/>
      <c r="AF12" s="141"/>
      <c r="AG12" s="141"/>
      <c r="AH12" s="141"/>
      <c r="AI12" s="139"/>
      <c r="AJ12" s="141"/>
      <c r="AK12" s="141"/>
      <c r="AL12" s="142"/>
      <c r="AM12" s="142"/>
      <c r="AN12" s="142"/>
      <c r="AO12" s="142"/>
      <c r="AP12" s="142"/>
      <c r="AQ12" s="142"/>
      <c r="AR12" s="142"/>
      <c r="AS12" s="142"/>
      <c r="AT12" s="142"/>
      <c r="AU12" s="142"/>
      <c r="AV12" s="142"/>
      <c r="AW12" s="142"/>
      <c r="AX12" s="142"/>
      <c r="AY12" s="142"/>
      <c r="AZ12" s="142"/>
      <c r="BA12" s="142"/>
      <c r="BB12" s="142"/>
      <c r="BC12" s="142"/>
      <c r="BD12" s="142"/>
      <c r="BE12" s="142"/>
      <c r="BF12" s="142"/>
      <c r="BG12" s="142"/>
      <c r="BH12" s="142"/>
      <c r="BI12" s="142"/>
      <c r="BJ12" s="142"/>
      <c r="BK12" s="142"/>
      <c r="BL12" s="142"/>
      <c r="BM12" s="142"/>
      <c r="BN12" s="142"/>
      <c r="BO12" s="142"/>
      <c r="BP12" s="142"/>
      <c r="BQ12" s="142"/>
      <c r="BR12" s="142"/>
      <c r="BS12" s="142"/>
      <c r="BT12" s="142"/>
      <c r="BU12" s="142"/>
      <c r="BV12" s="142"/>
      <c r="BW12" s="142"/>
      <c r="BX12" s="142"/>
      <c r="BY12" s="142"/>
      <c r="BZ12" s="142"/>
      <c r="CA12" s="142"/>
      <c r="CB12" s="142"/>
      <c r="CC12" s="142"/>
      <c r="CD12" s="142"/>
      <c r="CE12" s="142"/>
      <c r="CF12" s="142"/>
      <c r="CG12" s="142"/>
      <c r="CH12" s="142"/>
      <c r="CI12" s="142"/>
      <c r="CJ12" s="142"/>
      <c r="CK12" s="142"/>
      <c r="CL12" s="142"/>
      <c r="CM12" s="142"/>
      <c r="CN12" s="142"/>
      <c r="CO12" s="142"/>
      <c r="CP12" s="142"/>
      <c r="CQ12" s="142"/>
      <c r="CR12" s="142"/>
      <c r="CS12" s="142"/>
      <c r="CT12" s="142"/>
      <c r="CU12" s="142"/>
      <c r="CV12" s="142"/>
      <c r="CW12" s="142"/>
      <c r="CX12" s="142"/>
      <c r="CY12" s="142"/>
      <c r="CZ12" s="142"/>
      <c r="DA12" s="142"/>
      <c r="DB12" s="142"/>
      <c r="DC12" s="142"/>
      <c r="DD12" s="142"/>
      <c r="DE12" s="142"/>
      <c r="DF12" s="142"/>
      <c r="DG12" s="142"/>
      <c r="DH12" s="142"/>
      <c r="DI12" s="142"/>
      <c r="DJ12" s="142"/>
      <c r="DK12" s="142"/>
      <c r="DL12" s="142"/>
      <c r="DM12" s="142"/>
      <c r="DN12" s="142"/>
      <c r="DO12" s="142"/>
      <c r="DP12" s="142"/>
      <c r="DQ12" s="142"/>
      <c r="DR12" s="142"/>
      <c r="DS12" s="142"/>
      <c r="DT12" s="142"/>
      <c r="DU12" s="142"/>
      <c r="DV12" s="142"/>
      <c r="DW12" s="144"/>
      <c r="DX12" s="144"/>
      <c r="DY12" s="144"/>
      <c r="DZ12" s="144"/>
      <c r="EA12" s="144"/>
      <c r="EB12" s="144"/>
      <c r="EC12" s="144"/>
      <c r="ED12" s="144"/>
      <c r="EE12" s="144"/>
      <c r="EF12" s="144"/>
      <c r="EG12" s="144"/>
      <c r="EH12" s="144"/>
      <c r="EI12" s="144"/>
      <c r="EJ12" s="144"/>
      <c r="EK12" s="144"/>
      <c r="EL12" s="144"/>
      <c r="EM12" s="144"/>
      <c r="EN12" s="144"/>
      <c r="EO12" s="144"/>
      <c r="EP12" s="144"/>
      <c r="EQ12" s="144"/>
      <c r="ER12" s="144"/>
      <c r="ES12" s="144"/>
      <c r="ET12" s="144"/>
      <c r="EU12" s="144"/>
      <c r="EV12" s="144"/>
      <c r="EW12" s="144"/>
      <c r="EX12" s="144"/>
      <c r="EY12" s="144"/>
      <c r="EZ12" s="144"/>
      <c r="FA12" s="144"/>
      <c r="FB12" s="144"/>
      <c r="FC12" s="144"/>
      <c r="FD12" s="144"/>
      <c r="FE12" s="144"/>
      <c r="FF12" s="144"/>
      <c r="FG12" s="144"/>
      <c r="FH12" s="144"/>
      <c r="FI12" s="144"/>
      <c r="FJ12" s="144"/>
      <c r="FK12" s="144"/>
      <c r="FL12" s="144"/>
      <c r="FM12" s="144"/>
      <c r="FN12" s="144"/>
      <c r="FO12" s="144"/>
      <c r="FP12" s="144"/>
      <c r="FQ12" s="144"/>
      <c r="FR12" s="144"/>
      <c r="FS12" s="144"/>
      <c r="FT12" s="144"/>
      <c r="FU12" s="144"/>
      <c r="FV12" s="144"/>
      <c r="FW12" s="144"/>
      <c r="FX12" s="144"/>
      <c r="FY12" s="144"/>
    </row>
    <row r="13">
      <c r="A13" s="128"/>
      <c r="B13" s="129"/>
      <c r="C13" s="130"/>
      <c r="D13" s="159"/>
      <c r="E13" s="131"/>
      <c r="F13" s="134"/>
      <c r="G13" s="134"/>
      <c r="H13" s="160" t="s">
        <v>119</v>
      </c>
      <c r="I13" s="161">
        <f t="shared" ref="I13:EH13" si="1">SUM(I7:I9)</f>
        <v>365960020</v>
      </c>
      <c r="J13" s="162">
        <f t="shared" si="1"/>
        <v>0</v>
      </c>
      <c r="K13" s="162">
        <f t="shared" si="1"/>
        <v>200000000</v>
      </c>
      <c r="L13" s="162">
        <f t="shared" si="1"/>
        <v>0</v>
      </c>
      <c r="M13" s="162">
        <f t="shared" si="1"/>
        <v>50000000</v>
      </c>
      <c r="N13" s="162">
        <f t="shared" si="1"/>
        <v>0</v>
      </c>
      <c r="O13" s="162">
        <f t="shared" si="1"/>
        <v>0</v>
      </c>
      <c r="P13" s="162">
        <f t="shared" si="1"/>
        <v>0</v>
      </c>
      <c r="Q13" s="162">
        <f t="shared" si="1"/>
        <v>0</v>
      </c>
      <c r="R13" s="162">
        <f t="shared" si="1"/>
        <v>0</v>
      </c>
      <c r="S13" s="162">
        <f t="shared" si="1"/>
        <v>0</v>
      </c>
      <c r="T13" s="162">
        <f t="shared" si="1"/>
        <v>78450000</v>
      </c>
      <c r="U13" s="162">
        <f t="shared" si="1"/>
        <v>406959.17</v>
      </c>
      <c r="V13" s="162">
        <f t="shared" si="1"/>
        <v>2889563</v>
      </c>
      <c r="W13" s="162">
        <f t="shared" si="1"/>
        <v>1362500</v>
      </c>
      <c r="X13" s="162">
        <f t="shared" si="1"/>
        <v>17625000</v>
      </c>
      <c r="Y13" s="162">
        <f t="shared" si="1"/>
        <v>15753.76</v>
      </c>
      <c r="Z13" s="162">
        <f t="shared" si="1"/>
        <v>0</v>
      </c>
      <c r="AA13" s="162">
        <f t="shared" si="1"/>
        <v>23288500</v>
      </c>
      <c r="AB13" s="162">
        <f t="shared" si="1"/>
        <v>1500001</v>
      </c>
      <c r="AC13" s="162">
        <f t="shared" si="1"/>
        <v>3000000</v>
      </c>
      <c r="AD13" s="162">
        <f t="shared" si="1"/>
        <v>0</v>
      </c>
      <c r="AE13" s="162">
        <f t="shared" si="1"/>
        <v>0</v>
      </c>
      <c r="AF13" s="162">
        <f t="shared" si="1"/>
        <v>0</v>
      </c>
      <c r="AG13" s="162">
        <f t="shared" si="1"/>
        <v>0</v>
      </c>
      <c r="AH13" s="162">
        <f t="shared" si="1"/>
        <v>0</v>
      </c>
      <c r="AI13" s="162">
        <f t="shared" si="1"/>
        <v>0</v>
      </c>
      <c r="AJ13" s="162">
        <f t="shared" si="1"/>
        <v>0</v>
      </c>
      <c r="AK13" s="162">
        <f t="shared" si="1"/>
        <v>0</v>
      </c>
      <c r="AL13" s="162">
        <f t="shared" si="1"/>
        <v>0</v>
      </c>
      <c r="AM13" s="162">
        <f t="shared" si="1"/>
        <v>0</v>
      </c>
      <c r="AN13" s="162">
        <f t="shared" si="1"/>
        <v>0</v>
      </c>
      <c r="AO13" s="162">
        <f t="shared" si="1"/>
        <v>0</v>
      </c>
      <c r="AP13" s="162">
        <f t="shared" si="1"/>
        <v>0</v>
      </c>
      <c r="AQ13" s="162">
        <f t="shared" si="1"/>
        <v>0</v>
      </c>
      <c r="AR13" s="162">
        <f t="shared" si="1"/>
        <v>0</v>
      </c>
      <c r="AS13" s="162">
        <f t="shared" si="1"/>
        <v>0</v>
      </c>
      <c r="AT13" s="162">
        <f t="shared" si="1"/>
        <v>0</v>
      </c>
      <c r="AU13" s="162">
        <f t="shared" si="1"/>
        <v>0</v>
      </c>
      <c r="AV13" s="162">
        <f t="shared" si="1"/>
        <v>0</v>
      </c>
      <c r="AW13" s="162">
        <f t="shared" si="1"/>
        <v>0</v>
      </c>
      <c r="AX13" s="162">
        <f t="shared" si="1"/>
        <v>0</v>
      </c>
      <c r="AY13" s="162">
        <f t="shared" si="1"/>
        <v>0</v>
      </c>
      <c r="AZ13" s="162">
        <f t="shared" si="1"/>
        <v>0</v>
      </c>
      <c r="BA13" s="162">
        <f t="shared" si="1"/>
        <v>0</v>
      </c>
      <c r="BB13" s="162">
        <f t="shared" si="1"/>
        <v>0</v>
      </c>
      <c r="BC13" s="162">
        <f t="shared" si="1"/>
        <v>0</v>
      </c>
      <c r="BD13" s="162">
        <f t="shared" si="1"/>
        <v>0</v>
      </c>
      <c r="BE13" s="162">
        <f t="shared" si="1"/>
        <v>0</v>
      </c>
      <c r="BF13" s="162">
        <f t="shared" si="1"/>
        <v>0</v>
      </c>
      <c r="BG13" s="162">
        <f t="shared" si="1"/>
        <v>0</v>
      </c>
      <c r="BH13" s="162">
        <f t="shared" si="1"/>
        <v>0</v>
      </c>
      <c r="BI13" s="162">
        <f t="shared" si="1"/>
        <v>0</v>
      </c>
      <c r="BJ13" s="162">
        <f t="shared" si="1"/>
        <v>0</v>
      </c>
      <c r="BK13" s="162">
        <f t="shared" si="1"/>
        <v>0</v>
      </c>
      <c r="BL13" s="162">
        <f t="shared" si="1"/>
        <v>0</v>
      </c>
      <c r="BM13" s="162">
        <f t="shared" si="1"/>
        <v>0</v>
      </c>
      <c r="BN13" s="162">
        <f t="shared" si="1"/>
        <v>0</v>
      </c>
      <c r="BO13" s="162">
        <f t="shared" si="1"/>
        <v>0</v>
      </c>
      <c r="BP13" s="162">
        <f t="shared" si="1"/>
        <v>0</v>
      </c>
      <c r="BQ13" s="162">
        <f t="shared" si="1"/>
        <v>0</v>
      </c>
      <c r="BR13" s="162">
        <f t="shared" si="1"/>
        <v>0</v>
      </c>
      <c r="BS13" s="162">
        <f t="shared" si="1"/>
        <v>0</v>
      </c>
      <c r="BT13" s="162">
        <f t="shared" si="1"/>
        <v>0</v>
      </c>
      <c r="BU13" s="162">
        <f t="shared" si="1"/>
        <v>0</v>
      </c>
      <c r="BV13" s="162">
        <f t="shared" si="1"/>
        <v>0</v>
      </c>
      <c r="BW13" s="162">
        <f t="shared" si="1"/>
        <v>0</v>
      </c>
      <c r="BX13" s="162">
        <f t="shared" si="1"/>
        <v>0</v>
      </c>
      <c r="BY13" s="162">
        <f t="shared" si="1"/>
        <v>0</v>
      </c>
      <c r="BZ13" s="162">
        <f t="shared" si="1"/>
        <v>0</v>
      </c>
      <c r="CA13" s="162">
        <f t="shared" si="1"/>
        <v>0</v>
      </c>
      <c r="CB13" s="162">
        <f t="shared" si="1"/>
        <v>0</v>
      </c>
      <c r="CC13" s="162">
        <f t="shared" si="1"/>
        <v>0</v>
      </c>
      <c r="CD13" s="162">
        <f t="shared" si="1"/>
        <v>0</v>
      </c>
      <c r="CE13" s="162">
        <f t="shared" si="1"/>
        <v>0</v>
      </c>
      <c r="CF13" s="162">
        <f t="shared" si="1"/>
        <v>0</v>
      </c>
      <c r="CG13" s="162">
        <f t="shared" si="1"/>
        <v>0</v>
      </c>
      <c r="CH13" s="162">
        <f t="shared" si="1"/>
        <v>0</v>
      </c>
      <c r="CI13" s="162">
        <f t="shared" si="1"/>
        <v>0</v>
      </c>
      <c r="CJ13" s="162">
        <f t="shared" si="1"/>
        <v>0</v>
      </c>
      <c r="CK13" s="162">
        <f t="shared" si="1"/>
        <v>0</v>
      </c>
      <c r="CL13" s="162">
        <f t="shared" si="1"/>
        <v>0</v>
      </c>
      <c r="CM13" s="162">
        <f t="shared" si="1"/>
        <v>0</v>
      </c>
      <c r="CN13" s="162">
        <f t="shared" si="1"/>
        <v>0</v>
      </c>
      <c r="CO13" s="162">
        <f t="shared" si="1"/>
        <v>0</v>
      </c>
      <c r="CP13" s="162">
        <f t="shared" si="1"/>
        <v>0</v>
      </c>
      <c r="CQ13" s="162">
        <f t="shared" si="1"/>
        <v>0</v>
      </c>
      <c r="CR13" s="162">
        <f t="shared" si="1"/>
        <v>0</v>
      </c>
      <c r="CS13" s="162">
        <f t="shared" si="1"/>
        <v>0</v>
      </c>
      <c r="CT13" s="162">
        <f t="shared" si="1"/>
        <v>0</v>
      </c>
      <c r="CU13" s="162">
        <f t="shared" si="1"/>
        <v>0</v>
      </c>
      <c r="CV13" s="162">
        <f t="shared" si="1"/>
        <v>0</v>
      </c>
      <c r="CW13" s="162">
        <f t="shared" si="1"/>
        <v>0</v>
      </c>
      <c r="CX13" s="162">
        <f t="shared" si="1"/>
        <v>0</v>
      </c>
      <c r="CY13" s="162">
        <f t="shared" si="1"/>
        <v>0</v>
      </c>
      <c r="CZ13" s="162">
        <f t="shared" si="1"/>
        <v>0</v>
      </c>
      <c r="DA13" s="162">
        <f t="shared" si="1"/>
        <v>0</v>
      </c>
      <c r="DB13" s="162">
        <f t="shared" si="1"/>
        <v>0</v>
      </c>
      <c r="DC13" s="162">
        <f t="shared" si="1"/>
        <v>0</v>
      </c>
      <c r="DD13" s="162">
        <f t="shared" si="1"/>
        <v>0</v>
      </c>
      <c r="DE13" s="162">
        <f t="shared" si="1"/>
        <v>0</v>
      </c>
      <c r="DF13" s="162">
        <f t="shared" si="1"/>
        <v>0</v>
      </c>
      <c r="DG13" s="162">
        <f t="shared" si="1"/>
        <v>0</v>
      </c>
      <c r="DH13" s="162">
        <f t="shared" si="1"/>
        <v>0</v>
      </c>
      <c r="DI13" s="162">
        <f t="shared" si="1"/>
        <v>0</v>
      </c>
      <c r="DJ13" s="162">
        <f t="shared" si="1"/>
        <v>0</v>
      </c>
      <c r="DK13" s="162">
        <f t="shared" si="1"/>
        <v>0</v>
      </c>
      <c r="DL13" s="162">
        <f t="shared" si="1"/>
        <v>0</v>
      </c>
      <c r="DM13" s="162">
        <f t="shared" si="1"/>
        <v>0</v>
      </c>
      <c r="DN13" s="162">
        <f t="shared" si="1"/>
        <v>0</v>
      </c>
      <c r="DO13" s="162">
        <f t="shared" si="1"/>
        <v>0</v>
      </c>
      <c r="DP13" s="162">
        <f t="shared" si="1"/>
        <v>0</v>
      </c>
      <c r="DQ13" s="162">
        <f t="shared" si="1"/>
        <v>0</v>
      </c>
      <c r="DR13" s="162">
        <f t="shared" si="1"/>
        <v>0</v>
      </c>
      <c r="DS13" s="162">
        <f t="shared" si="1"/>
        <v>0</v>
      </c>
      <c r="DT13" s="162">
        <f t="shared" si="1"/>
        <v>0</v>
      </c>
      <c r="DU13" s="162">
        <f t="shared" si="1"/>
        <v>0</v>
      </c>
      <c r="DV13" s="162">
        <f t="shared" si="1"/>
        <v>0</v>
      </c>
      <c r="DW13" s="162">
        <f t="shared" si="1"/>
        <v>0</v>
      </c>
      <c r="DX13" s="162">
        <f t="shared" si="1"/>
        <v>0</v>
      </c>
      <c r="DY13" s="162">
        <f t="shared" si="1"/>
        <v>0</v>
      </c>
      <c r="DZ13" s="162">
        <f t="shared" si="1"/>
        <v>0</v>
      </c>
      <c r="EA13" s="162">
        <f t="shared" si="1"/>
        <v>0</v>
      </c>
      <c r="EB13" s="162">
        <f t="shared" si="1"/>
        <v>0</v>
      </c>
      <c r="EC13" s="162">
        <f t="shared" si="1"/>
        <v>0</v>
      </c>
      <c r="ED13" s="162">
        <f t="shared" si="1"/>
        <v>0</v>
      </c>
      <c r="EE13" s="162">
        <f t="shared" si="1"/>
        <v>0</v>
      </c>
      <c r="EF13" s="162">
        <f t="shared" si="1"/>
        <v>0</v>
      </c>
      <c r="EG13" s="162">
        <f t="shared" si="1"/>
        <v>0</v>
      </c>
      <c r="EH13" s="162">
        <f t="shared" si="1"/>
        <v>0</v>
      </c>
      <c r="EI13" s="144"/>
      <c r="EJ13" s="144"/>
      <c r="EK13" s="144"/>
      <c r="EL13" s="144"/>
      <c r="EM13" s="144"/>
      <c r="EN13" s="144"/>
      <c r="EO13" s="144"/>
      <c r="EP13" s="144"/>
      <c r="EQ13" s="144"/>
      <c r="ER13" s="144"/>
      <c r="ES13" s="144"/>
      <c r="ET13" s="144"/>
      <c r="EU13" s="144"/>
      <c r="EV13" s="144"/>
      <c r="EW13" s="144"/>
      <c r="EX13" s="144"/>
      <c r="EY13" s="144"/>
      <c r="EZ13" s="144"/>
      <c r="FA13" s="144"/>
      <c r="FB13" s="144"/>
      <c r="FC13" s="144"/>
      <c r="FD13" s="144"/>
      <c r="FE13" s="144"/>
      <c r="FF13" s="144"/>
      <c r="FG13" s="144"/>
      <c r="FH13" s="144"/>
      <c r="FI13" s="144"/>
      <c r="FJ13" s="144"/>
      <c r="FK13" s="144"/>
      <c r="FL13" s="144"/>
      <c r="FM13" s="144"/>
      <c r="FN13" s="144"/>
      <c r="FO13" s="144"/>
      <c r="FP13" s="144"/>
      <c r="FQ13" s="144"/>
      <c r="FR13" s="144"/>
      <c r="FS13" s="144"/>
      <c r="FT13" s="144"/>
      <c r="FU13" s="144"/>
      <c r="FV13" s="144"/>
      <c r="FW13" s="144"/>
      <c r="FX13" s="144"/>
      <c r="FY13" s="144"/>
    </row>
    <row r="14">
      <c r="A14" s="128"/>
      <c r="B14" s="128"/>
      <c r="C14" s="128"/>
      <c r="D14" s="163"/>
      <c r="E14" s="164"/>
      <c r="F14" s="165"/>
      <c r="G14" s="165"/>
      <c r="H14" s="166" t="s">
        <v>120</v>
      </c>
      <c r="I14" s="167">
        <f>SUM(I13:BB13)</f>
        <v>744498296.9</v>
      </c>
      <c r="J14" s="168"/>
      <c r="K14" s="168"/>
      <c r="L14" s="168"/>
      <c r="M14" s="168"/>
      <c r="N14" s="168"/>
      <c r="O14" s="168"/>
      <c r="P14" s="168"/>
      <c r="Q14" s="168"/>
      <c r="R14" s="168"/>
      <c r="S14" s="168"/>
      <c r="T14" s="168"/>
      <c r="U14" s="168"/>
      <c r="V14" s="168"/>
      <c r="W14" s="168"/>
      <c r="X14" s="168"/>
      <c r="Y14" s="168"/>
      <c r="Z14" s="168"/>
      <c r="AA14" s="168"/>
      <c r="AB14" s="168"/>
      <c r="AC14" s="168"/>
      <c r="AD14" s="168"/>
      <c r="AE14" s="168"/>
      <c r="AF14" s="168"/>
      <c r="AG14" s="168"/>
      <c r="AH14" s="168"/>
      <c r="AI14" s="168"/>
      <c r="AJ14" s="168"/>
      <c r="AK14" s="168"/>
      <c r="AL14" s="168"/>
      <c r="AM14" s="168"/>
      <c r="AN14" s="168"/>
      <c r="AO14" s="168"/>
      <c r="AP14" s="168"/>
      <c r="AQ14" s="168"/>
      <c r="AR14" s="168"/>
      <c r="AS14" s="168"/>
      <c r="AT14" s="168"/>
      <c r="AU14" s="168"/>
      <c r="AV14" s="168"/>
      <c r="AW14" s="168"/>
      <c r="AX14" s="168"/>
      <c r="AY14" s="168"/>
      <c r="AZ14" s="168"/>
      <c r="BA14" s="168"/>
      <c r="BB14" s="168"/>
      <c r="BC14" s="168"/>
      <c r="BD14" s="168"/>
      <c r="BE14" s="168"/>
      <c r="BF14" s="168"/>
      <c r="BG14" s="168"/>
      <c r="BH14" s="168"/>
      <c r="BI14" s="168"/>
      <c r="BJ14" s="168"/>
      <c r="BK14" s="168"/>
      <c r="BL14" s="168"/>
      <c r="BM14" s="168"/>
      <c r="BN14" s="168"/>
      <c r="BO14" s="168"/>
      <c r="BP14" s="168"/>
      <c r="BQ14" s="168"/>
      <c r="BR14" s="168"/>
      <c r="BS14" s="168"/>
      <c r="BT14" s="168"/>
      <c r="BU14" s="168"/>
      <c r="BV14" s="168"/>
      <c r="BW14" s="168"/>
      <c r="BX14" s="168"/>
      <c r="BY14" s="168"/>
      <c r="BZ14" s="168"/>
      <c r="CA14" s="168"/>
      <c r="CB14" s="168"/>
      <c r="CC14" s="168"/>
      <c r="CD14" s="168"/>
      <c r="CE14" s="168"/>
      <c r="CF14" s="168"/>
      <c r="CG14" s="168"/>
      <c r="CH14" s="168"/>
      <c r="CI14" s="168"/>
      <c r="CJ14" s="168"/>
      <c r="CK14" s="168"/>
      <c r="CL14" s="168"/>
      <c r="CM14" s="168"/>
      <c r="CN14" s="168"/>
      <c r="CO14" s="168"/>
      <c r="CP14" s="168"/>
      <c r="CQ14" s="168"/>
      <c r="CR14" s="168"/>
      <c r="CS14" s="168"/>
      <c r="CT14" s="168"/>
      <c r="CU14" s="168"/>
      <c r="CV14" s="168"/>
      <c r="CW14" s="168"/>
      <c r="CX14" s="168"/>
      <c r="CY14" s="168"/>
      <c r="CZ14" s="168"/>
      <c r="DA14" s="168"/>
      <c r="DB14" s="168"/>
      <c r="DC14" s="168"/>
      <c r="DD14" s="168"/>
      <c r="DE14" s="168"/>
      <c r="DF14" s="168"/>
      <c r="DG14" s="168"/>
      <c r="DH14" s="168"/>
      <c r="DI14" s="168"/>
      <c r="DJ14" s="168"/>
      <c r="DK14" s="168"/>
      <c r="DL14" s="168"/>
      <c r="DM14" s="168"/>
      <c r="DN14" s="168"/>
      <c r="DO14" s="168"/>
      <c r="DP14" s="168"/>
      <c r="DQ14" s="168"/>
      <c r="DR14" s="168"/>
      <c r="DS14" s="168"/>
      <c r="DT14" s="168"/>
      <c r="DU14" s="168"/>
      <c r="DV14" s="168"/>
      <c r="DW14" s="168"/>
      <c r="DX14" s="168"/>
      <c r="DY14" s="168"/>
      <c r="DZ14" s="168"/>
      <c r="EA14" s="168"/>
      <c r="EB14" s="168"/>
      <c r="EC14" s="168"/>
      <c r="ED14" s="168"/>
      <c r="EE14" s="168"/>
      <c r="EF14" s="168"/>
      <c r="EG14" s="168"/>
      <c r="EH14" s="168"/>
      <c r="EI14" s="144"/>
      <c r="EJ14" s="144"/>
      <c r="EK14" s="144"/>
      <c r="EL14" s="144"/>
      <c r="EM14" s="144"/>
      <c r="EN14" s="144"/>
      <c r="EO14" s="144"/>
      <c r="EP14" s="144"/>
      <c r="EQ14" s="144"/>
      <c r="ER14" s="144"/>
      <c r="ES14" s="144"/>
      <c r="ET14" s="144"/>
      <c r="EU14" s="144"/>
      <c r="EV14" s="144"/>
      <c r="EW14" s="144"/>
      <c r="EX14" s="144"/>
      <c r="EY14" s="144"/>
      <c r="EZ14" s="144"/>
      <c r="FA14" s="144"/>
      <c r="FB14" s="144"/>
      <c r="FC14" s="144"/>
      <c r="FD14" s="144"/>
      <c r="FE14" s="144"/>
      <c r="FF14" s="144"/>
      <c r="FG14" s="144"/>
      <c r="FH14" s="144"/>
      <c r="FI14" s="144"/>
      <c r="FJ14" s="144"/>
      <c r="FK14" s="144"/>
      <c r="FL14" s="144"/>
      <c r="FM14" s="144"/>
      <c r="FN14" s="144"/>
      <c r="FO14" s="144"/>
      <c r="FP14" s="144"/>
      <c r="FQ14" s="144"/>
      <c r="FR14" s="144"/>
      <c r="FS14" s="144"/>
      <c r="FT14" s="144"/>
      <c r="FU14" s="144"/>
      <c r="FV14" s="144"/>
      <c r="FW14" s="144"/>
      <c r="FX14" s="144"/>
      <c r="FY14" s="144"/>
    </row>
    <row r="15">
      <c r="A15" s="128"/>
      <c r="B15" s="128"/>
      <c r="C15" s="128"/>
      <c r="D15" s="164"/>
      <c r="E15" s="164"/>
      <c r="F15" s="169"/>
      <c r="G15" s="169"/>
      <c r="H15" s="128"/>
      <c r="I15" s="144"/>
      <c r="J15" s="144"/>
      <c r="K15" s="144"/>
      <c r="L15" s="144"/>
      <c r="M15" s="144"/>
      <c r="N15" s="144"/>
      <c r="O15" s="144"/>
      <c r="P15" s="170"/>
      <c r="Q15" s="170"/>
      <c r="R15" s="170"/>
      <c r="S15" s="170"/>
      <c r="T15" s="170"/>
      <c r="U15" s="170"/>
      <c r="V15" s="170"/>
      <c r="W15" s="170"/>
      <c r="X15" s="170"/>
      <c r="Y15" s="170"/>
      <c r="Z15" s="170"/>
      <c r="AA15" s="170"/>
      <c r="AB15" s="170"/>
      <c r="AC15" s="170"/>
      <c r="AD15" s="170"/>
      <c r="AE15" s="170"/>
      <c r="AF15" s="170"/>
      <c r="AG15" s="170"/>
      <c r="AH15" s="170"/>
      <c r="AI15" s="170"/>
      <c r="AJ15" s="170"/>
      <c r="AK15" s="170"/>
      <c r="AL15" s="170"/>
      <c r="AM15" s="170"/>
      <c r="AN15" s="170"/>
      <c r="AO15" s="170"/>
      <c r="AP15" s="170"/>
      <c r="AQ15" s="170"/>
      <c r="AR15" s="170"/>
      <c r="AS15" s="170"/>
      <c r="AT15" s="170"/>
      <c r="AU15" s="170"/>
      <c r="AV15" s="170"/>
      <c r="AW15" s="170"/>
      <c r="AX15" s="170"/>
      <c r="AY15" s="170"/>
      <c r="AZ15" s="170"/>
      <c r="BA15" s="170"/>
      <c r="BB15" s="170"/>
      <c r="BC15" s="170"/>
      <c r="BD15" s="170"/>
      <c r="BE15" s="170"/>
      <c r="BF15" s="170"/>
      <c r="BG15" s="170"/>
      <c r="BH15" s="170"/>
      <c r="BI15" s="170"/>
      <c r="BJ15" s="170"/>
      <c r="BK15" s="170"/>
      <c r="BL15" s="170"/>
      <c r="BM15" s="170"/>
      <c r="BN15" s="170"/>
      <c r="BO15" s="170"/>
      <c r="BP15" s="170"/>
      <c r="BQ15" s="170"/>
      <c r="BR15" s="170"/>
      <c r="BS15" s="170"/>
      <c r="BT15" s="170"/>
      <c r="BU15" s="170"/>
      <c r="BV15" s="170"/>
      <c r="BW15" s="170"/>
      <c r="BX15" s="170"/>
      <c r="BY15" s="170"/>
      <c r="BZ15" s="170"/>
      <c r="CA15" s="170"/>
      <c r="CB15" s="170"/>
      <c r="CC15" s="170"/>
      <c r="CD15" s="170"/>
      <c r="CE15" s="170"/>
      <c r="CF15" s="170"/>
      <c r="CG15" s="170"/>
      <c r="CH15" s="170"/>
      <c r="CI15" s="170"/>
      <c r="CJ15" s="170"/>
      <c r="CK15" s="170"/>
      <c r="CL15" s="170"/>
      <c r="CM15" s="170"/>
      <c r="CN15" s="170"/>
      <c r="CO15" s="170"/>
      <c r="CP15" s="170"/>
      <c r="CQ15" s="170"/>
      <c r="CR15" s="170"/>
      <c r="CS15" s="170"/>
      <c r="CT15" s="170"/>
      <c r="CU15" s="170"/>
      <c r="CV15" s="170"/>
      <c r="CW15" s="170"/>
      <c r="CX15" s="170"/>
      <c r="CY15" s="170"/>
      <c r="CZ15" s="170"/>
      <c r="DA15" s="170"/>
      <c r="DB15" s="170"/>
      <c r="DC15" s="170"/>
      <c r="DD15" s="170"/>
      <c r="DE15" s="170"/>
      <c r="DF15" s="170"/>
      <c r="DG15" s="170"/>
      <c r="DH15" s="170"/>
      <c r="DI15" s="170"/>
      <c r="DJ15" s="170"/>
      <c r="DK15" s="170"/>
      <c r="DL15" s="170"/>
      <c r="DM15" s="170"/>
      <c r="DN15" s="170"/>
      <c r="DO15" s="170"/>
      <c r="DP15" s="170"/>
      <c r="DQ15" s="170"/>
      <c r="DR15" s="170"/>
      <c r="DS15" s="170"/>
      <c r="DT15" s="170"/>
      <c r="DU15" s="170"/>
      <c r="DV15" s="170"/>
      <c r="DW15" s="144"/>
      <c r="DX15" s="144"/>
      <c r="DY15" s="144"/>
      <c r="DZ15" s="144"/>
      <c r="EA15" s="144"/>
      <c r="EB15" s="144"/>
      <c r="EC15" s="144"/>
      <c r="ED15" s="144"/>
      <c r="EE15" s="144"/>
      <c r="EF15" s="144"/>
      <c r="EG15" s="144"/>
      <c r="EH15" s="144"/>
      <c r="EI15" s="144"/>
      <c r="EJ15" s="144"/>
      <c r="EK15" s="144"/>
      <c r="EL15" s="144"/>
      <c r="EM15" s="144"/>
      <c r="EN15" s="144"/>
      <c r="EO15" s="144"/>
      <c r="EP15" s="144"/>
      <c r="EQ15" s="144"/>
      <c r="ER15" s="144"/>
      <c r="ES15" s="144"/>
      <c r="ET15" s="144"/>
      <c r="EU15" s="144"/>
      <c r="EV15" s="144"/>
      <c r="EW15" s="144"/>
      <c r="EX15" s="144"/>
      <c r="EY15" s="144"/>
      <c r="EZ15" s="144"/>
      <c r="FA15" s="144"/>
      <c r="FB15" s="144"/>
      <c r="FC15" s="144"/>
      <c r="FD15" s="144"/>
      <c r="FE15" s="144"/>
      <c r="FF15" s="144"/>
      <c r="FG15" s="144"/>
      <c r="FH15" s="144"/>
      <c r="FI15" s="144"/>
      <c r="FJ15" s="144"/>
      <c r="FK15" s="144"/>
      <c r="FL15" s="144"/>
      <c r="FM15" s="144"/>
      <c r="FN15" s="144"/>
      <c r="FO15" s="144"/>
      <c r="FP15" s="144"/>
      <c r="FQ15" s="144"/>
      <c r="FR15" s="144"/>
      <c r="FS15" s="144"/>
      <c r="FT15" s="144"/>
      <c r="FU15" s="144"/>
      <c r="FV15" s="144"/>
      <c r="FW15" s="144"/>
      <c r="FX15" s="144"/>
      <c r="FY15" s="144"/>
    </row>
    <row r="16">
      <c r="A16" s="2"/>
      <c r="B16" s="2"/>
      <c r="C16" s="25" t="s">
        <v>121</v>
      </c>
      <c r="D16" s="109"/>
      <c r="E16" s="2"/>
      <c r="F16" s="110"/>
      <c r="G16" s="110"/>
      <c r="H16" s="110"/>
      <c r="I16" s="110"/>
      <c r="J16" s="110"/>
      <c r="K16" s="110"/>
      <c r="L16" s="110"/>
      <c r="M16" s="110"/>
      <c r="N16" s="110"/>
      <c r="O16" s="110"/>
      <c r="P16" s="110"/>
      <c r="Q16" s="110"/>
      <c r="R16" s="111"/>
      <c r="S16" s="110"/>
      <c r="T16" s="110"/>
      <c r="U16" s="110"/>
      <c r="V16" s="110"/>
      <c r="W16" s="110"/>
      <c r="X16" s="110"/>
      <c r="Y16" s="110"/>
      <c r="Z16" s="110"/>
      <c r="AA16" s="110"/>
      <c r="AB16" s="110"/>
      <c r="AC16" s="110"/>
      <c r="AD16" s="110"/>
      <c r="AE16" s="11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>
      <c r="A17" s="113"/>
      <c r="B17" s="114" t="s">
        <v>52</v>
      </c>
      <c r="C17" s="115" t="s">
        <v>122</v>
      </c>
      <c r="D17" s="171" t="s">
        <v>123</v>
      </c>
      <c r="E17" s="116" t="s">
        <v>124</v>
      </c>
      <c r="F17" s="116" t="s">
        <v>125</v>
      </c>
      <c r="G17" s="117" t="s">
        <v>126</v>
      </c>
      <c r="H17" s="117" t="s">
        <v>127</v>
      </c>
      <c r="I17" s="118"/>
      <c r="J17" s="118"/>
      <c r="K17" s="118"/>
      <c r="L17" s="118"/>
      <c r="M17" s="118"/>
      <c r="N17" s="118"/>
      <c r="O17" s="118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119"/>
      <c r="AN17" s="119"/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19"/>
      <c r="BB17" s="119"/>
      <c r="BC17" s="119"/>
      <c r="BD17" s="119"/>
      <c r="BE17" s="119"/>
      <c r="BF17" s="119"/>
      <c r="BG17" s="119"/>
      <c r="BH17" s="119"/>
      <c r="BI17" s="119"/>
      <c r="BJ17" s="119"/>
      <c r="BK17" s="119"/>
      <c r="BL17" s="119"/>
      <c r="BM17" s="119"/>
      <c r="BN17" s="119"/>
      <c r="BO17" s="119"/>
      <c r="BP17" s="119"/>
      <c r="BQ17" s="119"/>
      <c r="BR17" s="119"/>
      <c r="BS17" s="119"/>
      <c r="BT17" s="119"/>
      <c r="BU17" s="119"/>
      <c r="BV17" s="119"/>
      <c r="BW17" s="119"/>
      <c r="BX17" s="119"/>
      <c r="BY17" s="119"/>
      <c r="BZ17" s="119"/>
      <c r="CA17" s="119"/>
      <c r="CB17" s="119"/>
      <c r="CC17" s="119"/>
      <c r="CD17" s="119"/>
      <c r="CE17" s="119"/>
      <c r="CF17" s="119"/>
      <c r="CG17" s="119"/>
      <c r="CH17" s="119"/>
      <c r="CI17" s="119"/>
      <c r="CJ17" s="119"/>
      <c r="CK17" s="119"/>
      <c r="CL17" s="119"/>
      <c r="CM17" s="119"/>
      <c r="CN17" s="119"/>
      <c r="CO17" s="119"/>
      <c r="CP17" s="119"/>
      <c r="CQ17" s="119"/>
      <c r="CR17" s="119"/>
      <c r="CS17" s="119"/>
      <c r="CT17" s="119"/>
      <c r="CU17" s="119"/>
      <c r="CV17" s="119"/>
      <c r="CW17" s="119"/>
      <c r="CX17" s="120">
        <v>99.0</v>
      </c>
      <c r="CY17" s="119"/>
      <c r="CZ17" s="119"/>
      <c r="DA17" s="119"/>
      <c r="DB17" s="119"/>
      <c r="DC17" s="119"/>
      <c r="DD17" s="119"/>
      <c r="DE17" s="119"/>
      <c r="DF17" s="119"/>
      <c r="DG17" s="119"/>
      <c r="DH17" s="119"/>
      <c r="DI17" s="119"/>
      <c r="DJ17" s="119"/>
      <c r="DK17" s="119"/>
      <c r="DL17" s="119"/>
      <c r="DM17" s="119"/>
      <c r="DN17" s="119"/>
      <c r="DO17" s="119"/>
      <c r="DP17" s="119"/>
      <c r="DQ17" s="119"/>
      <c r="DR17" s="119"/>
      <c r="DS17" s="119"/>
      <c r="DT17" s="119"/>
      <c r="DU17" s="119"/>
      <c r="DV17" s="119"/>
      <c r="DW17" s="119"/>
      <c r="DX17" s="119"/>
      <c r="DY17" s="119"/>
      <c r="DZ17" s="119"/>
      <c r="EA17" s="119"/>
      <c r="EB17" s="119"/>
      <c r="EC17" s="119"/>
      <c r="ED17" s="119"/>
      <c r="EE17" s="119"/>
      <c r="EF17" s="119"/>
      <c r="EG17" s="119"/>
      <c r="EH17" s="119"/>
      <c r="EI17" s="119"/>
      <c r="EJ17" s="119"/>
      <c r="EK17" s="119"/>
      <c r="EL17" s="119"/>
      <c r="EM17" s="119"/>
      <c r="EN17" s="119"/>
      <c r="EO17" s="119"/>
      <c r="EP17" s="119"/>
      <c r="EQ17" s="119"/>
      <c r="ER17" s="119"/>
      <c r="ES17" s="119"/>
      <c r="ET17" s="119"/>
      <c r="EU17" s="119"/>
      <c r="EV17" s="119"/>
      <c r="EW17" s="119"/>
      <c r="EX17" s="119"/>
      <c r="EY17" s="119"/>
      <c r="EZ17" s="119"/>
      <c r="FA17" s="119"/>
      <c r="FB17" s="119"/>
      <c r="FC17" s="119"/>
      <c r="FD17" s="119"/>
      <c r="FE17" s="119"/>
      <c r="FF17" s="119"/>
      <c r="FG17" s="119"/>
      <c r="FH17" s="119"/>
      <c r="FI17" s="119"/>
      <c r="FJ17" s="119"/>
      <c r="FK17" s="119"/>
      <c r="FL17" s="119"/>
      <c r="FM17" s="119"/>
      <c r="FN17" s="119"/>
      <c r="FO17" s="119"/>
      <c r="FP17" s="119"/>
      <c r="FQ17" s="119"/>
      <c r="FR17" s="119"/>
      <c r="FS17" s="119"/>
      <c r="FT17" s="119"/>
      <c r="FU17" s="119"/>
      <c r="FV17" s="119"/>
      <c r="FW17" s="119"/>
      <c r="FX17" s="119"/>
      <c r="FY17" s="119"/>
    </row>
    <row r="18">
      <c r="A18" s="113"/>
      <c r="B18" s="121"/>
      <c r="C18" s="122"/>
      <c r="D18" s="123" t="s">
        <v>128</v>
      </c>
      <c r="E18" s="123" t="s">
        <v>129</v>
      </c>
      <c r="F18" s="124" t="s">
        <v>130</v>
      </c>
      <c r="G18" s="125" t="s">
        <v>131</v>
      </c>
      <c r="H18" s="126" t="s">
        <v>132</v>
      </c>
      <c r="I18" s="127">
        <v>42401.0</v>
      </c>
      <c r="J18" s="127">
        <v>42430.0</v>
      </c>
      <c r="K18" s="127">
        <v>42461.0</v>
      </c>
      <c r="L18" s="127">
        <v>42491.0</v>
      </c>
      <c r="M18" s="127">
        <v>42522.0</v>
      </c>
      <c r="N18" s="127">
        <v>42552.0</v>
      </c>
      <c r="O18" s="127">
        <v>42583.0</v>
      </c>
      <c r="P18" s="127">
        <v>42614.0</v>
      </c>
      <c r="Q18" s="127">
        <v>42644.0</v>
      </c>
      <c r="R18" s="127">
        <v>42675.0</v>
      </c>
      <c r="S18" s="127">
        <v>42705.0</v>
      </c>
      <c r="T18" s="127">
        <v>42736.0</v>
      </c>
      <c r="U18" s="127">
        <v>42767.0</v>
      </c>
      <c r="V18" s="127">
        <v>42795.0</v>
      </c>
      <c r="W18" s="127">
        <v>42826.0</v>
      </c>
      <c r="X18" s="127">
        <v>42856.0</v>
      </c>
      <c r="Y18" s="127">
        <v>42887.0</v>
      </c>
      <c r="Z18" s="127">
        <v>42917.0</v>
      </c>
      <c r="AA18" s="127">
        <v>42948.0</v>
      </c>
      <c r="AB18" s="127">
        <v>42979.0</v>
      </c>
      <c r="AC18" s="127">
        <v>43009.0</v>
      </c>
      <c r="AD18" s="127">
        <v>43040.0</v>
      </c>
      <c r="AE18" s="127">
        <v>43070.0</v>
      </c>
      <c r="AF18" s="127">
        <v>43101.0</v>
      </c>
      <c r="AG18" s="127">
        <v>43132.0</v>
      </c>
      <c r="AH18" s="127">
        <v>43160.0</v>
      </c>
      <c r="AI18" s="127">
        <v>43191.0</v>
      </c>
      <c r="AJ18" s="127">
        <v>43221.0</v>
      </c>
      <c r="AK18" s="127">
        <v>43252.0</v>
      </c>
      <c r="AL18" s="127">
        <v>43282.0</v>
      </c>
      <c r="AM18" s="127">
        <v>43313.0</v>
      </c>
      <c r="AN18" s="127">
        <v>43344.0</v>
      </c>
      <c r="AO18" s="127">
        <v>43374.0</v>
      </c>
      <c r="AP18" s="127">
        <v>43405.0</v>
      </c>
      <c r="AQ18" s="127">
        <v>43435.0</v>
      </c>
      <c r="AR18" s="127">
        <v>43466.0</v>
      </c>
      <c r="AS18" s="127">
        <v>43497.0</v>
      </c>
      <c r="AT18" s="127">
        <v>43525.0</v>
      </c>
      <c r="AU18" s="127">
        <v>43556.0</v>
      </c>
      <c r="AV18" s="127">
        <v>43586.0</v>
      </c>
      <c r="AW18" s="127">
        <v>43617.0</v>
      </c>
      <c r="AX18" s="127">
        <v>43647.0</v>
      </c>
      <c r="AY18" s="127">
        <v>43678.0</v>
      </c>
      <c r="AZ18" s="127">
        <v>43709.0</v>
      </c>
      <c r="BA18" s="127">
        <v>43739.0</v>
      </c>
      <c r="BB18" s="127">
        <v>43770.0</v>
      </c>
      <c r="BC18" s="127">
        <v>43800.0</v>
      </c>
      <c r="BD18" s="127">
        <v>43831.0</v>
      </c>
      <c r="BE18" s="127">
        <v>43862.0</v>
      </c>
      <c r="BF18" s="127">
        <v>43891.0</v>
      </c>
      <c r="BG18" s="127">
        <v>43922.0</v>
      </c>
      <c r="BH18" s="127">
        <v>43952.0</v>
      </c>
      <c r="BI18" s="127">
        <v>43983.0</v>
      </c>
      <c r="BJ18" s="127">
        <v>44013.0</v>
      </c>
      <c r="BK18" s="127">
        <v>44044.0</v>
      </c>
      <c r="BL18" s="127">
        <v>44075.0</v>
      </c>
      <c r="BM18" s="127">
        <v>44105.0</v>
      </c>
      <c r="BN18" s="127">
        <v>44136.0</v>
      </c>
      <c r="BO18" s="127">
        <v>44166.0</v>
      </c>
      <c r="BP18" s="127">
        <v>44197.0</v>
      </c>
      <c r="BQ18" s="127">
        <v>44228.0</v>
      </c>
      <c r="BR18" s="127">
        <v>44256.0</v>
      </c>
      <c r="BS18" s="127">
        <v>44287.0</v>
      </c>
      <c r="BT18" s="127">
        <v>44317.0</v>
      </c>
      <c r="BU18" s="127">
        <v>44348.0</v>
      </c>
      <c r="BV18" s="127">
        <v>44378.0</v>
      </c>
      <c r="BW18" s="127">
        <v>44409.0</v>
      </c>
      <c r="BX18" s="127">
        <v>44440.0</v>
      </c>
      <c r="BY18" s="127">
        <v>44470.0</v>
      </c>
      <c r="BZ18" s="127">
        <v>44501.0</v>
      </c>
      <c r="CA18" s="127">
        <v>44531.0</v>
      </c>
      <c r="CB18" s="127">
        <v>44562.0</v>
      </c>
      <c r="CC18" s="127">
        <v>44593.0</v>
      </c>
      <c r="CD18" s="127">
        <v>44621.0</v>
      </c>
      <c r="CE18" s="127">
        <v>44652.0</v>
      </c>
      <c r="CF18" s="127">
        <v>44682.0</v>
      </c>
      <c r="CG18" s="127">
        <v>44713.0</v>
      </c>
      <c r="CH18" s="127">
        <v>44743.0</v>
      </c>
      <c r="CI18" s="127">
        <v>44774.0</v>
      </c>
      <c r="CJ18" s="127">
        <v>44805.0</v>
      </c>
      <c r="CK18" s="127">
        <v>44835.0</v>
      </c>
      <c r="CL18" s="127">
        <v>44866.0</v>
      </c>
      <c r="CM18" s="127">
        <v>44896.0</v>
      </c>
      <c r="CN18" s="127">
        <v>44927.0</v>
      </c>
      <c r="CO18" s="127">
        <v>44958.0</v>
      </c>
      <c r="CP18" s="127">
        <v>44986.0</v>
      </c>
      <c r="CQ18" s="127">
        <v>45017.0</v>
      </c>
      <c r="CR18" s="127">
        <v>45047.0</v>
      </c>
      <c r="CS18" s="127">
        <v>45078.0</v>
      </c>
      <c r="CT18" s="127">
        <v>45108.0</v>
      </c>
      <c r="CU18" s="127">
        <v>45139.0</v>
      </c>
      <c r="CV18" s="127">
        <v>45170.0</v>
      </c>
      <c r="CW18" s="127">
        <v>45200.0</v>
      </c>
      <c r="CX18" s="127">
        <v>45231.0</v>
      </c>
      <c r="CY18" s="127">
        <v>45261.0</v>
      </c>
      <c r="CZ18" s="127">
        <v>45292.0</v>
      </c>
      <c r="DA18" s="127">
        <v>45323.0</v>
      </c>
      <c r="DB18" s="127">
        <v>45352.0</v>
      </c>
      <c r="DC18" s="127">
        <v>45383.0</v>
      </c>
      <c r="DD18" s="127">
        <v>45413.0</v>
      </c>
      <c r="DE18" s="127">
        <v>45444.0</v>
      </c>
      <c r="DF18" s="127">
        <v>45474.0</v>
      </c>
      <c r="DG18" s="127">
        <v>45505.0</v>
      </c>
      <c r="DH18" s="127">
        <v>45536.0</v>
      </c>
      <c r="DI18" s="127">
        <v>45566.0</v>
      </c>
      <c r="DJ18" s="127">
        <v>45597.0</v>
      </c>
      <c r="DK18" s="127">
        <v>45627.0</v>
      </c>
      <c r="DL18" s="127">
        <v>45658.0</v>
      </c>
      <c r="DM18" s="127">
        <v>45689.0</v>
      </c>
      <c r="DN18" s="127">
        <v>45717.0</v>
      </c>
      <c r="DO18" s="127">
        <v>45748.0</v>
      </c>
      <c r="DP18" s="127">
        <v>45778.0</v>
      </c>
      <c r="DQ18" s="127">
        <v>45809.0</v>
      </c>
      <c r="DR18" s="127">
        <v>45839.0</v>
      </c>
      <c r="DS18" s="127">
        <v>45870.0</v>
      </c>
      <c r="DT18" s="127">
        <v>45901.0</v>
      </c>
      <c r="DU18" s="127">
        <v>45931.0</v>
      </c>
      <c r="DV18" s="127">
        <v>45962.0</v>
      </c>
      <c r="DW18" s="127">
        <v>45992.0</v>
      </c>
      <c r="DX18" s="127">
        <v>46023.0</v>
      </c>
      <c r="DY18" s="127">
        <v>46054.0</v>
      </c>
      <c r="DZ18" s="127">
        <v>46082.0</v>
      </c>
      <c r="EA18" s="127">
        <v>46113.0</v>
      </c>
      <c r="EB18" s="127">
        <v>46143.0</v>
      </c>
      <c r="EC18" s="127">
        <v>46174.0</v>
      </c>
      <c r="ED18" s="127">
        <v>46204.0</v>
      </c>
      <c r="EE18" s="127">
        <v>46235.0</v>
      </c>
      <c r="EF18" s="127">
        <v>46266.0</v>
      </c>
      <c r="EG18" s="127">
        <v>46296.0</v>
      </c>
      <c r="EH18" s="127">
        <v>46327.0</v>
      </c>
      <c r="EI18" s="127">
        <v>46357.0</v>
      </c>
      <c r="EJ18" s="127">
        <v>46388.0</v>
      </c>
      <c r="EK18" s="127">
        <v>46419.0</v>
      </c>
      <c r="EL18" s="127">
        <v>46447.0</v>
      </c>
      <c r="EM18" s="127">
        <v>46478.0</v>
      </c>
      <c r="EN18" s="127">
        <v>46508.0</v>
      </c>
      <c r="EO18" s="127">
        <v>46539.0</v>
      </c>
      <c r="EP18" s="127">
        <v>46569.0</v>
      </c>
      <c r="EQ18" s="127">
        <v>46600.0</v>
      </c>
      <c r="ER18" s="127">
        <v>46631.0</v>
      </c>
      <c r="ES18" s="127">
        <v>46661.0</v>
      </c>
      <c r="ET18" s="127">
        <v>46692.0</v>
      </c>
      <c r="EU18" s="127">
        <v>46722.0</v>
      </c>
      <c r="EV18" s="127">
        <v>46753.0</v>
      </c>
      <c r="EW18" s="127">
        <v>46784.0</v>
      </c>
      <c r="EX18" s="127">
        <v>46813.0</v>
      </c>
      <c r="EY18" s="127">
        <v>46844.0</v>
      </c>
      <c r="EZ18" s="127">
        <v>46874.0</v>
      </c>
      <c r="FA18" s="127">
        <v>46905.0</v>
      </c>
      <c r="FB18" s="127">
        <v>46935.0</v>
      </c>
      <c r="FC18" s="127">
        <v>46966.0</v>
      </c>
      <c r="FD18" s="127">
        <v>46997.0</v>
      </c>
      <c r="FE18" s="127">
        <v>47027.0</v>
      </c>
      <c r="FF18" s="127">
        <v>47058.0</v>
      </c>
      <c r="FG18" s="127">
        <v>47088.0</v>
      </c>
      <c r="FH18" s="127">
        <v>47119.0</v>
      </c>
      <c r="FI18" s="127">
        <v>47150.0</v>
      </c>
      <c r="FJ18" s="127">
        <v>47178.0</v>
      </c>
      <c r="FK18" s="127">
        <v>47209.0</v>
      </c>
      <c r="FL18" s="127">
        <v>47239.0</v>
      </c>
      <c r="FM18" s="127">
        <v>47270.0</v>
      </c>
      <c r="FN18" s="127">
        <v>47300.0</v>
      </c>
      <c r="FO18" s="127">
        <v>47331.0</v>
      </c>
      <c r="FP18" s="127">
        <v>47362.0</v>
      </c>
      <c r="FQ18" s="127">
        <v>47392.0</v>
      </c>
      <c r="FR18" s="127">
        <v>47423.0</v>
      </c>
      <c r="FS18" s="127">
        <v>47453.0</v>
      </c>
      <c r="FT18" s="127">
        <v>47484.0</v>
      </c>
      <c r="FU18" s="127">
        <v>47515.0</v>
      </c>
      <c r="FV18" s="127">
        <v>47543.0</v>
      </c>
      <c r="FW18" s="127">
        <v>47574.0</v>
      </c>
      <c r="FX18" s="127">
        <v>47604.0</v>
      </c>
      <c r="FY18" s="127">
        <v>47635.0</v>
      </c>
    </row>
    <row r="19">
      <c r="A19" s="128"/>
      <c r="B19" s="129"/>
      <c r="C19" s="130"/>
      <c r="D19" s="131"/>
      <c r="E19" s="131"/>
      <c r="F19" s="132"/>
      <c r="G19" s="132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3"/>
      <c r="AG19" s="133"/>
      <c r="AH19" s="133"/>
      <c r="AI19" s="133"/>
      <c r="AJ19" s="133"/>
      <c r="AK19" s="133"/>
      <c r="AL19" s="133"/>
      <c r="AM19" s="133"/>
      <c r="AN19" s="133"/>
      <c r="AO19" s="133"/>
      <c r="AP19" s="133"/>
      <c r="AQ19" s="133"/>
      <c r="AR19" s="133"/>
      <c r="AS19" s="133"/>
      <c r="AT19" s="133"/>
      <c r="AU19" s="133"/>
      <c r="AV19" s="133"/>
      <c r="AW19" s="133"/>
      <c r="AX19" s="133"/>
      <c r="AY19" s="133"/>
      <c r="AZ19" s="133"/>
      <c r="BA19" s="133"/>
      <c r="BB19" s="133"/>
      <c r="BC19" s="133"/>
      <c r="BD19" s="133"/>
      <c r="BE19" s="133"/>
      <c r="BF19" s="133"/>
      <c r="BG19" s="133"/>
      <c r="BH19" s="133"/>
      <c r="BI19" s="133"/>
      <c r="BJ19" s="133"/>
      <c r="BK19" s="133"/>
      <c r="BL19" s="133"/>
      <c r="BM19" s="133"/>
      <c r="BN19" s="133"/>
      <c r="BO19" s="133"/>
      <c r="BP19" s="133"/>
      <c r="BQ19" s="133"/>
      <c r="BR19" s="133"/>
      <c r="BS19" s="133"/>
      <c r="BT19" s="133"/>
      <c r="BU19" s="133"/>
      <c r="BV19" s="133"/>
      <c r="BW19" s="133"/>
      <c r="BX19" s="133"/>
      <c r="BY19" s="133"/>
      <c r="BZ19" s="133"/>
      <c r="CA19" s="133"/>
      <c r="CB19" s="133"/>
      <c r="CC19" s="133"/>
      <c r="CD19" s="133"/>
      <c r="CE19" s="133"/>
      <c r="CF19" s="133"/>
      <c r="CG19" s="133"/>
      <c r="CH19" s="133"/>
      <c r="CI19" s="133"/>
      <c r="CJ19" s="133"/>
      <c r="CK19" s="133"/>
      <c r="CL19" s="133"/>
      <c r="CM19" s="133"/>
      <c r="CN19" s="133"/>
      <c r="CO19" s="133"/>
      <c r="CP19" s="133"/>
      <c r="CQ19" s="133"/>
      <c r="CR19" s="133"/>
      <c r="CS19" s="133"/>
      <c r="CT19" s="133"/>
      <c r="CU19" s="133"/>
      <c r="CV19" s="133"/>
      <c r="CW19" s="133"/>
      <c r="CX19" s="133"/>
      <c r="CY19" s="133"/>
      <c r="CZ19" s="133"/>
      <c r="DA19" s="133"/>
      <c r="DB19" s="133"/>
      <c r="DC19" s="133"/>
      <c r="DD19" s="133"/>
      <c r="DE19" s="133"/>
      <c r="DF19" s="133"/>
      <c r="DG19" s="133"/>
      <c r="DH19" s="133"/>
      <c r="DI19" s="133"/>
      <c r="DJ19" s="133"/>
      <c r="DK19" s="133"/>
      <c r="DL19" s="133"/>
      <c r="DM19" s="133"/>
      <c r="DN19" s="133"/>
      <c r="DO19" s="133"/>
      <c r="DP19" s="133"/>
      <c r="DQ19" s="133"/>
      <c r="DR19" s="133"/>
      <c r="DS19" s="133"/>
      <c r="DT19" s="133"/>
      <c r="DU19" s="133"/>
      <c r="DV19" s="133"/>
      <c r="DW19" s="128"/>
      <c r="DX19" s="128"/>
      <c r="DY19" s="128"/>
      <c r="DZ19" s="128"/>
      <c r="EA19" s="128"/>
      <c r="EB19" s="128"/>
      <c r="EC19" s="128"/>
      <c r="ED19" s="128"/>
      <c r="EE19" s="128"/>
      <c r="EF19" s="128"/>
      <c r="EG19" s="128"/>
      <c r="EH19" s="128"/>
      <c r="EI19" s="128"/>
      <c r="EJ19" s="128"/>
      <c r="EK19" s="128"/>
      <c r="EL19" s="128"/>
      <c r="EM19" s="128"/>
      <c r="EN19" s="128"/>
      <c r="EO19" s="128"/>
      <c r="EP19" s="128"/>
      <c r="EQ19" s="128"/>
      <c r="ER19" s="128"/>
      <c r="ES19" s="128"/>
      <c r="ET19" s="128"/>
      <c r="EU19" s="128"/>
      <c r="EV19" s="128"/>
      <c r="EW19" s="128"/>
      <c r="EX19" s="128"/>
      <c r="EY19" s="128"/>
      <c r="EZ19" s="128"/>
      <c r="FA19" s="128"/>
      <c r="FB19" s="128"/>
      <c r="FC19" s="128"/>
      <c r="FD19" s="128"/>
      <c r="FE19" s="128"/>
      <c r="FF19" s="128"/>
      <c r="FG19" s="128"/>
      <c r="FH19" s="128"/>
      <c r="FI19" s="128"/>
      <c r="FJ19" s="128"/>
      <c r="FK19" s="128"/>
      <c r="FL19" s="128"/>
      <c r="FM19" s="128"/>
      <c r="FN19" s="128"/>
      <c r="FO19" s="128"/>
      <c r="FP19" s="128"/>
      <c r="FQ19" s="128"/>
      <c r="FR19" s="128"/>
      <c r="FS19" s="128"/>
      <c r="FT19" s="128"/>
      <c r="FU19" s="128"/>
      <c r="FV19" s="128"/>
      <c r="FW19" s="128"/>
      <c r="FX19" s="128"/>
      <c r="FY19" s="128"/>
    </row>
    <row r="20">
      <c r="A20" s="128"/>
      <c r="B20" s="172" t="s">
        <v>26</v>
      </c>
      <c r="C20" s="173" t="s">
        <v>133</v>
      </c>
      <c r="D20" s="174">
        <v>45.0</v>
      </c>
      <c r="E20" s="136">
        <v>5.1584E8</v>
      </c>
      <c r="F20" s="175">
        <f>G20+G21</f>
        <v>163393998</v>
      </c>
      <c r="G20" s="137">
        <f t="shared" ref="G20:G29" si="2">SUM(I20:AB20)</f>
        <v>120900000</v>
      </c>
      <c r="H20" s="138" t="s">
        <v>134</v>
      </c>
      <c r="I20" s="139"/>
      <c r="J20" s="139"/>
      <c r="K20" s="139"/>
      <c r="L20" s="139"/>
      <c r="M20" s="139"/>
      <c r="N20" s="139"/>
      <c r="O20" s="139"/>
      <c r="P20" s="140">
        <v>5000000.0</v>
      </c>
      <c r="Q20" s="140">
        <v>2.165E7</v>
      </c>
      <c r="R20" s="140">
        <v>1.885E7</v>
      </c>
      <c r="S20" s="140">
        <v>1.885E7</v>
      </c>
      <c r="T20" s="140">
        <v>1.885E7</v>
      </c>
      <c r="U20" s="141"/>
      <c r="V20" s="140">
        <f>18850000+18850000</f>
        <v>37700000</v>
      </c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2"/>
      <c r="AP20" s="142"/>
      <c r="AQ20" s="142"/>
      <c r="AR20" s="142"/>
      <c r="AS20" s="142"/>
      <c r="AT20" s="142"/>
      <c r="AU20" s="142"/>
      <c r="AV20" s="142"/>
      <c r="AW20" s="142"/>
      <c r="AX20" s="142"/>
      <c r="AY20" s="142"/>
      <c r="AZ20" s="142"/>
      <c r="BA20" s="142"/>
      <c r="BB20" s="142"/>
      <c r="BC20" s="142"/>
      <c r="BD20" s="142"/>
      <c r="BE20" s="142"/>
      <c r="BF20" s="142"/>
      <c r="BG20" s="142"/>
      <c r="BH20" s="142"/>
      <c r="BI20" s="142"/>
      <c r="BJ20" s="142"/>
      <c r="BK20" s="142"/>
      <c r="BL20" s="142"/>
      <c r="BM20" s="142"/>
      <c r="BN20" s="142"/>
      <c r="BO20" s="142"/>
      <c r="BP20" s="142"/>
      <c r="BQ20" s="142"/>
      <c r="BR20" s="142"/>
      <c r="BS20" s="142"/>
      <c r="BT20" s="142"/>
      <c r="BU20" s="142"/>
      <c r="BV20" s="142"/>
      <c r="BW20" s="142"/>
      <c r="BX20" s="142"/>
      <c r="BY20" s="142"/>
      <c r="BZ20" s="142"/>
      <c r="CA20" s="142"/>
      <c r="CB20" s="142"/>
      <c r="CC20" s="142"/>
      <c r="CD20" s="142"/>
      <c r="CE20" s="142"/>
      <c r="CF20" s="142"/>
      <c r="CG20" s="142"/>
      <c r="CH20" s="142"/>
      <c r="CI20" s="142"/>
      <c r="CJ20" s="142"/>
      <c r="CK20" s="142"/>
      <c r="CL20" s="142"/>
      <c r="CM20" s="142"/>
      <c r="CN20" s="142"/>
      <c r="CO20" s="142"/>
      <c r="CP20" s="142"/>
      <c r="CQ20" s="142"/>
      <c r="CR20" s="142"/>
      <c r="CS20" s="142"/>
      <c r="CT20" s="142"/>
      <c r="CU20" s="142"/>
      <c r="CV20" s="142"/>
      <c r="CW20" s="142"/>
      <c r="CX20" s="142"/>
      <c r="CY20" s="142"/>
      <c r="CZ20" s="142"/>
      <c r="DA20" s="142"/>
      <c r="DB20" s="142"/>
      <c r="DC20" s="142"/>
      <c r="DD20" s="142"/>
      <c r="DE20" s="142"/>
      <c r="DF20" s="142"/>
      <c r="DG20" s="142"/>
      <c r="DH20" s="142"/>
      <c r="DI20" s="142"/>
      <c r="DJ20" s="142"/>
      <c r="DK20" s="142"/>
      <c r="DL20" s="142"/>
      <c r="DM20" s="142"/>
      <c r="DN20" s="142"/>
      <c r="DO20" s="142"/>
      <c r="DP20" s="142"/>
      <c r="DQ20" s="142"/>
      <c r="DR20" s="142"/>
      <c r="DS20" s="142"/>
      <c r="DT20" s="142"/>
      <c r="DU20" s="142"/>
      <c r="DV20" s="142"/>
      <c r="DW20" s="144"/>
      <c r="DX20" s="144"/>
      <c r="DY20" s="144"/>
      <c r="DZ20" s="144"/>
      <c r="EA20" s="144"/>
      <c r="EB20" s="144"/>
      <c r="EC20" s="144"/>
      <c r="ED20" s="144"/>
      <c r="EE20" s="144"/>
      <c r="EF20" s="144"/>
      <c r="EG20" s="144"/>
      <c r="EH20" s="144"/>
      <c r="EI20" s="144"/>
      <c r="EJ20" s="144"/>
      <c r="EK20" s="144"/>
      <c r="EL20" s="144"/>
      <c r="EM20" s="144"/>
      <c r="EN20" s="144"/>
      <c r="EO20" s="144"/>
      <c r="EP20" s="144"/>
      <c r="EQ20" s="144"/>
      <c r="ER20" s="144"/>
      <c r="ES20" s="144"/>
      <c r="ET20" s="144"/>
      <c r="EU20" s="144"/>
      <c r="EV20" s="144"/>
      <c r="EW20" s="144"/>
      <c r="EX20" s="144"/>
      <c r="EY20" s="144"/>
      <c r="EZ20" s="144"/>
      <c r="FA20" s="144"/>
      <c r="FB20" s="144"/>
      <c r="FC20" s="144"/>
      <c r="FD20" s="144"/>
      <c r="FE20" s="144"/>
      <c r="FF20" s="144"/>
      <c r="FG20" s="144"/>
      <c r="FH20" s="144"/>
      <c r="FI20" s="144"/>
      <c r="FJ20" s="144"/>
      <c r="FK20" s="144"/>
      <c r="FL20" s="144"/>
      <c r="FM20" s="144"/>
      <c r="FN20" s="144"/>
      <c r="FO20" s="144"/>
      <c r="FP20" s="144"/>
      <c r="FQ20" s="144"/>
      <c r="FR20" s="144"/>
      <c r="FS20" s="144"/>
      <c r="FT20" s="144"/>
      <c r="FU20" s="144"/>
      <c r="FV20" s="144"/>
      <c r="FW20" s="144"/>
      <c r="FX20" s="128"/>
      <c r="FY20" s="128"/>
    </row>
    <row r="21" ht="15.75" customHeight="1">
      <c r="A21" s="128"/>
      <c r="B21" s="134"/>
      <c r="C21" s="135"/>
      <c r="D21" s="174">
        <v>101.0</v>
      </c>
      <c r="E21" s="149" t="s">
        <v>135</v>
      </c>
      <c r="F21" s="176"/>
      <c r="G21" s="137">
        <f t="shared" si="2"/>
        <v>42493998</v>
      </c>
      <c r="H21" s="138" t="s">
        <v>136</v>
      </c>
      <c r="I21" s="139"/>
      <c r="J21" s="139"/>
      <c r="K21" s="139"/>
      <c r="L21" s="139"/>
      <c r="M21" s="139"/>
      <c r="N21" s="139"/>
      <c r="O21" s="139"/>
      <c r="P21" s="141"/>
      <c r="Q21" s="141"/>
      <c r="R21" s="141"/>
      <c r="S21" s="141"/>
      <c r="T21" s="142"/>
      <c r="U21" s="142"/>
      <c r="V21" s="142"/>
      <c r="W21" s="143">
        <f>13164666</f>
        <v>13164666</v>
      </c>
      <c r="X21" s="143">
        <v>6582333.0</v>
      </c>
      <c r="Y21" s="143">
        <v>6582333.0</v>
      </c>
      <c r="Z21" s="143">
        <v>6582333.0</v>
      </c>
      <c r="AA21" s="143">
        <v>6582333.0</v>
      </c>
      <c r="AB21" s="143">
        <v>3000000.0</v>
      </c>
      <c r="AC21" s="142">
        <v>3582333.0</v>
      </c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42"/>
      <c r="BI21" s="142"/>
      <c r="BJ21" s="142"/>
      <c r="BK21" s="142"/>
      <c r="BL21" s="142"/>
      <c r="BM21" s="142"/>
      <c r="BN21" s="142"/>
      <c r="BO21" s="142"/>
      <c r="BP21" s="142"/>
      <c r="BQ21" s="142"/>
      <c r="BR21" s="142"/>
      <c r="BS21" s="142"/>
      <c r="BT21" s="142"/>
      <c r="BU21" s="142"/>
      <c r="BV21" s="142"/>
      <c r="BW21" s="142"/>
      <c r="BX21" s="142"/>
      <c r="BY21" s="142"/>
      <c r="BZ21" s="142"/>
      <c r="CA21" s="142"/>
      <c r="CB21" s="142"/>
      <c r="CC21" s="142"/>
      <c r="CD21" s="142"/>
      <c r="CE21" s="142"/>
      <c r="CF21" s="142"/>
      <c r="CG21" s="142"/>
      <c r="CH21" s="142"/>
      <c r="CI21" s="142"/>
      <c r="CJ21" s="142"/>
      <c r="CK21" s="142"/>
      <c r="CL21" s="142"/>
      <c r="CM21" s="142"/>
      <c r="CN21" s="142"/>
      <c r="CO21" s="142"/>
      <c r="CP21" s="142"/>
      <c r="CQ21" s="142"/>
      <c r="CR21" s="142"/>
      <c r="CS21" s="142"/>
      <c r="CT21" s="142"/>
      <c r="CU21" s="142"/>
      <c r="CV21" s="142"/>
      <c r="CW21" s="142"/>
      <c r="CX21" s="142"/>
      <c r="CY21" s="142"/>
      <c r="CZ21" s="142"/>
      <c r="DA21" s="142"/>
      <c r="DB21" s="142"/>
      <c r="DC21" s="142"/>
      <c r="DD21" s="142"/>
      <c r="DE21" s="142"/>
      <c r="DF21" s="142"/>
      <c r="DG21" s="142"/>
      <c r="DH21" s="142"/>
      <c r="DI21" s="142"/>
      <c r="DJ21" s="142"/>
      <c r="DK21" s="142"/>
      <c r="DL21" s="142"/>
      <c r="DM21" s="142"/>
      <c r="DN21" s="142"/>
      <c r="DO21" s="142"/>
      <c r="DP21" s="142"/>
      <c r="DQ21" s="142"/>
      <c r="DR21" s="142"/>
      <c r="DS21" s="142"/>
      <c r="DT21" s="142"/>
      <c r="DU21" s="142"/>
      <c r="DV21" s="142"/>
      <c r="DW21" s="144"/>
      <c r="DX21" s="144"/>
      <c r="DY21" s="144"/>
      <c r="DZ21" s="144"/>
      <c r="EA21" s="144"/>
      <c r="EB21" s="144"/>
      <c r="EC21" s="144"/>
      <c r="ED21" s="144"/>
      <c r="EE21" s="144"/>
      <c r="EF21" s="144"/>
      <c r="EG21" s="144"/>
      <c r="EH21" s="144"/>
      <c r="EI21" s="144"/>
      <c r="EJ21" s="144"/>
      <c r="EK21" s="144"/>
      <c r="EL21" s="144"/>
      <c r="EM21" s="144"/>
      <c r="EN21" s="144"/>
      <c r="EO21" s="144"/>
      <c r="EP21" s="144"/>
      <c r="EQ21" s="144"/>
      <c r="ER21" s="144"/>
      <c r="ES21" s="144"/>
      <c r="ET21" s="144"/>
      <c r="EU21" s="144"/>
      <c r="EV21" s="144"/>
      <c r="EW21" s="144"/>
      <c r="EX21" s="144"/>
      <c r="EY21" s="144"/>
      <c r="EZ21" s="144"/>
      <c r="FA21" s="144"/>
      <c r="FB21" s="144"/>
      <c r="FC21" s="144"/>
      <c r="FD21" s="144"/>
      <c r="FE21" s="144"/>
      <c r="FF21" s="144"/>
      <c r="FG21" s="144"/>
      <c r="FH21" s="144"/>
      <c r="FI21" s="144"/>
      <c r="FJ21" s="144"/>
      <c r="FK21" s="144"/>
      <c r="FL21" s="144"/>
      <c r="FM21" s="144"/>
      <c r="FN21" s="144"/>
      <c r="FO21" s="144"/>
      <c r="FP21" s="144"/>
      <c r="FQ21" s="144"/>
      <c r="FR21" s="144"/>
      <c r="FS21" s="144"/>
      <c r="FT21" s="144"/>
      <c r="FU21" s="144"/>
      <c r="FV21" s="144"/>
      <c r="FW21" s="144"/>
      <c r="FX21" s="128"/>
      <c r="FY21" s="128"/>
    </row>
    <row r="22" ht="15.75" customHeight="1">
      <c r="A22" s="128"/>
      <c r="B22" s="172" t="s">
        <v>27</v>
      </c>
      <c r="C22" s="173" t="s">
        <v>137</v>
      </c>
      <c r="D22" s="174">
        <v>62.0</v>
      </c>
      <c r="E22" s="136">
        <v>4.10435E8</v>
      </c>
      <c r="F22" s="175">
        <f>G22+G23</f>
        <v>225000000</v>
      </c>
      <c r="G22" s="137">
        <f t="shared" si="2"/>
        <v>225000000</v>
      </c>
      <c r="H22" s="138" t="s">
        <v>134</v>
      </c>
      <c r="I22" s="139"/>
      <c r="J22" s="139"/>
      <c r="K22" s="139"/>
      <c r="L22" s="139"/>
      <c r="M22" s="139"/>
      <c r="N22" s="139"/>
      <c r="O22" s="139"/>
      <c r="P22" s="139"/>
      <c r="Q22" s="139"/>
      <c r="R22" s="141"/>
      <c r="S22" s="140">
        <v>5000000.0</v>
      </c>
      <c r="T22" s="139"/>
      <c r="U22" s="141"/>
      <c r="V22" s="140">
        <v>1.2E8</v>
      </c>
      <c r="W22" s="141"/>
      <c r="X22" s="140">
        <v>1.0E8</v>
      </c>
      <c r="Y22" s="141"/>
      <c r="Z22" s="141"/>
      <c r="AA22" s="142"/>
      <c r="AB22" s="147"/>
      <c r="AC22" s="147"/>
      <c r="AD22" s="147"/>
      <c r="AE22" s="147"/>
      <c r="AF22" s="147"/>
      <c r="AG22" s="147"/>
      <c r="AH22" s="142"/>
      <c r="AI22" s="142"/>
      <c r="AJ22" s="142"/>
      <c r="AK22" s="142"/>
      <c r="AL22" s="142"/>
      <c r="AM22" s="142"/>
      <c r="AN22" s="142"/>
      <c r="AO22" s="142"/>
      <c r="AP22" s="142"/>
      <c r="AQ22" s="142"/>
      <c r="AR22" s="142"/>
      <c r="AS22" s="142"/>
      <c r="AT22" s="142"/>
      <c r="AU22" s="142"/>
      <c r="AV22" s="142"/>
      <c r="AW22" s="142"/>
      <c r="AX22" s="142"/>
      <c r="AY22" s="142"/>
      <c r="AZ22" s="142"/>
      <c r="BA22" s="142"/>
      <c r="BB22" s="142"/>
      <c r="BC22" s="142"/>
      <c r="BD22" s="142"/>
      <c r="BE22" s="142"/>
      <c r="BF22" s="142"/>
      <c r="BG22" s="142"/>
      <c r="BH22" s="142"/>
      <c r="BI22" s="142"/>
      <c r="BJ22" s="142"/>
      <c r="BK22" s="142"/>
      <c r="BL22" s="142"/>
      <c r="BM22" s="142"/>
      <c r="BN22" s="142"/>
      <c r="BO22" s="142"/>
      <c r="BP22" s="142"/>
      <c r="BQ22" s="142"/>
      <c r="BR22" s="142"/>
      <c r="BS22" s="142"/>
      <c r="BT22" s="142"/>
      <c r="BU22" s="142"/>
      <c r="BV22" s="142"/>
      <c r="BW22" s="142"/>
      <c r="BX22" s="142"/>
      <c r="BY22" s="142"/>
      <c r="BZ22" s="142"/>
      <c r="CA22" s="142"/>
      <c r="CB22" s="142"/>
      <c r="CC22" s="142"/>
      <c r="CD22" s="142"/>
      <c r="CE22" s="142"/>
      <c r="CF22" s="142"/>
      <c r="CG22" s="142"/>
      <c r="CH22" s="142"/>
      <c r="CI22" s="142"/>
      <c r="CJ22" s="142"/>
      <c r="CK22" s="142"/>
      <c r="CL22" s="142"/>
      <c r="CM22" s="142"/>
      <c r="CN22" s="142"/>
      <c r="CO22" s="142"/>
      <c r="CP22" s="142"/>
      <c r="CQ22" s="142"/>
      <c r="CR22" s="142"/>
      <c r="CS22" s="142"/>
      <c r="CT22" s="142"/>
      <c r="CU22" s="142"/>
      <c r="CV22" s="142"/>
      <c r="CW22" s="142"/>
      <c r="CX22" s="142"/>
      <c r="CY22" s="142"/>
      <c r="CZ22" s="142"/>
      <c r="DA22" s="142"/>
      <c r="DB22" s="142"/>
      <c r="DC22" s="142"/>
      <c r="DD22" s="142"/>
      <c r="DE22" s="142"/>
      <c r="DF22" s="142"/>
      <c r="DG22" s="142"/>
      <c r="DH22" s="142"/>
      <c r="DI22" s="142"/>
      <c r="DJ22" s="142"/>
      <c r="DK22" s="142"/>
      <c r="DL22" s="142"/>
      <c r="DM22" s="142"/>
      <c r="DN22" s="142"/>
      <c r="DO22" s="142"/>
      <c r="DP22" s="142"/>
      <c r="DQ22" s="142"/>
      <c r="DR22" s="142"/>
      <c r="DS22" s="142"/>
      <c r="DT22" s="142"/>
      <c r="DU22" s="142"/>
      <c r="DV22" s="142"/>
      <c r="DW22" s="144"/>
      <c r="DX22" s="144"/>
      <c r="DY22" s="144"/>
      <c r="DZ22" s="144"/>
      <c r="EA22" s="144"/>
      <c r="EB22" s="144"/>
      <c r="EC22" s="144"/>
      <c r="ED22" s="144"/>
      <c r="EE22" s="144"/>
      <c r="EF22" s="144"/>
      <c r="EG22" s="144"/>
      <c r="EH22" s="144"/>
      <c r="EI22" s="144"/>
      <c r="EJ22" s="144"/>
      <c r="EK22" s="144"/>
      <c r="EL22" s="144"/>
      <c r="EM22" s="144"/>
      <c r="EN22" s="144"/>
      <c r="EO22" s="144"/>
      <c r="EP22" s="144"/>
      <c r="EQ22" s="144"/>
      <c r="ER22" s="144"/>
      <c r="ES22" s="144"/>
      <c r="ET22" s="144"/>
      <c r="EU22" s="144"/>
      <c r="EV22" s="144"/>
      <c r="EW22" s="144"/>
      <c r="EX22" s="144"/>
      <c r="EY22" s="144"/>
      <c r="EZ22" s="144"/>
      <c r="FA22" s="144"/>
      <c r="FB22" s="144"/>
      <c r="FC22" s="144"/>
      <c r="FD22" s="144"/>
      <c r="FE22" s="144"/>
      <c r="FF22" s="144"/>
      <c r="FG22" s="144"/>
      <c r="FH22" s="144"/>
      <c r="FI22" s="144"/>
      <c r="FJ22" s="144"/>
      <c r="FK22" s="144"/>
      <c r="FL22" s="144"/>
      <c r="FM22" s="144"/>
      <c r="FN22" s="144"/>
      <c r="FO22" s="144"/>
      <c r="FP22" s="144"/>
      <c r="FQ22" s="144"/>
      <c r="FR22" s="144"/>
      <c r="FS22" s="144"/>
      <c r="FT22" s="144"/>
      <c r="FU22" s="144"/>
      <c r="FV22" s="144"/>
      <c r="FW22" s="144"/>
      <c r="FX22" s="128"/>
      <c r="FY22" s="128"/>
    </row>
    <row r="23" ht="15.75" customHeight="1">
      <c r="A23" s="128"/>
      <c r="B23" s="134"/>
      <c r="C23" s="148"/>
      <c r="D23" s="174">
        <v>94.0</v>
      </c>
      <c r="E23" s="149" t="s">
        <v>138</v>
      </c>
      <c r="F23" s="176"/>
      <c r="G23" s="137">
        <f t="shared" si="2"/>
        <v>0</v>
      </c>
      <c r="H23" s="138" t="s">
        <v>136</v>
      </c>
      <c r="I23" s="139"/>
      <c r="J23" s="139"/>
      <c r="K23" s="139"/>
      <c r="L23" s="139"/>
      <c r="M23" s="139"/>
      <c r="N23" s="139"/>
      <c r="O23" s="139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/>
      <c r="AL23" s="141"/>
      <c r="AM23" s="141"/>
      <c r="AN23" s="141"/>
      <c r="AO23" s="141"/>
      <c r="AP23" s="141"/>
      <c r="AQ23" s="141"/>
      <c r="AR23" s="141"/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1"/>
      <c r="CC23" s="141"/>
      <c r="CD23" s="141"/>
      <c r="CE23" s="141"/>
      <c r="CF23" s="141"/>
      <c r="CG23" s="141"/>
      <c r="CH23" s="141"/>
      <c r="CI23" s="141"/>
      <c r="CJ23" s="141"/>
      <c r="CK23" s="141"/>
      <c r="CL23" s="141"/>
      <c r="CM23" s="141"/>
      <c r="CN23" s="141"/>
      <c r="CO23" s="141"/>
      <c r="CP23" s="141"/>
      <c r="CQ23" s="141"/>
      <c r="CR23" s="141"/>
      <c r="CS23" s="141"/>
      <c r="CT23" s="141"/>
      <c r="CU23" s="141"/>
      <c r="CV23" s="141"/>
      <c r="CW23" s="141"/>
      <c r="CX23" s="141"/>
      <c r="CY23" s="141"/>
      <c r="CZ23" s="141"/>
      <c r="DA23" s="141"/>
      <c r="DB23" s="141"/>
      <c r="DC23" s="141"/>
      <c r="DD23" s="141"/>
      <c r="DE23" s="141"/>
      <c r="DF23" s="141"/>
      <c r="DG23" s="141"/>
      <c r="DH23" s="141"/>
      <c r="DI23" s="141"/>
      <c r="DJ23" s="141"/>
      <c r="DK23" s="141"/>
      <c r="DL23" s="141"/>
      <c r="DM23" s="141"/>
      <c r="DN23" s="141"/>
      <c r="DO23" s="141"/>
      <c r="DP23" s="141"/>
      <c r="DQ23" s="141"/>
      <c r="DR23" s="141"/>
      <c r="DS23" s="141"/>
      <c r="DT23" s="141"/>
      <c r="DU23" s="141"/>
      <c r="DV23" s="141"/>
      <c r="DW23" s="144"/>
      <c r="DX23" s="144"/>
      <c r="DY23" s="144"/>
      <c r="DZ23" s="144"/>
      <c r="EA23" s="144"/>
      <c r="EB23" s="144"/>
      <c r="EC23" s="144"/>
      <c r="ED23" s="144"/>
      <c r="EE23" s="144"/>
      <c r="EF23" s="144"/>
      <c r="EG23" s="144"/>
      <c r="EH23" s="144"/>
      <c r="EI23" s="144"/>
      <c r="EJ23" s="144"/>
      <c r="EK23" s="144"/>
      <c r="EL23" s="144"/>
      <c r="EM23" s="144"/>
      <c r="EN23" s="144"/>
      <c r="EO23" s="144"/>
      <c r="EP23" s="144"/>
      <c r="EQ23" s="144"/>
      <c r="ER23" s="144"/>
      <c r="ES23" s="144"/>
      <c r="ET23" s="144"/>
      <c r="EU23" s="144"/>
      <c r="EV23" s="144"/>
      <c r="EW23" s="144"/>
      <c r="EX23" s="144"/>
      <c r="EY23" s="144"/>
      <c r="EZ23" s="144"/>
      <c r="FA23" s="144"/>
      <c r="FB23" s="144"/>
      <c r="FC23" s="144"/>
      <c r="FD23" s="144"/>
      <c r="FE23" s="144"/>
      <c r="FF23" s="144"/>
      <c r="FG23" s="144"/>
      <c r="FH23" s="144"/>
      <c r="FI23" s="144"/>
      <c r="FJ23" s="144"/>
      <c r="FK23" s="144"/>
      <c r="FL23" s="144"/>
      <c r="FM23" s="144"/>
      <c r="FN23" s="144"/>
      <c r="FO23" s="144"/>
      <c r="FP23" s="144"/>
      <c r="FQ23" s="144"/>
      <c r="FR23" s="144"/>
      <c r="FS23" s="144"/>
      <c r="FT23" s="144"/>
      <c r="FU23" s="144"/>
      <c r="FV23" s="144"/>
      <c r="FW23" s="144"/>
      <c r="FX23" s="128"/>
      <c r="FY23" s="128"/>
    </row>
    <row r="24" ht="15.75" customHeight="1">
      <c r="A24" s="128"/>
      <c r="B24" s="172" t="s">
        <v>28</v>
      </c>
      <c r="C24" s="135" t="s">
        <v>139</v>
      </c>
      <c r="D24" s="174">
        <v>45.0</v>
      </c>
      <c r="E24" s="136">
        <v>4.8896E8</v>
      </c>
      <c r="F24" s="175">
        <f>G24+G25</f>
        <v>37500000</v>
      </c>
      <c r="G24" s="137">
        <f t="shared" si="2"/>
        <v>37500000</v>
      </c>
      <c r="H24" s="138" t="s">
        <v>134</v>
      </c>
      <c r="I24" s="139"/>
      <c r="J24" s="139"/>
      <c r="K24" s="139"/>
      <c r="L24" s="139"/>
      <c r="M24" s="139"/>
      <c r="N24" s="139"/>
      <c r="O24" s="139"/>
      <c r="P24" s="141"/>
      <c r="Q24" s="141"/>
      <c r="R24" s="141"/>
      <c r="S24" s="140">
        <v>5000000.0</v>
      </c>
      <c r="T24" s="139"/>
      <c r="U24" s="140">
        <v>5000000.0</v>
      </c>
      <c r="V24" s="141"/>
      <c r="W24" s="140">
        <f>2500000+2500000</f>
        <v>5000000</v>
      </c>
      <c r="X24" s="140">
        <v>5000000.0</v>
      </c>
      <c r="Y24" s="141"/>
      <c r="Z24" s="141"/>
      <c r="AA24" s="145">
        <f>10000000+7500000</f>
        <v>17500000</v>
      </c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42"/>
      <c r="BI24" s="142"/>
      <c r="BJ24" s="142"/>
      <c r="BK24" s="142"/>
      <c r="BL24" s="142"/>
      <c r="BM24" s="142"/>
      <c r="BN24" s="142"/>
      <c r="BO24" s="142"/>
      <c r="BP24" s="142"/>
      <c r="BQ24" s="142"/>
      <c r="BR24" s="142"/>
      <c r="BS24" s="142"/>
      <c r="BT24" s="142"/>
      <c r="BU24" s="142"/>
      <c r="BV24" s="142"/>
      <c r="BW24" s="142"/>
      <c r="BX24" s="142"/>
      <c r="BY24" s="142"/>
      <c r="BZ24" s="142"/>
      <c r="CA24" s="142"/>
      <c r="CB24" s="142"/>
      <c r="CC24" s="142"/>
      <c r="CD24" s="142"/>
      <c r="CE24" s="142"/>
      <c r="CF24" s="142"/>
      <c r="CG24" s="142"/>
      <c r="CH24" s="142"/>
      <c r="CI24" s="142"/>
      <c r="CJ24" s="142"/>
      <c r="CK24" s="142"/>
      <c r="CL24" s="142"/>
      <c r="CM24" s="142"/>
      <c r="CN24" s="142"/>
      <c r="CO24" s="142"/>
      <c r="CP24" s="142"/>
      <c r="CQ24" s="142"/>
      <c r="CR24" s="142"/>
      <c r="CS24" s="142"/>
      <c r="CT24" s="142"/>
      <c r="CU24" s="142"/>
      <c r="CV24" s="142"/>
      <c r="CW24" s="142"/>
      <c r="CX24" s="142"/>
      <c r="CY24" s="142"/>
      <c r="CZ24" s="142"/>
      <c r="DA24" s="142"/>
      <c r="DB24" s="142"/>
      <c r="DC24" s="142"/>
      <c r="DD24" s="142"/>
      <c r="DE24" s="142"/>
      <c r="DF24" s="142"/>
      <c r="DG24" s="142"/>
      <c r="DH24" s="142"/>
      <c r="DI24" s="142"/>
      <c r="DJ24" s="142"/>
      <c r="DK24" s="142"/>
      <c r="DL24" s="142"/>
      <c r="DM24" s="142"/>
      <c r="DN24" s="142"/>
      <c r="DO24" s="142"/>
      <c r="DP24" s="142"/>
      <c r="DQ24" s="142"/>
      <c r="DR24" s="142"/>
      <c r="DS24" s="142"/>
      <c r="DT24" s="142"/>
      <c r="DU24" s="142"/>
      <c r="DV24" s="142"/>
      <c r="DW24" s="144"/>
      <c r="DX24" s="144"/>
      <c r="DY24" s="144"/>
      <c r="DZ24" s="144"/>
      <c r="EA24" s="144"/>
      <c r="EB24" s="144"/>
      <c r="EC24" s="144"/>
      <c r="ED24" s="144"/>
      <c r="EE24" s="144"/>
      <c r="EF24" s="144"/>
      <c r="EG24" s="144"/>
      <c r="EH24" s="144"/>
      <c r="EI24" s="144"/>
      <c r="EJ24" s="144"/>
      <c r="EK24" s="144"/>
      <c r="EL24" s="144"/>
      <c r="EM24" s="144"/>
      <c r="EN24" s="144"/>
      <c r="EO24" s="144"/>
      <c r="EP24" s="144"/>
      <c r="EQ24" s="144"/>
      <c r="ER24" s="144"/>
      <c r="ES24" s="144"/>
      <c r="ET24" s="144"/>
      <c r="EU24" s="144"/>
      <c r="EV24" s="144"/>
      <c r="EW24" s="144"/>
      <c r="EX24" s="144"/>
      <c r="EY24" s="144"/>
      <c r="EZ24" s="144"/>
      <c r="FA24" s="144"/>
      <c r="FB24" s="144"/>
      <c r="FC24" s="144"/>
      <c r="FD24" s="144"/>
      <c r="FE24" s="144"/>
      <c r="FF24" s="144"/>
      <c r="FG24" s="144"/>
      <c r="FH24" s="144"/>
      <c r="FI24" s="144"/>
      <c r="FJ24" s="144"/>
      <c r="FK24" s="144"/>
      <c r="FL24" s="144"/>
      <c r="FM24" s="144"/>
      <c r="FN24" s="144"/>
      <c r="FO24" s="144"/>
      <c r="FP24" s="144"/>
      <c r="FQ24" s="144"/>
      <c r="FR24" s="144"/>
      <c r="FS24" s="144"/>
      <c r="FT24" s="144"/>
      <c r="FU24" s="144"/>
      <c r="FV24" s="144"/>
      <c r="FW24" s="144"/>
      <c r="FX24" s="128"/>
      <c r="FY24" s="128"/>
    </row>
    <row r="25" ht="15.75" customHeight="1">
      <c r="A25" s="128"/>
      <c r="B25" s="134"/>
      <c r="C25" s="148"/>
      <c r="D25" s="174">
        <v>93.0</v>
      </c>
      <c r="E25" s="149" t="s">
        <v>140</v>
      </c>
      <c r="F25" s="176"/>
      <c r="G25" s="137">
        <f t="shared" si="2"/>
        <v>0</v>
      </c>
      <c r="H25" s="138" t="s">
        <v>136</v>
      </c>
      <c r="I25" s="139"/>
      <c r="J25" s="139"/>
      <c r="K25" s="139"/>
      <c r="L25" s="139"/>
      <c r="M25" s="139"/>
      <c r="N25" s="139"/>
      <c r="O25" s="139"/>
      <c r="P25" s="141"/>
      <c r="Q25" s="141"/>
      <c r="R25" s="141"/>
      <c r="S25" s="141"/>
      <c r="T25" s="141"/>
      <c r="U25" s="141"/>
      <c r="V25" s="141"/>
      <c r="W25" s="141"/>
      <c r="X25" s="141"/>
      <c r="Y25" s="141"/>
      <c r="Z25" s="141"/>
      <c r="AA25" s="141"/>
      <c r="AB25" s="141"/>
      <c r="AC25" s="141"/>
      <c r="AD25" s="141"/>
      <c r="AE25" s="141"/>
      <c r="AF25" s="141"/>
      <c r="AG25" s="141"/>
      <c r="AH25" s="141"/>
      <c r="AI25" s="141"/>
      <c r="AJ25" s="142"/>
      <c r="AK25" s="142"/>
      <c r="AL25" s="142"/>
      <c r="AM25" s="142"/>
      <c r="AN25" s="142"/>
      <c r="AO25" s="142"/>
      <c r="AP25" s="142"/>
      <c r="AQ25" s="142"/>
      <c r="AR25" s="142"/>
      <c r="AS25" s="142"/>
      <c r="AT25" s="142"/>
      <c r="AU25" s="142"/>
      <c r="AV25" s="142"/>
      <c r="AW25" s="142"/>
      <c r="AX25" s="142"/>
      <c r="AY25" s="142"/>
      <c r="AZ25" s="142"/>
      <c r="BA25" s="142"/>
      <c r="BB25" s="142"/>
      <c r="BC25" s="142"/>
      <c r="BD25" s="142"/>
      <c r="BE25" s="142"/>
      <c r="BF25" s="142"/>
      <c r="BG25" s="142"/>
      <c r="BH25" s="142"/>
      <c r="BI25" s="142"/>
      <c r="BJ25" s="142"/>
      <c r="BK25" s="142"/>
      <c r="BL25" s="142"/>
      <c r="BM25" s="142"/>
      <c r="BN25" s="142"/>
      <c r="BO25" s="142"/>
      <c r="BP25" s="142"/>
      <c r="BQ25" s="142"/>
      <c r="BR25" s="142"/>
      <c r="BS25" s="142"/>
      <c r="BT25" s="142"/>
      <c r="BU25" s="142"/>
      <c r="BV25" s="142"/>
      <c r="BW25" s="142"/>
      <c r="BX25" s="142"/>
      <c r="BY25" s="142"/>
      <c r="BZ25" s="142"/>
      <c r="CA25" s="142"/>
      <c r="CB25" s="142"/>
      <c r="CC25" s="142"/>
      <c r="CD25" s="142"/>
      <c r="CE25" s="142"/>
      <c r="CF25" s="142"/>
      <c r="CG25" s="142"/>
      <c r="CH25" s="142"/>
      <c r="CI25" s="142"/>
      <c r="CJ25" s="142"/>
      <c r="CK25" s="142"/>
      <c r="CL25" s="142"/>
      <c r="CM25" s="142"/>
      <c r="CN25" s="142"/>
      <c r="CO25" s="142"/>
      <c r="CP25" s="142"/>
      <c r="CQ25" s="142"/>
      <c r="CR25" s="141"/>
      <c r="CS25" s="141"/>
      <c r="CT25" s="141"/>
      <c r="CU25" s="141"/>
      <c r="CV25" s="141"/>
      <c r="CW25" s="141"/>
      <c r="CX25" s="141"/>
      <c r="CY25" s="141"/>
      <c r="CZ25" s="141"/>
      <c r="DA25" s="141"/>
      <c r="DB25" s="141"/>
      <c r="DC25" s="141"/>
      <c r="DD25" s="141"/>
      <c r="DE25" s="141"/>
      <c r="DF25" s="141"/>
      <c r="DG25" s="141"/>
      <c r="DH25" s="141"/>
      <c r="DI25" s="141"/>
      <c r="DJ25" s="141"/>
      <c r="DK25" s="141"/>
      <c r="DL25" s="141"/>
      <c r="DM25" s="141"/>
      <c r="DN25" s="141"/>
      <c r="DO25" s="141"/>
      <c r="DP25" s="141"/>
      <c r="DQ25" s="141"/>
      <c r="DR25" s="141"/>
      <c r="DS25" s="141"/>
      <c r="DT25" s="141"/>
      <c r="DU25" s="141"/>
      <c r="DV25" s="141"/>
      <c r="DW25" s="144"/>
      <c r="DX25" s="144"/>
      <c r="DY25" s="144"/>
      <c r="DZ25" s="144"/>
      <c r="EA25" s="144"/>
      <c r="EB25" s="144"/>
      <c r="EC25" s="144"/>
      <c r="ED25" s="144"/>
      <c r="EE25" s="144"/>
      <c r="EF25" s="144"/>
      <c r="EG25" s="144"/>
      <c r="EH25" s="144"/>
      <c r="EI25" s="144"/>
      <c r="EJ25" s="144"/>
      <c r="EK25" s="144"/>
      <c r="EL25" s="144"/>
      <c r="EM25" s="144"/>
      <c r="EN25" s="144"/>
      <c r="EO25" s="144"/>
      <c r="EP25" s="144"/>
      <c r="EQ25" s="144"/>
      <c r="ER25" s="144"/>
      <c r="ES25" s="144"/>
      <c r="ET25" s="144"/>
      <c r="EU25" s="144"/>
      <c r="EV25" s="144"/>
      <c r="EW25" s="144"/>
      <c r="EX25" s="144"/>
      <c r="EY25" s="144"/>
      <c r="EZ25" s="144"/>
      <c r="FA25" s="144"/>
      <c r="FB25" s="144"/>
      <c r="FC25" s="144"/>
      <c r="FD25" s="144"/>
      <c r="FE25" s="144"/>
      <c r="FF25" s="144"/>
      <c r="FG25" s="144"/>
      <c r="FH25" s="144"/>
      <c r="FI25" s="144"/>
      <c r="FJ25" s="144"/>
      <c r="FK25" s="144"/>
      <c r="FL25" s="144"/>
      <c r="FM25" s="144"/>
      <c r="FN25" s="144"/>
      <c r="FO25" s="144"/>
      <c r="FP25" s="144"/>
      <c r="FQ25" s="144"/>
      <c r="FR25" s="144"/>
      <c r="FS25" s="144"/>
      <c r="FT25" s="144"/>
      <c r="FU25" s="144"/>
      <c r="FV25" s="144"/>
      <c r="FW25" s="144"/>
      <c r="FX25" s="128"/>
      <c r="FY25" s="128"/>
    </row>
    <row r="26" ht="15.75" customHeight="1">
      <c r="A26" s="128"/>
      <c r="B26" s="172" t="s">
        <v>29</v>
      </c>
      <c r="C26" s="173" t="s">
        <v>141</v>
      </c>
      <c r="D26" s="174">
        <v>58.0</v>
      </c>
      <c r="E26" s="136">
        <v>5.44704E8</v>
      </c>
      <c r="F26" s="175">
        <f>G26+G27</f>
        <v>85344000</v>
      </c>
      <c r="G26" s="137">
        <f t="shared" si="2"/>
        <v>85344000</v>
      </c>
      <c r="H26" s="138" t="s">
        <v>134</v>
      </c>
      <c r="I26" s="139"/>
      <c r="J26" s="139"/>
      <c r="K26" s="139"/>
      <c r="L26" s="139"/>
      <c r="M26" s="139"/>
      <c r="N26" s="139"/>
      <c r="O26" s="139"/>
      <c r="P26" s="141"/>
      <c r="Q26" s="141"/>
      <c r="R26" s="141"/>
      <c r="S26" s="141"/>
      <c r="T26" s="139"/>
      <c r="U26" s="140">
        <v>5000000.0</v>
      </c>
      <c r="V26" s="143">
        <v>7192000.0</v>
      </c>
      <c r="W26" s="143">
        <v>1.2192E7</v>
      </c>
      <c r="X26" s="143">
        <v>1.2192E7</v>
      </c>
      <c r="Y26" s="145">
        <v>1.2192E7</v>
      </c>
      <c r="Z26" s="143">
        <v>1.2192E7</v>
      </c>
      <c r="AA26" s="143">
        <v>1.2192E7</v>
      </c>
      <c r="AB26" s="143">
        <v>1.2192E7</v>
      </c>
      <c r="AC26" s="142"/>
      <c r="AD26" s="142"/>
      <c r="AE26" s="142"/>
      <c r="AF26" s="142"/>
      <c r="AG26" s="142"/>
      <c r="AH26" s="142"/>
      <c r="AI26" s="142"/>
      <c r="AJ26" s="142"/>
      <c r="AK26" s="142"/>
      <c r="AL26" s="142"/>
      <c r="AM26" s="142"/>
      <c r="AN26" s="142"/>
      <c r="AO26" s="142"/>
      <c r="AP26" s="142"/>
      <c r="AQ26" s="142"/>
      <c r="AR26" s="142"/>
      <c r="AS26" s="142"/>
      <c r="AT26" s="142"/>
      <c r="AU26" s="142"/>
      <c r="AV26" s="142"/>
      <c r="AW26" s="142"/>
      <c r="AX26" s="142"/>
      <c r="AY26" s="142"/>
      <c r="AZ26" s="142"/>
      <c r="BA26" s="142"/>
      <c r="BB26" s="142"/>
      <c r="BC26" s="142"/>
      <c r="BD26" s="142"/>
      <c r="BE26" s="142"/>
      <c r="BF26" s="142"/>
      <c r="BG26" s="142"/>
      <c r="BH26" s="142"/>
      <c r="BI26" s="142"/>
      <c r="BJ26" s="142"/>
      <c r="BK26" s="142"/>
      <c r="BL26" s="142"/>
      <c r="BM26" s="142"/>
      <c r="BN26" s="142"/>
      <c r="BO26" s="142"/>
      <c r="BP26" s="142"/>
      <c r="BQ26" s="142"/>
      <c r="BR26" s="142"/>
      <c r="BS26" s="142"/>
      <c r="BT26" s="142"/>
      <c r="BU26" s="142"/>
      <c r="BV26" s="142"/>
      <c r="BW26" s="142"/>
      <c r="BX26" s="142"/>
      <c r="BY26" s="142"/>
      <c r="BZ26" s="142"/>
      <c r="CA26" s="142"/>
      <c r="CB26" s="142"/>
      <c r="CC26" s="142"/>
      <c r="CD26" s="142"/>
      <c r="CE26" s="142"/>
      <c r="CF26" s="142"/>
      <c r="CG26" s="142"/>
      <c r="CH26" s="142"/>
      <c r="CI26" s="142"/>
      <c r="CJ26" s="142"/>
      <c r="CK26" s="142"/>
      <c r="CL26" s="142"/>
      <c r="CM26" s="142"/>
      <c r="CN26" s="142"/>
      <c r="CO26" s="142"/>
      <c r="CP26" s="142"/>
      <c r="CQ26" s="142"/>
      <c r="CR26" s="142"/>
      <c r="CS26" s="142"/>
      <c r="CT26" s="142"/>
      <c r="CU26" s="142"/>
      <c r="CV26" s="142"/>
      <c r="CW26" s="142"/>
      <c r="CX26" s="142"/>
      <c r="CY26" s="142"/>
      <c r="CZ26" s="142"/>
      <c r="DA26" s="142"/>
      <c r="DB26" s="142"/>
      <c r="DC26" s="142"/>
      <c r="DD26" s="142"/>
      <c r="DE26" s="142"/>
      <c r="DF26" s="142"/>
      <c r="DG26" s="142"/>
      <c r="DH26" s="142"/>
      <c r="DI26" s="142"/>
      <c r="DJ26" s="142"/>
      <c r="DK26" s="142"/>
      <c r="DL26" s="142"/>
      <c r="DM26" s="142"/>
      <c r="DN26" s="142"/>
      <c r="DO26" s="142"/>
      <c r="DP26" s="142"/>
      <c r="DQ26" s="142"/>
      <c r="DR26" s="142"/>
      <c r="DS26" s="142"/>
      <c r="DT26" s="142"/>
      <c r="DU26" s="142"/>
      <c r="DV26" s="142"/>
      <c r="DW26" s="144"/>
      <c r="DX26" s="144"/>
      <c r="DY26" s="144"/>
      <c r="DZ26" s="144"/>
      <c r="EA26" s="144"/>
      <c r="EB26" s="144"/>
      <c r="EC26" s="144"/>
      <c r="ED26" s="144"/>
      <c r="EE26" s="144"/>
      <c r="EF26" s="144"/>
      <c r="EG26" s="144"/>
      <c r="EH26" s="144"/>
      <c r="EI26" s="144"/>
      <c r="EJ26" s="144"/>
      <c r="EK26" s="144"/>
      <c r="EL26" s="144"/>
      <c r="EM26" s="144"/>
      <c r="EN26" s="144"/>
      <c r="EO26" s="144"/>
      <c r="EP26" s="144"/>
      <c r="EQ26" s="144"/>
      <c r="ER26" s="144"/>
      <c r="ES26" s="144"/>
      <c r="ET26" s="144"/>
      <c r="EU26" s="144"/>
      <c r="EV26" s="144"/>
      <c r="EW26" s="144"/>
      <c r="EX26" s="144"/>
      <c r="EY26" s="144"/>
      <c r="EZ26" s="144"/>
      <c r="FA26" s="144"/>
      <c r="FB26" s="144"/>
      <c r="FC26" s="144"/>
      <c r="FD26" s="144"/>
      <c r="FE26" s="144"/>
      <c r="FF26" s="144"/>
      <c r="FG26" s="144"/>
      <c r="FH26" s="144"/>
      <c r="FI26" s="144"/>
      <c r="FJ26" s="144"/>
      <c r="FK26" s="144"/>
      <c r="FL26" s="144"/>
      <c r="FM26" s="144"/>
      <c r="FN26" s="144"/>
      <c r="FO26" s="144"/>
      <c r="FP26" s="144"/>
      <c r="FQ26" s="144"/>
      <c r="FR26" s="144"/>
      <c r="FS26" s="144"/>
      <c r="FT26" s="144"/>
      <c r="FU26" s="144"/>
      <c r="FV26" s="144"/>
      <c r="FW26" s="144"/>
      <c r="FX26" s="128"/>
      <c r="FY26" s="128"/>
    </row>
    <row r="27" ht="15.75" customHeight="1">
      <c r="A27" s="128"/>
      <c r="B27" s="134"/>
      <c r="C27" s="148"/>
      <c r="D27" s="174">
        <v>92.0</v>
      </c>
      <c r="E27" s="149" t="s">
        <v>142</v>
      </c>
      <c r="F27" s="176"/>
      <c r="G27" s="137">
        <f t="shared" si="2"/>
        <v>0</v>
      </c>
      <c r="H27" s="138" t="s">
        <v>136</v>
      </c>
      <c r="I27" s="139"/>
      <c r="J27" s="139"/>
      <c r="K27" s="139"/>
      <c r="L27" s="139"/>
      <c r="M27" s="139"/>
      <c r="N27" s="139"/>
      <c r="O27" s="139"/>
      <c r="P27" s="141"/>
      <c r="Q27" s="141"/>
      <c r="R27" s="141"/>
      <c r="S27" s="141"/>
      <c r="T27" s="141"/>
      <c r="U27" s="141"/>
      <c r="V27" s="141"/>
      <c r="W27" s="141"/>
      <c r="X27" s="141"/>
      <c r="Y27" s="141"/>
      <c r="Z27" s="141"/>
      <c r="AA27" s="140"/>
      <c r="AB27" s="141"/>
      <c r="AC27" s="141"/>
      <c r="AD27" s="141"/>
      <c r="AE27" s="141"/>
      <c r="AF27" s="141"/>
      <c r="AG27" s="141"/>
      <c r="AH27" s="142"/>
      <c r="AI27" s="142"/>
      <c r="AJ27" s="142"/>
      <c r="AK27" s="142"/>
      <c r="AL27" s="142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42"/>
      <c r="BI27" s="142"/>
      <c r="BJ27" s="142"/>
      <c r="BK27" s="142"/>
      <c r="BL27" s="142"/>
      <c r="BM27" s="142"/>
      <c r="BN27" s="142"/>
      <c r="BO27" s="142"/>
      <c r="BP27" s="142"/>
      <c r="BQ27" s="142"/>
      <c r="BR27" s="142"/>
      <c r="BS27" s="142"/>
      <c r="BT27" s="142"/>
      <c r="BU27" s="142"/>
      <c r="BV27" s="142"/>
      <c r="BW27" s="142"/>
      <c r="BX27" s="142"/>
      <c r="BY27" s="142"/>
      <c r="BZ27" s="142"/>
      <c r="CA27" s="142"/>
      <c r="CB27" s="142"/>
      <c r="CC27" s="142"/>
      <c r="CD27" s="142"/>
      <c r="CE27" s="142"/>
      <c r="CF27" s="142"/>
      <c r="CG27" s="142"/>
      <c r="CH27" s="142"/>
      <c r="CI27" s="142"/>
      <c r="CJ27" s="142"/>
      <c r="CK27" s="142"/>
      <c r="CL27" s="142"/>
      <c r="CM27" s="142"/>
      <c r="CN27" s="142"/>
      <c r="CO27" s="142"/>
      <c r="CP27" s="141"/>
      <c r="CQ27" s="141"/>
      <c r="CR27" s="141"/>
      <c r="CS27" s="141"/>
      <c r="CT27" s="141"/>
      <c r="CU27" s="141"/>
      <c r="CV27" s="141"/>
      <c r="CW27" s="141"/>
      <c r="CX27" s="141"/>
      <c r="CY27" s="141"/>
      <c r="CZ27" s="141"/>
      <c r="DA27" s="141"/>
      <c r="DB27" s="141"/>
      <c r="DC27" s="141"/>
      <c r="DD27" s="141"/>
      <c r="DE27" s="141"/>
      <c r="DF27" s="141"/>
      <c r="DG27" s="141"/>
      <c r="DH27" s="141"/>
      <c r="DI27" s="141"/>
      <c r="DJ27" s="141"/>
      <c r="DK27" s="141"/>
      <c r="DL27" s="141"/>
      <c r="DM27" s="141"/>
      <c r="DN27" s="141"/>
      <c r="DO27" s="141"/>
      <c r="DP27" s="141"/>
      <c r="DQ27" s="141"/>
      <c r="DR27" s="141"/>
      <c r="DS27" s="141"/>
      <c r="DT27" s="141"/>
      <c r="DU27" s="141"/>
      <c r="DV27" s="141"/>
      <c r="DW27" s="144"/>
      <c r="DX27" s="144"/>
      <c r="DY27" s="144"/>
      <c r="DZ27" s="144"/>
      <c r="EA27" s="144"/>
      <c r="EB27" s="144"/>
      <c r="EC27" s="144"/>
      <c r="ED27" s="144"/>
      <c r="EE27" s="144"/>
      <c r="EF27" s="144"/>
      <c r="EG27" s="144"/>
      <c r="EH27" s="144"/>
      <c r="EI27" s="144"/>
      <c r="EJ27" s="144"/>
      <c r="EK27" s="144"/>
      <c r="EL27" s="144"/>
      <c r="EM27" s="144"/>
      <c r="EN27" s="144"/>
      <c r="EO27" s="144"/>
      <c r="EP27" s="144"/>
      <c r="EQ27" s="144"/>
      <c r="ER27" s="144"/>
      <c r="ES27" s="144"/>
      <c r="ET27" s="144"/>
      <c r="EU27" s="144"/>
      <c r="EV27" s="144"/>
      <c r="EW27" s="144"/>
      <c r="EX27" s="144"/>
      <c r="EY27" s="144"/>
      <c r="EZ27" s="144"/>
      <c r="FA27" s="144"/>
      <c r="FB27" s="144"/>
      <c r="FC27" s="144"/>
      <c r="FD27" s="144"/>
      <c r="FE27" s="144"/>
      <c r="FF27" s="144"/>
      <c r="FG27" s="144"/>
      <c r="FH27" s="144"/>
      <c r="FI27" s="144"/>
      <c r="FJ27" s="144"/>
      <c r="FK27" s="144"/>
      <c r="FL27" s="144"/>
      <c r="FM27" s="144"/>
      <c r="FN27" s="144"/>
      <c r="FO27" s="144"/>
      <c r="FP27" s="144"/>
      <c r="FQ27" s="144"/>
      <c r="FR27" s="144"/>
      <c r="FS27" s="144"/>
      <c r="FT27" s="144"/>
      <c r="FU27" s="144"/>
      <c r="FV27" s="144"/>
      <c r="FW27" s="144"/>
      <c r="FX27" s="128"/>
      <c r="FY27" s="128"/>
    </row>
    <row r="28" ht="15.75" customHeight="1">
      <c r="A28" s="128"/>
      <c r="B28" s="172" t="s">
        <v>30</v>
      </c>
      <c r="C28" s="177" t="s">
        <v>143</v>
      </c>
      <c r="D28" s="174">
        <v>36.0</v>
      </c>
      <c r="E28" s="136">
        <v>6.4692E8</v>
      </c>
      <c r="F28" s="175">
        <f>G28+G29</f>
        <v>48750000</v>
      </c>
      <c r="G28" s="137">
        <f t="shared" si="2"/>
        <v>48750000</v>
      </c>
      <c r="H28" s="138" t="s">
        <v>134</v>
      </c>
      <c r="I28" s="139"/>
      <c r="J28" s="139"/>
      <c r="K28" s="139"/>
      <c r="L28" s="139"/>
      <c r="M28" s="139"/>
      <c r="N28" s="139"/>
      <c r="O28" s="139"/>
      <c r="P28" s="141"/>
      <c r="Q28" s="141"/>
      <c r="R28" s="141"/>
      <c r="S28" s="141"/>
      <c r="T28" s="139"/>
      <c r="U28" s="141"/>
      <c r="V28" s="141"/>
      <c r="W28" s="140">
        <v>5000000.0</v>
      </c>
      <c r="X28" s="141"/>
      <c r="Y28" s="145">
        <v>4750000.0</v>
      </c>
      <c r="Z28" s="143">
        <v>9750000.0</v>
      </c>
      <c r="AA28" s="143">
        <f>19500000</f>
        <v>19500000</v>
      </c>
      <c r="AB28" s="143">
        <v>9750000.0</v>
      </c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42"/>
      <c r="AN28" s="142"/>
      <c r="AO28" s="142"/>
      <c r="AP28" s="142"/>
      <c r="AQ28" s="142"/>
      <c r="AR28" s="142"/>
      <c r="AS28" s="142"/>
      <c r="AT28" s="142"/>
      <c r="AU28" s="142"/>
      <c r="AV28" s="142"/>
      <c r="AW28" s="142"/>
      <c r="AX28" s="142"/>
      <c r="AY28" s="142"/>
      <c r="AZ28" s="142"/>
      <c r="BA28" s="142"/>
      <c r="BB28" s="142"/>
      <c r="BC28" s="142"/>
      <c r="BD28" s="142"/>
      <c r="BE28" s="142"/>
      <c r="BF28" s="142"/>
      <c r="BG28" s="142"/>
      <c r="BH28" s="142"/>
      <c r="BI28" s="142"/>
      <c r="BJ28" s="142"/>
      <c r="BK28" s="142"/>
      <c r="BL28" s="142"/>
      <c r="BM28" s="142"/>
      <c r="BN28" s="142"/>
      <c r="BO28" s="142"/>
      <c r="BP28" s="142"/>
      <c r="BQ28" s="142"/>
      <c r="BR28" s="142"/>
      <c r="BS28" s="142"/>
      <c r="BT28" s="142"/>
      <c r="BU28" s="142"/>
      <c r="BV28" s="142"/>
      <c r="BW28" s="142"/>
      <c r="BX28" s="142"/>
      <c r="BY28" s="142"/>
      <c r="BZ28" s="142"/>
      <c r="CA28" s="142"/>
      <c r="CB28" s="142"/>
      <c r="CC28" s="142"/>
      <c r="CD28" s="142"/>
      <c r="CE28" s="142"/>
      <c r="CF28" s="142"/>
      <c r="CG28" s="142"/>
      <c r="CH28" s="142"/>
      <c r="CI28" s="142"/>
      <c r="CJ28" s="142"/>
      <c r="CK28" s="142"/>
      <c r="CL28" s="142"/>
      <c r="CM28" s="142"/>
      <c r="CN28" s="142"/>
      <c r="CO28" s="142"/>
      <c r="CP28" s="142"/>
      <c r="CQ28" s="142"/>
      <c r="CR28" s="142"/>
      <c r="CS28" s="142"/>
      <c r="CT28" s="142"/>
      <c r="CU28" s="142"/>
      <c r="CV28" s="142"/>
      <c r="CW28" s="142"/>
      <c r="CX28" s="142"/>
      <c r="CY28" s="142"/>
      <c r="CZ28" s="142"/>
      <c r="DA28" s="142"/>
      <c r="DB28" s="142"/>
      <c r="DC28" s="142"/>
      <c r="DD28" s="142"/>
      <c r="DE28" s="142"/>
      <c r="DF28" s="142"/>
      <c r="DG28" s="142"/>
      <c r="DH28" s="142"/>
      <c r="DI28" s="142"/>
      <c r="DJ28" s="142"/>
      <c r="DK28" s="142"/>
      <c r="DL28" s="142"/>
      <c r="DM28" s="142"/>
      <c r="DN28" s="142"/>
      <c r="DO28" s="142"/>
      <c r="DP28" s="142"/>
      <c r="DQ28" s="142"/>
      <c r="DR28" s="142"/>
      <c r="DS28" s="142"/>
      <c r="DT28" s="142"/>
      <c r="DU28" s="142"/>
      <c r="DV28" s="142"/>
      <c r="DW28" s="144"/>
      <c r="DX28" s="144"/>
      <c r="DY28" s="144"/>
      <c r="DZ28" s="144"/>
      <c r="EA28" s="144"/>
      <c r="EB28" s="144"/>
      <c r="EC28" s="144"/>
      <c r="ED28" s="144"/>
      <c r="EE28" s="144"/>
      <c r="EF28" s="144"/>
      <c r="EG28" s="144"/>
      <c r="EH28" s="144"/>
      <c r="EI28" s="144"/>
      <c r="EJ28" s="144"/>
      <c r="EK28" s="144"/>
      <c r="EL28" s="144"/>
      <c r="EM28" s="144"/>
      <c r="EN28" s="144"/>
      <c r="EO28" s="144"/>
      <c r="EP28" s="144"/>
      <c r="EQ28" s="144"/>
      <c r="ER28" s="144"/>
      <c r="ES28" s="144"/>
      <c r="ET28" s="144"/>
      <c r="EU28" s="144"/>
      <c r="EV28" s="144"/>
      <c r="EW28" s="144"/>
      <c r="EX28" s="144"/>
      <c r="EY28" s="144"/>
      <c r="EZ28" s="144"/>
      <c r="FA28" s="144"/>
      <c r="FB28" s="144"/>
      <c r="FC28" s="144"/>
      <c r="FD28" s="144"/>
      <c r="FE28" s="144"/>
      <c r="FF28" s="144"/>
      <c r="FG28" s="144"/>
      <c r="FH28" s="144"/>
      <c r="FI28" s="144"/>
      <c r="FJ28" s="144"/>
      <c r="FK28" s="144"/>
      <c r="FL28" s="144"/>
      <c r="FM28" s="144"/>
      <c r="FN28" s="144"/>
      <c r="FO28" s="144"/>
      <c r="FP28" s="144"/>
      <c r="FQ28" s="144"/>
      <c r="FR28" s="144"/>
      <c r="FS28" s="144"/>
      <c r="FT28" s="144"/>
      <c r="FU28" s="144"/>
      <c r="FV28" s="144"/>
      <c r="FW28" s="144"/>
      <c r="FX28" s="128"/>
      <c r="FY28" s="128"/>
    </row>
    <row r="29" ht="15.75" customHeight="1">
      <c r="A29" s="128"/>
      <c r="B29" s="134"/>
      <c r="C29" s="135"/>
      <c r="D29" s="174">
        <v>117.0</v>
      </c>
      <c r="E29" s="149" t="s">
        <v>144</v>
      </c>
      <c r="F29" s="176"/>
      <c r="G29" s="137">
        <f t="shared" si="2"/>
        <v>0</v>
      </c>
      <c r="H29" s="138" t="s">
        <v>136</v>
      </c>
      <c r="I29" s="139"/>
      <c r="J29" s="139"/>
      <c r="K29" s="139"/>
      <c r="L29" s="139"/>
      <c r="M29" s="139"/>
      <c r="N29" s="139"/>
      <c r="O29" s="139"/>
      <c r="P29" s="141"/>
      <c r="Q29" s="141"/>
      <c r="R29" s="141"/>
      <c r="S29" s="141"/>
      <c r="T29" s="141"/>
      <c r="U29" s="141"/>
      <c r="V29" s="141"/>
      <c r="W29" s="141"/>
      <c r="X29" s="141"/>
      <c r="Y29" s="141"/>
      <c r="Z29" s="141"/>
      <c r="AA29" s="141"/>
      <c r="AB29" s="141"/>
      <c r="AC29" s="141"/>
      <c r="AD29" s="141"/>
      <c r="AE29" s="141"/>
      <c r="AF29" s="141"/>
      <c r="AG29" s="141"/>
      <c r="AH29" s="141"/>
      <c r="AI29" s="141"/>
      <c r="AJ29" s="141"/>
      <c r="AK29" s="142"/>
      <c r="AL29" s="142"/>
      <c r="AM29" s="142"/>
      <c r="AN29" s="142"/>
      <c r="AO29" s="142"/>
      <c r="AP29" s="142"/>
      <c r="AQ29" s="142"/>
      <c r="AR29" s="142"/>
      <c r="AS29" s="142"/>
      <c r="AT29" s="142"/>
      <c r="AU29" s="142"/>
      <c r="AV29" s="142"/>
      <c r="AW29" s="142"/>
      <c r="AX29" s="142"/>
      <c r="AY29" s="142"/>
      <c r="AZ29" s="142"/>
      <c r="BA29" s="142"/>
      <c r="BB29" s="142"/>
      <c r="BC29" s="142"/>
      <c r="BD29" s="142"/>
      <c r="BE29" s="142"/>
      <c r="BF29" s="142"/>
      <c r="BG29" s="142"/>
      <c r="BH29" s="142"/>
      <c r="BI29" s="142"/>
      <c r="BJ29" s="142"/>
      <c r="BK29" s="142"/>
      <c r="BL29" s="142"/>
      <c r="BM29" s="142"/>
      <c r="BN29" s="142"/>
      <c r="BO29" s="142"/>
      <c r="BP29" s="142"/>
      <c r="BQ29" s="142"/>
      <c r="BR29" s="142"/>
      <c r="BS29" s="142"/>
      <c r="BT29" s="142"/>
      <c r="BU29" s="142"/>
      <c r="BV29" s="142"/>
      <c r="BW29" s="142"/>
      <c r="BX29" s="142"/>
      <c r="BY29" s="142"/>
      <c r="BZ29" s="142"/>
      <c r="CA29" s="142"/>
      <c r="CB29" s="142"/>
      <c r="CC29" s="142"/>
      <c r="CD29" s="142"/>
      <c r="CE29" s="142"/>
      <c r="CF29" s="142"/>
      <c r="CG29" s="142"/>
      <c r="CH29" s="142"/>
      <c r="CI29" s="142"/>
      <c r="CJ29" s="142"/>
      <c r="CK29" s="142"/>
      <c r="CL29" s="142"/>
      <c r="CM29" s="142"/>
      <c r="CN29" s="142"/>
      <c r="CO29" s="142"/>
      <c r="CP29" s="142"/>
      <c r="CQ29" s="142"/>
      <c r="CR29" s="142"/>
      <c r="CS29" s="142"/>
      <c r="CT29" s="142"/>
      <c r="CU29" s="142"/>
      <c r="CV29" s="142"/>
      <c r="CW29" s="142"/>
      <c r="CX29" s="142"/>
      <c r="CY29" s="142"/>
      <c r="CZ29" s="142"/>
      <c r="DA29" s="142"/>
      <c r="DB29" s="142"/>
      <c r="DC29" s="142"/>
      <c r="DD29" s="142"/>
      <c r="DE29" s="142"/>
      <c r="DF29" s="142"/>
      <c r="DG29" s="142"/>
      <c r="DH29" s="142"/>
      <c r="DI29" s="142"/>
      <c r="DJ29" s="142"/>
      <c r="DK29" s="142"/>
      <c r="DL29" s="142"/>
      <c r="DM29" s="142"/>
      <c r="DN29" s="142"/>
      <c r="DO29" s="142"/>
      <c r="DP29" s="142"/>
      <c r="DQ29" s="142"/>
      <c r="DR29" s="142"/>
      <c r="DS29" s="142"/>
      <c r="DT29" s="142"/>
      <c r="DU29" s="142"/>
      <c r="DV29" s="142"/>
      <c r="DW29" s="142"/>
      <c r="DX29" s="142"/>
      <c r="DY29" s="142"/>
      <c r="DZ29" s="142"/>
      <c r="EA29" s="142"/>
      <c r="EB29" s="142"/>
      <c r="EC29" s="142"/>
      <c r="ED29" s="142"/>
      <c r="EE29" s="142"/>
      <c r="EF29" s="142"/>
      <c r="EG29" s="142"/>
      <c r="EH29" s="142"/>
      <c r="EI29" s="142"/>
      <c r="EJ29" s="142"/>
      <c r="EK29" s="142"/>
      <c r="EL29" s="142"/>
      <c r="EM29" s="142"/>
      <c r="EN29" s="142"/>
      <c r="EO29" s="142"/>
      <c r="EP29" s="142"/>
      <c r="EQ29" s="142"/>
      <c r="ER29" s="142"/>
      <c r="ES29" s="142"/>
      <c r="ET29" s="142"/>
      <c r="EU29" s="142"/>
      <c r="EV29" s="142"/>
      <c r="EW29" s="142"/>
      <c r="EX29" s="142"/>
      <c r="EY29" s="142"/>
      <c r="EZ29" s="142"/>
      <c r="FA29" s="142"/>
      <c r="FB29" s="142"/>
      <c r="FC29" s="144"/>
      <c r="FD29" s="144"/>
      <c r="FE29" s="144"/>
      <c r="FF29" s="144"/>
      <c r="FG29" s="144"/>
      <c r="FH29" s="144"/>
      <c r="FI29" s="144"/>
      <c r="FJ29" s="144"/>
      <c r="FK29" s="144"/>
      <c r="FL29" s="144"/>
      <c r="FM29" s="144"/>
      <c r="FN29" s="144"/>
      <c r="FO29" s="144"/>
      <c r="FP29" s="144"/>
      <c r="FQ29" s="144"/>
      <c r="FR29" s="144"/>
      <c r="FS29" s="144"/>
      <c r="FT29" s="144"/>
      <c r="FU29" s="144"/>
      <c r="FV29" s="144"/>
      <c r="FW29" s="144"/>
      <c r="FX29" s="128"/>
      <c r="FY29" s="128"/>
    </row>
    <row r="30" ht="15.75" customHeight="1">
      <c r="A30" s="128"/>
      <c r="B30" s="172" t="s">
        <v>31</v>
      </c>
      <c r="C30" s="173" t="s">
        <v>145</v>
      </c>
      <c r="D30" s="174">
        <v>45.0</v>
      </c>
      <c r="E30" s="136">
        <v>3.9E8</v>
      </c>
      <c r="F30" s="175">
        <f>G30+G31</f>
        <v>390000000</v>
      </c>
      <c r="G30" s="137">
        <v>1.2E8</v>
      </c>
      <c r="H30" s="138" t="s">
        <v>134</v>
      </c>
      <c r="I30" s="139"/>
      <c r="J30" s="139"/>
      <c r="K30" s="139"/>
      <c r="L30" s="139"/>
      <c r="M30" s="139"/>
      <c r="N30" s="139"/>
      <c r="O30" s="139"/>
      <c r="P30" s="141"/>
      <c r="Q30" s="141"/>
      <c r="R30" s="141"/>
      <c r="S30" s="141"/>
      <c r="T30" s="139"/>
      <c r="U30" s="141"/>
      <c r="V30" s="141"/>
      <c r="W30" s="141"/>
      <c r="X30" s="141"/>
      <c r="Y30" s="141"/>
      <c r="Z30" s="141"/>
      <c r="AA30" s="142"/>
      <c r="AB30" s="142"/>
      <c r="AC30" s="142"/>
      <c r="AD30" s="142"/>
      <c r="AE30" s="142"/>
      <c r="AF30" s="142"/>
      <c r="AG30" s="142"/>
      <c r="AH30" s="142"/>
      <c r="AI30" s="142"/>
      <c r="AJ30" s="142"/>
      <c r="AK30" s="142"/>
      <c r="AL30" s="142"/>
      <c r="AM30" s="142"/>
      <c r="AN30" s="142"/>
      <c r="AO30" s="142"/>
      <c r="AP30" s="142"/>
      <c r="AQ30" s="142"/>
      <c r="AR30" s="142"/>
      <c r="AS30" s="142"/>
      <c r="AT30" s="142"/>
      <c r="AU30" s="142"/>
      <c r="AV30" s="142"/>
      <c r="AW30" s="142"/>
      <c r="AX30" s="142"/>
      <c r="AY30" s="142"/>
      <c r="AZ30" s="142"/>
      <c r="BA30" s="142"/>
      <c r="BB30" s="142"/>
      <c r="BC30" s="142"/>
      <c r="BD30" s="142"/>
      <c r="BE30" s="142"/>
      <c r="BF30" s="142"/>
      <c r="BG30" s="142"/>
      <c r="BH30" s="142"/>
      <c r="BI30" s="142"/>
      <c r="BJ30" s="142"/>
      <c r="BK30" s="142"/>
      <c r="BL30" s="142"/>
      <c r="BM30" s="142"/>
      <c r="BN30" s="142"/>
      <c r="BO30" s="142"/>
      <c r="BP30" s="142"/>
      <c r="BQ30" s="142"/>
      <c r="BR30" s="142"/>
      <c r="BS30" s="142"/>
      <c r="BT30" s="142"/>
      <c r="BU30" s="142"/>
      <c r="BV30" s="142"/>
      <c r="BW30" s="142"/>
      <c r="BX30" s="142"/>
      <c r="BY30" s="142"/>
      <c r="BZ30" s="142"/>
      <c r="CA30" s="142"/>
      <c r="CB30" s="142"/>
      <c r="CC30" s="142"/>
      <c r="CD30" s="142"/>
      <c r="CE30" s="142"/>
      <c r="CF30" s="142"/>
      <c r="CG30" s="142"/>
      <c r="CH30" s="142"/>
      <c r="CI30" s="142"/>
      <c r="CJ30" s="142"/>
      <c r="CK30" s="142"/>
      <c r="CL30" s="142"/>
      <c r="CM30" s="142"/>
      <c r="CN30" s="142"/>
      <c r="CO30" s="142"/>
      <c r="CP30" s="142"/>
      <c r="CQ30" s="142"/>
      <c r="CR30" s="142"/>
      <c r="CS30" s="142"/>
      <c r="CT30" s="142"/>
      <c r="CU30" s="142"/>
      <c r="CV30" s="142"/>
      <c r="CW30" s="142"/>
      <c r="CX30" s="142"/>
      <c r="CY30" s="142"/>
      <c r="CZ30" s="142"/>
      <c r="DA30" s="142"/>
      <c r="DB30" s="142"/>
      <c r="DC30" s="142"/>
      <c r="DD30" s="142"/>
      <c r="DE30" s="142"/>
      <c r="DF30" s="142"/>
      <c r="DG30" s="142"/>
      <c r="DH30" s="142"/>
      <c r="DI30" s="142"/>
      <c r="DJ30" s="142"/>
      <c r="DK30" s="142"/>
      <c r="DL30" s="142"/>
      <c r="DM30" s="142"/>
      <c r="DN30" s="142"/>
      <c r="DO30" s="142"/>
      <c r="DP30" s="142"/>
      <c r="DQ30" s="142"/>
      <c r="DR30" s="142"/>
      <c r="DS30" s="142"/>
      <c r="DT30" s="142"/>
      <c r="DU30" s="142"/>
      <c r="DV30" s="142"/>
      <c r="DW30" s="144"/>
      <c r="DX30" s="144"/>
      <c r="DY30" s="144"/>
      <c r="DZ30" s="144"/>
      <c r="EA30" s="144"/>
      <c r="EB30" s="144"/>
      <c r="EC30" s="144"/>
      <c r="ED30" s="144"/>
      <c r="EE30" s="144"/>
      <c r="EF30" s="144"/>
      <c r="EG30" s="144"/>
      <c r="EH30" s="144"/>
      <c r="EI30" s="144"/>
      <c r="EJ30" s="144"/>
      <c r="EK30" s="144"/>
      <c r="EL30" s="144"/>
      <c r="EM30" s="144"/>
      <c r="EN30" s="144"/>
      <c r="EO30" s="144"/>
      <c r="EP30" s="144"/>
      <c r="EQ30" s="144"/>
      <c r="ER30" s="144"/>
      <c r="ES30" s="144"/>
      <c r="ET30" s="144"/>
      <c r="EU30" s="144"/>
      <c r="EV30" s="144"/>
      <c r="EW30" s="144"/>
      <c r="EX30" s="144"/>
      <c r="EY30" s="144"/>
      <c r="EZ30" s="144"/>
      <c r="FA30" s="144"/>
      <c r="FB30" s="144"/>
      <c r="FC30" s="144"/>
      <c r="FD30" s="144"/>
      <c r="FE30" s="144"/>
      <c r="FF30" s="144"/>
      <c r="FG30" s="144"/>
      <c r="FH30" s="144"/>
      <c r="FI30" s="144"/>
      <c r="FJ30" s="144"/>
      <c r="FK30" s="144"/>
      <c r="FL30" s="144"/>
      <c r="FM30" s="144"/>
      <c r="FN30" s="144"/>
      <c r="FO30" s="144"/>
      <c r="FP30" s="144"/>
      <c r="FQ30" s="144"/>
      <c r="FR30" s="144"/>
      <c r="FS30" s="144"/>
      <c r="FT30" s="144"/>
      <c r="FU30" s="144"/>
      <c r="FV30" s="144"/>
      <c r="FW30" s="144"/>
      <c r="FX30" s="128"/>
      <c r="FY30" s="128"/>
    </row>
    <row r="31" ht="15.75" customHeight="1">
      <c r="A31" s="128"/>
      <c r="B31" s="134"/>
      <c r="C31" s="135"/>
      <c r="D31" s="174">
        <v>105.0</v>
      </c>
      <c r="E31" s="149" t="s">
        <v>138</v>
      </c>
      <c r="F31" s="176"/>
      <c r="G31" s="137">
        <v>2.7E8</v>
      </c>
      <c r="H31" s="138" t="s">
        <v>136</v>
      </c>
      <c r="I31" s="139"/>
      <c r="J31" s="139"/>
      <c r="K31" s="139"/>
      <c r="L31" s="139"/>
      <c r="M31" s="139"/>
      <c r="N31" s="139"/>
      <c r="O31" s="139"/>
      <c r="P31" s="141"/>
      <c r="Q31" s="141"/>
      <c r="R31" s="141"/>
      <c r="S31" s="141"/>
      <c r="T31" s="141"/>
      <c r="U31" s="141"/>
      <c r="V31" s="141"/>
      <c r="W31" s="141"/>
      <c r="X31" s="141"/>
      <c r="Y31" s="141"/>
      <c r="Z31" s="141"/>
      <c r="AA31" s="141"/>
      <c r="AB31" s="141"/>
      <c r="AC31" s="141"/>
      <c r="AD31" s="141"/>
      <c r="AE31" s="141"/>
      <c r="AF31" s="141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/>
      <c r="BH31" s="141"/>
      <c r="BI31" s="141"/>
      <c r="BJ31" s="141"/>
      <c r="BK31" s="141"/>
      <c r="BL31" s="141"/>
      <c r="BM31" s="141"/>
      <c r="BN31" s="141"/>
      <c r="BO31" s="141"/>
      <c r="BP31" s="141"/>
      <c r="BQ31" s="141"/>
      <c r="BR31" s="141"/>
      <c r="BS31" s="141"/>
      <c r="BT31" s="141"/>
      <c r="BU31" s="141"/>
      <c r="BV31" s="141"/>
      <c r="BW31" s="141"/>
      <c r="BX31" s="141"/>
      <c r="BY31" s="141"/>
      <c r="BZ31" s="141"/>
      <c r="CA31" s="141"/>
      <c r="CB31" s="141"/>
      <c r="CC31" s="141"/>
      <c r="CD31" s="141"/>
      <c r="CE31" s="141"/>
      <c r="CF31" s="141"/>
      <c r="CG31" s="141"/>
      <c r="CH31" s="141"/>
      <c r="CI31" s="141"/>
      <c r="CJ31" s="141"/>
      <c r="CK31" s="141"/>
      <c r="CL31" s="141"/>
      <c r="CM31" s="141"/>
      <c r="CN31" s="141"/>
      <c r="CO31" s="141"/>
      <c r="CP31" s="141"/>
      <c r="CQ31" s="141"/>
      <c r="CR31" s="141"/>
      <c r="CS31" s="141"/>
      <c r="CT31" s="141"/>
      <c r="CU31" s="141"/>
      <c r="CV31" s="141"/>
      <c r="CW31" s="141"/>
      <c r="CX31" s="141"/>
      <c r="CY31" s="141"/>
      <c r="CZ31" s="141"/>
      <c r="DA31" s="141"/>
      <c r="DB31" s="141"/>
      <c r="DC31" s="141"/>
      <c r="DD31" s="141"/>
      <c r="DE31" s="141"/>
      <c r="DF31" s="141"/>
      <c r="DG31" s="141"/>
      <c r="DH31" s="141"/>
      <c r="DI31" s="141"/>
      <c r="DJ31" s="141"/>
      <c r="DK31" s="141"/>
      <c r="DL31" s="141"/>
      <c r="DM31" s="141"/>
      <c r="DN31" s="141"/>
      <c r="DO31" s="141"/>
      <c r="DP31" s="141"/>
      <c r="DQ31" s="141"/>
      <c r="DR31" s="141"/>
      <c r="DS31" s="141"/>
      <c r="DT31" s="141"/>
      <c r="DU31" s="141"/>
      <c r="DV31" s="141"/>
      <c r="DW31" s="144"/>
      <c r="DX31" s="144"/>
      <c r="DY31" s="144"/>
      <c r="DZ31" s="144"/>
      <c r="EA31" s="144"/>
      <c r="EB31" s="144"/>
      <c r="EC31" s="144"/>
      <c r="ED31" s="144"/>
      <c r="EE31" s="144"/>
      <c r="EF31" s="144"/>
      <c r="EG31" s="144"/>
      <c r="EH31" s="144"/>
      <c r="EI31" s="144"/>
      <c r="EJ31" s="144"/>
      <c r="EK31" s="144"/>
      <c r="EL31" s="144"/>
      <c r="EM31" s="144"/>
      <c r="EN31" s="144"/>
      <c r="EO31" s="144"/>
      <c r="EP31" s="144"/>
      <c r="EQ31" s="144"/>
      <c r="ER31" s="144"/>
      <c r="ES31" s="144"/>
      <c r="ET31" s="144"/>
      <c r="EU31" s="144"/>
      <c r="EV31" s="144"/>
      <c r="EW31" s="144"/>
      <c r="EX31" s="144"/>
      <c r="EY31" s="144"/>
      <c r="EZ31" s="144"/>
      <c r="FA31" s="144"/>
      <c r="FB31" s="144"/>
      <c r="FC31" s="144"/>
      <c r="FD31" s="144"/>
      <c r="FE31" s="144"/>
      <c r="FF31" s="144"/>
      <c r="FG31" s="144"/>
      <c r="FH31" s="144"/>
      <c r="FI31" s="144"/>
      <c r="FJ31" s="144"/>
      <c r="FK31" s="144"/>
      <c r="FL31" s="144"/>
      <c r="FM31" s="144"/>
      <c r="FN31" s="144"/>
      <c r="FO31" s="144"/>
      <c r="FP31" s="144"/>
      <c r="FQ31" s="144"/>
      <c r="FR31" s="144"/>
      <c r="FS31" s="144"/>
      <c r="FT31" s="144"/>
      <c r="FU31" s="144"/>
      <c r="FV31" s="144"/>
      <c r="FW31" s="144"/>
      <c r="FX31" s="128"/>
      <c r="FY31" s="128"/>
    </row>
    <row r="32" ht="15.75" customHeight="1">
      <c r="A32" s="128"/>
      <c r="B32" s="172" t="s">
        <v>32</v>
      </c>
      <c r="C32" s="177" t="s">
        <v>146</v>
      </c>
      <c r="D32" s="174">
        <v>45.0</v>
      </c>
      <c r="E32" s="136">
        <v>3.4865E8</v>
      </c>
      <c r="F32" s="175">
        <f>G32+G33</f>
        <v>280000000</v>
      </c>
      <c r="G32" s="137">
        <f t="shared" ref="G32:G33" si="3">SUM(I32:AB32)</f>
        <v>280000000</v>
      </c>
      <c r="H32" s="138" t="s">
        <v>134</v>
      </c>
      <c r="I32" s="139"/>
      <c r="J32" s="139"/>
      <c r="K32" s="139"/>
      <c r="L32" s="139"/>
      <c r="M32" s="139"/>
      <c r="N32" s="139"/>
      <c r="O32" s="139"/>
      <c r="P32" s="141"/>
      <c r="Q32" s="141"/>
      <c r="R32" s="141"/>
      <c r="S32" s="141"/>
      <c r="T32" s="139"/>
      <c r="U32" s="141"/>
      <c r="V32" s="141"/>
      <c r="W32" s="141"/>
      <c r="X32" s="141"/>
      <c r="Y32" s="178">
        <v>1.0E7</v>
      </c>
      <c r="Z32" s="140">
        <f>20000000+20000000+20000000+20000000+10000000+30000000</f>
        <v>120000000</v>
      </c>
      <c r="AA32" s="143">
        <v>1.5E8</v>
      </c>
      <c r="AB32" s="142"/>
      <c r="AC32" s="142"/>
      <c r="AD32" s="142"/>
      <c r="AE32" s="142"/>
      <c r="AF32" s="142"/>
      <c r="AG32" s="142"/>
      <c r="AH32" s="142"/>
      <c r="AI32" s="142"/>
      <c r="AJ32" s="142"/>
      <c r="AK32" s="142"/>
      <c r="AL32" s="142"/>
      <c r="AM32" s="142"/>
      <c r="AN32" s="142"/>
      <c r="AO32" s="142"/>
      <c r="AP32" s="142"/>
      <c r="AQ32" s="142"/>
      <c r="AR32" s="142"/>
      <c r="AS32" s="142"/>
      <c r="AT32" s="142"/>
      <c r="AU32" s="142"/>
      <c r="AV32" s="142"/>
      <c r="AW32" s="142"/>
      <c r="AX32" s="142"/>
      <c r="AY32" s="142"/>
      <c r="AZ32" s="142"/>
      <c r="BA32" s="142"/>
      <c r="BB32" s="142"/>
      <c r="BC32" s="142"/>
      <c r="BD32" s="142"/>
      <c r="BE32" s="142"/>
      <c r="BF32" s="142"/>
      <c r="BG32" s="142"/>
      <c r="BH32" s="142"/>
      <c r="BI32" s="142"/>
      <c r="BJ32" s="142"/>
      <c r="BK32" s="142"/>
      <c r="BL32" s="142"/>
      <c r="BM32" s="142"/>
      <c r="BN32" s="142"/>
      <c r="BO32" s="142"/>
      <c r="BP32" s="142"/>
      <c r="BQ32" s="142"/>
      <c r="BR32" s="142"/>
      <c r="BS32" s="142"/>
      <c r="BT32" s="142"/>
      <c r="BU32" s="142"/>
      <c r="BV32" s="142"/>
      <c r="BW32" s="142"/>
      <c r="BX32" s="142"/>
      <c r="BY32" s="142"/>
      <c r="BZ32" s="142"/>
      <c r="CA32" s="142"/>
      <c r="CB32" s="142"/>
      <c r="CC32" s="142"/>
      <c r="CD32" s="142"/>
      <c r="CE32" s="142"/>
      <c r="CF32" s="142"/>
      <c r="CG32" s="142"/>
      <c r="CH32" s="142"/>
      <c r="CI32" s="142"/>
      <c r="CJ32" s="142"/>
      <c r="CK32" s="142"/>
      <c r="CL32" s="142"/>
      <c r="CM32" s="142"/>
      <c r="CN32" s="142"/>
      <c r="CO32" s="142"/>
      <c r="CP32" s="142"/>
      <c r="CQ32" s="142"/>
      <c r="CR32" s="142"/>
      <c r="CS32" s="142"/>
      <c r="CT32" s="142"/>
      <c r="CU32" s="142"/>
      <c r="CV32" s="142"/>
      <c r="CW32" s="142"/>
      <c r="CX32" s="142"/>
      <c r="CY32" s="142"/>
      <c r="CZ32" s="142"/>
      <c r="DA32" s="142"/>
      <c r="DB32" s="142"/>
      <c r="DC32" s="142"/>
      <c r="DD32" s="142"/>
      <c r="DE32" s="142"/>
      <c r="DF32" s="142"/>
      <c r="DG32" s="142"/>
      <c r="DH32" s="142"/>
      <c r="DI32" s="142"/>
      <c r="DJ32" s="142"/>
      <c r="DK32" s="142"/>
      <c r="DL32" s="142"/>
      <c r="DM32" s="142"/>
      <c r="DN32" s="142"/>
      <c r="DO32" s="142"/>
      <c r="DP32" s="142"/>
      <c r="DQ32" s="142"/>
      <c r="DR32" s="142"/>
      <c r="DS32" s="142"/>
      <c r="DT32" s="142"/>
      <c r="DU32" s="142"/>
      <c r="DV32" s="142"/>
      <c r="DW32" s="144"/>
      <c r="DX32" s="144"/>
      <c r="DY32" s="144"/>
      <c r="DZ32" s="144"/>
      <c r="EA32" s="144"/>
      <c r="EB32" s="144"/>
      <c r="EC32" s="144"/>
      <c r="ED32" s="144"/>
      <c r="EE32" s="144"/>
      <c r="EF32" s="144"/>
      <c r="EG32" s="144"/>
      <c r="EH32" s="144"/>
      <c r="EI32" s="144"/>
      <c r="EJ32" s="144"/>
      <c r="EK32" s="144"/>
      <c r="EL32" s="144"/>
      <c r="EM32" s="144"/>
      <c r="EN32" s="144"/>
      <c r="EO32" s="144"/>
      <c r="EP32" s="144"/>
      <c r="EQ32" s="144"/>
      <c r="ER32" s="144"/>
      <c r="ES32" s="144"/>
      <c r="ET32" s="144"/>
      <c r="EU32" s="144"/>
      <c r="EV32" s="144"/>
      <c r="EW32" s="144"/>
      <c r="EX32" s="144"/>
      <c r="EY32" s="144"/>
      <c r="EZ32" s="144"/>
      <c r="FA32" s="144"/>
      <c r="FB32" s="144"/>
      <c r="FC32" s="144"/>
      <c r="FD32" s="144"/>
      <c r="FE32" s="144"/>
      <c r="FF32" s="144"/>
      <c r="FG32" s="144"/>
      <c r="FH32" s="144"/>
      <c r="FI32" s="144"/>
      <c r="FJ32" s="144"/>
      <c r="FK32" s="144"/>
      <c r="FL32" s="144"/>
      <c r="FM32" s="144"/>
      <c r="FN32" s="144"/>
      <c r="FO32" s="144"/>
      <c r="FP32" s="144"/>
      <c r="FQ32" s="144"/>
      <c r="FR32" s="144"/>
      <c r="FS32" s="144"/>
      <c r="FT32" s="144"/>
      <c r="FU32" s="144"/>
      <c r="FV32" s="144"/>
      <c r="FW32" s="144"/>
      <c r="FX32" s="128"/>
      <c r="FY32" s="128"/>
    </row>
    <row r="33" ht="15.75" customHeight="1">
      <c r="A33" s="128"/>
      <c r="B33" s="134"/>
      <c r="C33" s="135"/>
      <c r="D33" s="174">
        <v>120.0</v>
      </c>
      <c r="E33" s="149" t="s">
        <v>147</v>
      </c>
      <c r="F33" s="176"/>
      <c r="G33" s="137">
        <f t="shared" si="3"/>
        <v>0</v>
      </c>
      <c r="H33" s="138" t="s">
        <v>136</v>
      </c>
      <c r="I33" s="139"/>
      <c r="J33" s="139"/>
      <c r="K33" s="139"/>
      <c r="L33" s="139"/>
      <c r="M33" s="139"/>
      <c r="N33" s="139"/>
      <c r="O33" s="139"/>
      <c r="P33" s="141"/>
      <c r="Q33" s="141"/>
      <c r="R33" s="141"/>
      <c r="S33" s="141"/>
      <c r="T33" s="141"/>
      <c r="U33" s="141"/>
      <c r="V33" s="141"/>
      <c r="W33" s="141"/>
      <c r="X33" s="141"/>
      <c r="Y33" s="141"/>
      <c r="Z33" s="141"/>
      <c r="AA33" s="141"/>
      <c r="AB33" s="141"/>
      <c r="AC33" s="141"/>
      <c r="AD33" s="141"/>
      <c r="AE33" s="141"/>
      <c r="AF33" s="141"/>
      <c r="AG33" s="141"/>
      <c r="AH33" s="141"/>
      <c r="AI33" s="141"/>
      <c r="AJ33" s="141"/>
      <c r="AK33" s="141"/>
      <c r="AL33" s="141"/>
      <c r="AM33" s="141"/>
      <c r="AN33" s="141"/>
      <c r="AO33" s="141"/>
      <c r="AP33" s="141"/>
      <c r="AQ33" s="141"/>
      <c r="AR33" s="141"/>
      <c r="AS33" s="141"/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/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1"/>
      <c r="CC33" s="141"/>
      <c r="CD33" s="141"/>
      <c r="CE33" s="141"/>
      <c r="CF33" s="141"/>
      <c r="CG33" s="141"/>
      <c r="CH33" s="141"/>
      <c r="CI33" s="141"/>
      <c r="CJ33" s="141"/>
      <c r="CK33" s="141"/>
      <c r="CL33" s="141"/>
      <c r="CM33" s="141"/>
      <c r="CN33" s="141"/>
      <c r="CO33" s="141"/>
      <c r="CP33" s="141"/>
      <c r="CQ33" s="141"/>
      <c r="CR33" s="141"/>
      <c r="CS33" s="141"/>
      <c r="CT33" s="141"/>
      <c r="CU33" s="141"/>
      <c r="CV33" s="141"/>
      <c r="CW33" s="141"/>
      <c r="CX33" s="141"/>
      <c r="CY33" s="141"/>
      <c r="CZ33" s="141"/>
      <c r="DA33" s="141"/>
      <c r="DB33" s="141"/>
      <c r="DC33" s="141"/>
      <c r="DD33" s="141"/>
      <c r="DE33" s="141"/>
      <c r="DF33" s="141"/>
      <c r="DG33" s="141"/>
      <c r="DH33" s="141"/>
      <c r="DI33" s="141"/>
      <c r="DJ33" s="141"/>
      <c r="DK33" s="141"/>
      <c r="DL33" s="141"/>
      <c r="DM33" s="141"/>
      <c r="DN33" s="141"/>
      <c r="DO33" s="141"/>
      <c r="DP33" s="141"/>
      <c r="DQ33" s="141"/>
      <c r="DR33" s="141"/>
      <c r="DS33" s="141"/>
      <c r="DT33" s="141"/>
      <c r="DU33" s="141"/>
      <c r="DV33" s="141"/>
      <c r="DW33" s="144"/>
      <c r="DX33" s="144"/>
      <c r="DY33" s="144"/>
      <c r="DZ33" s="144"/>
      <c r="EA33" s="144"/>
      <c r="EB33" s="144"/>
      <c r="EC33" s="144"/>
      <c r="ED33" s="144"/>
      <c r="EE33" s="144"/>
      <c r="EF33" s="144"/>
      <c r="EG33" s="144"/>
      <c r="EH33" s="144"/>
      <c r="EI33" s="144"/>
      <c r="EJ33" s="144"/>
      <c r="EK33" s="144"/>
      <c r="EL33" s="144"/>
      <c r="EM33" s="144"/>
      <c r="EN33" s="144"/>
      <c r="EO33" s="144"/>
      <c r="EP33" s="144"/>
      <c r="EQ33" s="144"/>
      <c r="ER33" s="144"/>
      <c r="ES33" s="144"/>
      <c r="ET33" s="144"/>
      <c r="EU33" s="144"/>
      <c r="EV33" s="144"/>
      <c r="EW33" s="144"/>
      <c r="EX33" s="144"/>
      <c r="EY33" s="144"/>
      <c r="EZ33" s="144"/>
      <c r="FA33" s="144"/>
      <c r="FB33" s="144"/>
      <c r="FC33" s="144"/>
      <c r="FD33" s="144"/>
      <c r="FE33" s="144"/>
      <c r="FF33" s="144"/>
      <c r="FG33" s="144"/>
      <c r="FH33" s="144"/>
      <c r="FI33" s="144"/>
      <c r="FJ33" s="144"/>
      <c r="FK33" s="144"/>
      <c r="FL33" s="144"/>
      <c r="FM33" s="144"/>
      <c r="FN33" s="144"/>
      <c r="FO33" s="144"/>
      <c r="FP33" s="144"/>
      <c r="FQ33" s="144"/>
      <c r="FR33" s="144"/>
      <c r="FS33" s="144"/>
      <c r="FT33" s="144"/>
      <c r="FU33" s="144"/>
      <c r="FV33" s="144"/>
      <c r="FW33" s="144"/>
      <c r="FX33" s="128"/>
      <c r="FY33" s="128"/>
    </row>
    <row r="34" ht="10.5" customHeight="1">
      <c r="A34" s="128"/>
      <c r="B34" s="134"/>
      <c r="C34" s="135"/>
      <c r="D34" s="131"/>
      <c r="E34" s="136"/>
      <c r="F34" s="137"/>
      <c r="G34" s="137"/>
      <c r="H34" s="138"/>
      <c r="I34" s="139"/>
      <c r="J34" s="139"/>
      <c r="K34" s="139"/>
      <c r="L34" s="139"/>
      <c r="M34" s="139"/>
      <c r="N34" s="139"/>
      <c r="O34" s="139"/>
      <c r="P34" s="141"/>
      <c r="Q34" s="139"/>
      <c r="R34" s="141"/>
      <c r="S34" s="141"/>
      <c r="T34" s="139"/>
      <c r="U34" s="141"/>
      <c r="V34" s="141"/>
      <c r="W34" s="141"/>
      <c r="X34" s="141"/>
      <c r="Y34" s="141"/>
      <c r="Z34" s="141"/>
      <c r="AA34" s="142"/>
      <c r="AB34" s="142"/>
      <c r="AC34" s="142"/>
      <c r="AD34" s="142"/>
      <c r="AE34" s="142"/>
      <c r="AF34" s="142"/>
      <c r="AG34" s="142"/>
      <c r="AH34" s="142"/>
      <c r="AI34" s="142"/>
      <c r="AJ34" s="142"/>
      <c r="AK34" s="142"/>
      <c r="AL34" s="142"/>
      <c r="AM34" s="142"/>
      <c r="AN34" s="142"/>
      <c r="AO34" s="142"/>
      <c r="AP34" s="142"/>
      <c r="AQ34" s="142"/>
      <c r="AR34" s="142"/>
      <c r="AS34" s="142"/>
      <c r="AT34" s="142"/>
      <c r="AU34" s="142"/>
      <c r="AV34" s="142"/>
      <c r="AW34" s="142"/>
      <c r="AX34" s="142"/>
      <c r="AY34" s="142"/>
      <c r="AZ34" s="142"/>
      <c r="BA34" s="142"/>
      <c r="BB34" s="142"/>
      <c r="BC34" s="142"/>
      <c r="BD34" s="142"/>
      <c r="BE34" s="142"/>
      <c r="BF34" s="142"/>
      <c r="BG34" s="142"/>
      <c r="BH34" s="142"/>
      <c r="BI34" s="142"/>
      <c r="BJ34" s="142"/>
      <c r="BK34" s="142"/>
      <c r="BL34" s="142"/>
      <c r="BM34" s="142"/>
      <c r="BN34" s="142"/>
      <c r="BO34" s="142"/>
      <c r="BP34" s="142"/>
      <c r="BQ34" s="142"/>
      <c r="BR34" s="142"/>
      <c r="BS34" s="142"/>
      <c r="BT34" s="142"/>
      <c r="BU34" s="142"/>
      <c r="BV34" s="142"/>
      <c r="BW34" s="142"/>
      <c r="BX34" s="142"/>
      <c r="BY34" s="142"/>
      <c r="BZ34" s="142"/>
      <c r="CA34" s="142"/>
      <c r="CB34" s="142"/>
      <c r="CC34" s="142"/>
      <c r="CD34" s="142"/>
      <c r="CE34" s="142"/>
      <c r="CF34" s="142"/>
      <c r="CG34" s="142"/>
      <c r="CH34" s="142"/>
      <c r="CI34" s="142"/>
      <c r="CJ34" s="142"/>
      <c r="CK34" s="142"/>
      <c r="CL34" s="142"/>
      <c r="CM34" s="142"/>
      <c r="CN34" s="142"/>
      <c r="CO34" s="142"/>
      <c r="CP34" s="142"/>
      <c r="CQ34" s="142"/>
      <c r="CR34" s="142"/>
      <c r="CS34" s="142"/>
      <c r="CT34" s="142"/>
      <c r="CU34" s="142"/>
      <c r="CV34" s="142"/>
      <c r="CW34" s="142"/>
      <c r="CX34" s="142"/>
      <c r="CY34" s="142"/>
      <c r="CZ34" s="142"/>
      <c r="DA34" s="142"/>
      <c r="DB34" s="142"/>
      <c r="DC34" s="142"/>
      <c r="DD34" s="142"/>
      <c r="DE34" s="142"/>
      <c r="DF34" s="142"/>
      <c r="DG34" s="142"/>
      <c r="DH34" s="142"/>
      <c r="DI34" s="142"/>
      <c r="DJ34" s="142"/>
      <c r="DK34" s="142"/>
      <c r="DL34" s="142"/>
      <c r="DM34" s="142"/>
      <c r="DN34" s="142"/>
      <c r="DO34" s="142"/>
      <c r="DP34" s="142"/>
      <c r="DQ34" s="142"/>
      <c r="DR34" s="142"/>
      <c r="DS34" s="142"/>
      <c r="DT34" s="142"/>
      <c r="DU34" s="142"/>
      <c r="DV34" s="142"/>
      <c r="DW34" s="144"/>
      <c r="DX34" s="144"/>
      <c r="DY34" s="144"/>
      <c r="DZ34" s="144"/>
      <c r="EA34" s="144"/>
      <c r="EB34" s="144"/>
      <c r="EC34" s="144"/>
      <c r="ED34" s="144"/>
      <c r="EE34" s="144"/>
      <c r="EF34" s="144"/>
      <c r="EG34" s="144"/>
      <c r="EH34" s="144"/>
      <c r="EI34" s="144"/>
      <c r="EJ34" s="144"/>
      <c r="EK34" s="144"/>
      <c r="EL34" s="144"/>
      <c r="EM34" s="144"/>
      <c r="EN34" s="144"/>
      <c r="EO34" s="144"/>
      <c r="EP34" s="144"/>
      <c r="EQ34" s="144"/>
      <c r="ER34" s="144"/>
      <c r="ES34" s="144"/>
      <c r="ET34" s="144"/>
      <c r="EU34" s="144"/>
      <c r="EV34" s="144"/>
      <c r="EW34" s="144"/>
      <c r="EX34" s="144"/>
      <c r="EY34" s="144"/>
      <c r="EZ34" s="144"/>
      <c r="FA34" s="144"/>
      <c r="FB34" s="144"/>
      <c r="FC34" s="144"/>
      <c r="FD34" s="144"/>
      <c r="FE34" s="144"/>
      <c r="FF34" s="144"/>
      <c r="FG34" s="144"/>
      <c r="FH34" s="144"/>
      <c r="FI34" s="144"/>
      <c r="FJ34" s="144"/>
      <c r="FK34" s="144"/>
      <c r="FL34" s="144"/>
      <c r="FM34" s="144"/>
      <c r="FN34" s="144"/>
      <c r="FO34" s="144"/>
      <c r="FP34" s="144"/>
      <c r="FQ34" s="144"/>
      <c r="FR34" s="144"/>
      <c r="FS34" s="144"/>
      <c r="FT34" s="144"/>
      <c r="FU34" s="144"/>
      <c r="FV34" s="144"/>
      <c r="FW34" s="144"/>
      <c r="FX34" s="128"/>
      <c r="FY34" s="128"/>
    </row>
    <row r="35" ht="15.75" hidden="1" customHeight="1">
      <c r="A35" s="128"/>
      <c r="B35" s="134"/>
      <c r="C35" s="135"/>
      <c r="D35" s="131"/>
      <c r="E35" s="136"/>
      <c r="F35" s="137"/>
      <c r="G35" s="137"/>
      <c r="H35" s="138"/>
      <c r="I35" s="139"/>
      <c r="J35" s="139"/>
      <c r="K35" s="139"/>
      <c r="L35" s="139"/>
      <c r="M35" s="139"/>
      <c r="N35" s="139"/>
      <c r="O35" s="139"/>
      <c r="P35" s="141"/>
      <c r="Q35" s="139"/>
      <c r="R35" s="141"/>
      <c r="S35" s="141"/>
      <c r="T35" s="139"/>
      <c r="U35" s="141"/>
      <c r="V35" s="141"/>
      <c r="W35" s="141"/>
      <c r="X35" s="141"/>
      <c r="Y35" s="141"/>
      <c r="Z35" s="141"/>
      <c r="AA35" s="142"/>
      <c r="AB35" s="142"/>
      <c r="AC35" s="142"/>
      <c r="AD35" s="142"/>
      <c r="AE35" s="142"/>
      <c r="AF35" s="142"/>
      <c r="AG35" s="142"/>
      <c r="AH35" s="142"/>
      <c r="AI35" s="142"/>
      <c r="AJ35" s="142"/>
      <c r="AK35" s="142"/>
      <c r="AL35" s="142"/>
      <c r="AM35" s="142"/>
      <c r="AN35" s="142"/>
      <c r="AO35" s="142"/>
      <c r="AP35" s="142"/>
      <c r="AQ35" s="142"/>
      <c r="AR35" s="142"/>
      <c r="AS35" s="142"/>
      <c r="AT35" s="142"/>
      <c r="AU35" s="142"/>
      <c r="AV35" s="142"/>
      <c r="AW35" s="142"/>
      <c r="AX35" s="142"/>
      <c r="AY35" s="142"/>
      <c r="AZ35" s="142"/>
      <c r="BA35" s="142"/>
      <c r="BB35" s="142"/>
      <c r="BC35" s="142"/>
      <c r="BD35" s="142"/>
      <c r="BE35" s="142"/>
      <c r="BF35" s="142"/>
      <c r="BG35" s="142"/>
      <c r="BH35" s="142"/>
      <c r="BI35" s="142"/>
      <c r="BJ35" s="142"/>
      <c r="BK35" s="142"/>
      <c r="BL35" s="142"/>
      <c r="BM35" s="142"/>
      <c r="BN35" s="142"/>
      <c r="BO35" s="142"/>
      <c r="BP35" s="142"/>
      <c r="BQ35" s="142"/>
      <c r="BR35" s="142"/>
      <c r="BS35" s="142"/>
      <c r="BT35" s="142"/>
      <c r="BU35" s="142"/>
      <c r="BV35" s="142"/>
      <c r="BW35" s="142"/>
      <c r="BX35" s="142"/>
      <c r="BY35" s="142"/>
      <c r="BZ35" s="142"/>
      <c r="CA35" s="142"/>
      <c r="CB35" s="142"/>
      <c r="CC35" s="142"/>
      <c r="CD35" s="142"/>
      <c r="CE35" s="142"/>
      <c r="CF35" s="142"/>
      <c r="CG35" s="142"/>
      <c r="CH35" s="142"/>
      <c r="CI35" s="142"/>
      <c r="CJ35" s="142"/>
      <c r="CK35" s="142"/>
      <c r="CL35" s="142"/>
      <c r="CM35" s="142"/>
      <c r="CN35" s="142"/>
      <c r="CO35" s="142"/>
      <c r="CP35" s="142"/>
      <c r="CQ35" s="142"/>
      <c r="CR35" s="142"/>
      <c r="CS35" s="142"/>
      <c r="CT35" s="142"/>
      <c r="CU35" s="142"/>
      <c r="CV35" s="142"/>
      <c r="CW35" s="142"/>
      <c r="CX35" s="142"/>
      <c r="CY35" s="142"/>
      <c r="CZ35" s="142"/>
      <c r="DA35" s="142"/>
      <c r="DB35" s="142"/>
      <c r="DC35" s="142"/>
      <c r="DD35" s="142"/>
      <c r="DE35" s="142"/>
      <c r="DF35" s="142"/>
      <c r="DG35" s="142"/>
      <c r="DH35" s="142"/>
      <c r="DI35" s="142"/>
      <c r="DJ35" s="142"/>
      <c r="DK35" s="142"/>
      <c r="DL35" s="142"/>
      <c r="DM35" s="142"/>
      <c r="DN35" s="142"/>
      <c r="DO35" s="142"/>
      <c r="DP35" s="142"/>
      <c r="DQ35" s="142"/>
      <c r="DR35" s="142"/>
      <c r="DS35" s="142"/>
      <c r="DT35" s="142"/>
      <c r="DU35" s="142"/>
      <c r="DV35" s="142"/>
      <c r="DW35" s="144"/>
      <c r="DX35" s="144"/>
      <c r="DY35" s="144"/>
      <c r="DZ35" s="144"/>
      <c r="EA35" s="144"/>
      <c r="EB35" s="144"/>
      <c r="EC35" s="144"/>
      <c r="ED35" s="144"/>
      <c r="EE35" s="144"/>
      <c r="EF35" s="144"/>
      <c r="EG35" s="144"/>
      <c r="EH35" s="144"/>
      <c r="EI35" s="144"/>
      <c r="EJ35" s="144"/>
      <c r="EK35" s="144"/>
      <c r="EL35" s="144"/>
      <c r="EM35" s="144"/>
      <c r="EN35" s="144"/>
      <c r="EO35" s="144"/>
      <c r="EP35" s="144"/>
      <c r="EQ35" s="144"/>
      <c r="ER35" s="144"/>
      <c r="ES35" s="144"/>
      <c r="ET35" s="144"/>
      <c r="EU35" s="144"/>
      <c r="EV35" s="144"/>
      <c r="EW35" s="144"/>
      <c r="EX35" s="144"/>
      <c r="EY35" s="144"/>
      <c r="EZ35" s="144"/>
      <c r="FA35" s="144"/>
      <c r="FB35" s="144"/>
      <c r="FC35" s="144"/>
      <c r="FD35" s="144"/>
      <c r="FE35" s="144"/>
      <c r="FF35" s="144"/>
      <c r="FG35" s="144"/>
      <c r="FH35" s="144"/>
      <c r="FI35" s="144"/>
      <c r="FJ35" s="144"/>
      <c r="FK35" s="144"/>
      <c r="FL35" s="144"/>
      <c r="FM35" s="144"/>
      <c r="FN35" s="144"/>
      <c r="FO35" s="144"/>
      <c r="FP35" s="144"/>
      <c r="FQ35" s="144"/>
      <c r="FR35" s="144"/>
      <c r="FS35" s="144"/>
      <c r="FT35" s="144"/>
      <c r="FU35" s="144"/>
      <c r="FV35" s="144"/>
      <c r="FW35" s="144"/>
      <c r="FX35" s="128"/>
      <c r="FY35" s="128"/>
    </row>
    <row r="36" ht="15.75" hidden="1" customHeight="1">
      <c r="A36" s="128"/>
      <c r="B36" s="134"/>
      <c r="C36" s="148"/>
      <c r="D36" s="131"/>
      <c r="E36" s="149"/>
      <c r="F36" s="137"/>
      <c r="G36" s="137"/>
      <c r="H36" s="138"/>
      <c r="I36" s="139"/>
      <c r="J36" s="139"/>
      <c r="K36" s="139"/>
      <c r="L36" s="139"/>
      <c r="M36" s="139"/>
      <c r="N36" s="139"/>
      <c r="O36" s="139"/>
      <c r="P36" s="141"/>
      <c r="Q36" s="141"/>
      <c r="R36" s="141"/>
      <c r="S36" s="141"/>
      <c r="T36" s="141"/>
      <c r="U36" s="141"/>
      <c r="V36" s="141"/>
      <c r="W36" s="141"/>
      <c r="X36" s="141"/>
      <c r="Y36" s="141"/>
      <c r="Z36" s="141"/>
      <c r="AA36" s="141"/>
      <c r="AB36" s="141"/>
      <c r="AC36" s="141"/>
      <c r="AD36" s="141"/>
      <c r="AE36" s="141"/>
      <c r="AF36" s="141"/>
      <c r="AG36" s="141"/>
      <c r="AH36" s="141"/>
      <c r="AI36" s="141"/>
      <c r="AJ36" s="141"/>
      <c r="AK36" s="141"/>
      <c r="AL36" s="141"/>
      <c r="AM36" s="141"/>
      <c r="AN36" s="141"/>
      <c r="AO36" s="141"/>
      <c r="AP36" s="141"/>
      <c r="AQ36" s="141"/>
      <c r="AR36" s="141"/>
      <c r="AS36" s="141"/>
      <c r="AT36" s="141"/>
      <c r="AU36" s="141"/>
      <c r="AV36" s="141"/>
      <c r="AW36" s="141"/>
      <c r="AX36" s="141"/>
      <c r="AY36" s="141"/>
      <c r="AZ36" s="141"/>
      <c r="BA36" s="141"/>
      <c r="BB36" s="141"/>
      <c r="BC36" s="141"/>
      <c r="BD36" s="141"/>
      <c r="BE36" s="141"/>
      <c r="BF36" s="141"/>
      <c r="BG36" s="141"/>
      <c r="BH36" s="141"/>
      <c r="BI36" s="141"/>
      <c r="BJ36" s="141"/>
      <c r="BK36" s="141"/>
      <c r="BL36" s="141"/>
      <c r="BM36" s="141"/>
      <c r="BN36" s="141"/>
      <c r="BO36" s="141"/>
      <c r="BP36" s="141"/>
      <c r="BQ36" s="141"/>
      <c r="BR36" s="141"/>
      <c r="BS36" s="141"/>
      <c r="BT36" s="141"/>
      <c r="BU36" s="141"/>
      <c r="BV36" s="141"/>
      <c r="BW36" s="141"/>
      <c r="BX36" s="141"/>
      <c r="BY36" s="141"/>
      <c r="BZ36" s="141"/>
      <c r="CA36" s="141"/>
      <c r="CB36" s="141"/>
      <c r="CC36" s="141"/>
      <c r="CD36" s="141"/>
      <c r="CE36" s="141"/>
      <c r="CF36" s="141"/>
      <c r="CG36" s="141"/>
      <c r="CH36" s="141"/>
      <c r="CI36" s="141"/>
      <c r="CJ36" s="141"/>
      <c r="CK36" s="141"/>
      <c r="CL36" s="141"/>
      <c r="CM36" s="141"/>
      <c r="CN36" s="141"/>
      <c r="CO36" s="141"/>
      <c r="CP36" s="141"/>
      <c r="CQ36" s="141"/>
      <c r="CR36" s="141"/>
      <c r="CS36" s="141"/>
      <c r="CT36" s="141"/>
      <c r="CU36" s="141"/>
      <c r="CV36" s="141"/>
      <c r="CW36" s="141"/>
      <c r="CX36" s="141"/>
      <c r="CY36" s="141"/>
      <c r="CZ36" s="141"/>
      <c r="DA36" s="141"/>
      <c r="DB36" s="141"/>
      <c r="DC36" s="141"/>
      <c r="DD36" s="141"/>
      <c r="DE36" s="141"/>
      <c r="DF36" s="141"/>
      <c r="DG36" s="141"/>
      <c r="DH36" s="141"/>
      <c r="DI36" s="141"/>
      <c r="DJ36" s="141"/>
      <c r="DK36" s="141"/>
      <c r="DL36" s="141"/>
      <c r="DM36" s="141"/>
      <c r="DN36" s="141"/>
      <c r="DO36" s="141"/>
      <c r="DP36" s="141"/>
      <c r="DQ36" s="141"/>
      <c r="DR36" s="141"/>
      <c r="DS36" s="141"/>
      <c r="DT36" s="141"/>
      <c r="DU36" s="141"/>
      <c r="DV36" s="141"/>
      <c r="DW36" s="144"/>
      <c r="DX36" s="144"/>
      <c r="DY36" s="144"/>
      <c r="DZ36" s="144"/>
      <c r="EA36" s="144"/>
      <c r="EB36" s="144"/>
      <c r="EC36" s="144"/>
      <c r="ED36" s="144"/>
      <c r="EE36" s="144"/>
      <c r="EF36" s="144"/>
      <c r="EG36" s="144"/>
      <c r="EH36" s="144"/>
      <c r="EI36" s="144"/>
      <c r="EJ36" s="144"/>
      <c r="EK36" s="144"/>
      <c r="EL36" s="144"/>
      <c r="EM36" s="144"/>
      <c r="EN36" s="144"/>
      <c r="EO36" s="144"/>
      <c r="EP36" s="144"/>
      <c r="EQ36" s="144"/>
      <c r="ER36" s="144"/>
      <c r="ES36" s="144"/>
      <c r="ET36" s="144"/>
      <c r="EU36" s="144"/>
      <c r="EV36" s="144"/>
      <c r="EW36" s="144"/>
      <c r="EX36" s="144"/>
      <c r="EY36" s="144"/>
      <c r="EZ36" s="144"/>
      <c r="FA36" s="144"/>
      <c r="FB36" s="144"/>
      <c r="FC36" s="144"/>
      <c r="FD36" s="144"/>
      <c r="FE36" s="144"/>
      <c r="FF36" s="144"/>
      <c r="FG36" s="144"/>
      <c r="FH36" s="144"/>
      <c r="FI36" s="144"/>
      <c r="FJ36" s="144"/>
      <c r="FK36" s="144"/>
      <c r="FL36" s="144"/>
      <c r="FM36" s="144"/>
      <c r="FN36" s="144"/>
      <c r="FO36" s="144"/>
      <c r="FP36" s="144"/>
      <c r="FQ36" s="144"/>
      <c r="FR36" s="144"/>
      <c r="FS36" s="144"/>
      <c r="FT36" s="144"/>
      <c r="FU36" s="144"/>
      <c r="FV36" s="144"/>
      <c r="FW36" s="144"/>
      <c r="FX36" s="128"/>
      <c r="FY36" s="128"/>
    </row>
    <row r="37" ht="0.75" hidden="1" customHeight="1">
      <c r="A37" s="128"/>
      <c r="B37" s="129"/>
      <c r="C37" s="130"/>
      <c r="D37" s="131"/>
      <c r="E37" s="138"/>
      <c r="F37" s="150"/>
      <c r="G37" s="151"/>
      <c r="H37" s="152" t="s">
        <v>117</v>
      </c>
      <c r="I37" s="153"/>
      <c r="J37" s="153"/>
      <c r="K37" s="153"/>
      <c r="L37" s="153"/>
      <c r="M37" s="153"/>
      <c r="N37" s="153"/>
      <c r="O37" s="153"/>
      <c r="P37" s="141"/>
      <c r="Q37" s="141"/>
      <c r="R37" s="141"/>
      <c r="S37" s="141"/>
      <c r="T37" s="141"/>
      <c r="U37" s="141"/>
      <c r="V37" s="141"/>
      <c r="W37" s="141"/>
      <c r="X37" s="139"/>
      <c r="Y37" s="139"/>
      <c r="Z37" s="139"/>
      <c r="AA37" s="139"/>
      <c r="AB37" s="141"/>
      <c r="AC37" s="141"/>
      <c r="AD37" s="139"/>
      <c r="AE37" s="141"/>
      <c r="AF37" s="141"/>
      <c r="AG37" s="141"/>
      <c r="AH37" s="141"/>
      <c r="AI37" s="141"/>
      <c r="AJ37" s="141"/>
      <c r="AK37" s="142"/>
      <c r="AL37" s="142"/>
      <c r="AM37" s="142"/>
      <c r="AN37" s="142"/>
      <c r="AO37" s="142"/>
      <c r="AP37" s="142"/>
      <c r="AQ37" s="142"/>
      <c r="AR37" s="142"/>
      <c r="AS37" s="142"/>
      <c r="AT37" s="142"/>
      <c r="AU37" s="142"/>
      <c r="AV37" s="142"/>
      <c r="AW37" s="142"/>
      <c r="AX37" s="142"/>
      <c r="AY37" s="142"/>
      <c r="AZ37" s="142"/>
      <c r="BA37" s="142"/>
      <c r="BB37" s="142"/>
      <c r="BC37" s="142"/>
      <c r="BD37" s="142"/>
      <c r="BE37" s="142"/>
      <c r="BF37" s="142"/>
      <c r="BG37" s="142"/>
      <c r="BH37" s="142"/>
      <c r="BI37" s="142"/>
      <c r="BJ37" s="142"/>
      <c r="BK37" s="142"/>
      <c r="BL37" s="142"/>
      <c r="BM37" s="142"/>
      <c r="BN37" s="142"/>
      <c r="BO37" s="142"/>
      <c r="BP37" s="142"/>
      <c r="BQ37" s="142"/>
      <c r="BR37" s="142"/>
      <c r="BS37" s="142"/>
      <c r="BT37" s="142"/>
      <c r="BU37" s="142"/>
      <c r="BV37" s="142"/>
      <c r="BW37" s="142"/>
      <c r="BX37" s="142"/>
      <c r="BY37" s="142"/>
      <c r="BZ37" s="142"/>
      <c r="CA37" s="142"/>
      <c r="CB37" s="142"/>
      <c r="CC37" s="142"/>
      <c r="CD37" s="142"/>
      <c r="CE37" s="142"/>
      <c r="CF37" s="142"/>
      <c r="CG37" s="142"/>
      <c r="CH37" s="142"/>
      <c r="CI37" s="142"/>
      <c r="CJ37" s="142"/>
      <c r="CK37" s="142"/>
      <c r="CL37" s="142"/>
      <c r="CM37" s="142"/>
      <c r="CN37" s="142"/>
      <c r="CO37" s="142"/>
      <c r="CP37" s="142"/>
      <c r="CQ37" s="142"/>
      <c r="CR37" s="142"/>
      <c r="CS37" s="142"/>
      <c r="CT37" s="142"/>
      <c r="CU37" s="142"/>
      <c r="CV37" s="142"/>
      <c r="CW37" s="142"/>
      <c r="CX37" s="142"/>
      <c r="CY37" s="142"/>
      <c r="CZ37" s="142"/>
      <c r="DA37" s="142"/>
      <c r="DB37" s="142"/>
      <c r="DC37" s="142"/>
      <c r="DD37" s="142"/>
      <c r="DE37" s="142"/>
      <c r="DF37" s="142"/>
      <c r="DG37" s="142"/>
      <c r="DH37" s="142"/>
      <c r="DI37" s="142"/>
      <c r="DJ37" s="142"/>
      <c r="DK37" s="142"/>
      <c r="DL37" s="142"/>
      <c r="DM37" s="142"/>
      <c r="DN37" s="142"/>
      <c r="DO37" s="142"/>
      <c r="DP37" s="142"/>
      <c r="DQ37" s="142"/>
      <c r="DR37" s="142"/>
      <c r="DS37" s="142"/>
      <c r="DT37" s="142"/>
      <c r="DU37" s="142"/>
      <c r="DV37" s="142"/>
      <c r="DW37" s="144"/>
      <c r="DX37" s="144"/>
      <c r="DY37" s="144"/>
      <c r="DZ37" s="144"/>
      <c r="EA37" s="144"/>
      <c r="EB37" s="144"/>
      <c r="EC37" s="144"/>
      <c r="ED37" s="144"/>
      <c r="EE37" s="144"/>
      <c r="EF37" s="144"/>
      <c r="EG37" s="144"/>
      <c r="EH37" s="144"/>
      <c r="EI37" s="144"/>
      <c r="EJ37" s="144"/>
      <c r="EK37" s="144"/>
      <c r="EL37" s="144"/>
      <c r="EM37" s="144"/>
      <c r="EN37" s="144"/>
      <c r="EO37" s="144"/>
      <c r="EP37" s="144"/>
      <c r="EQ37" s="144"/>
      <c r="ER37" s="144"/>
      <c r="ES37" s="144"/>
      <c r="ET37" s="144"/>
      <c r="EU37" s="144"/>
      <c r="EV37" s="144"/>
      <c r="EW37" s="144"/>
      <c r="EX37" s="144"/>
      <c r="EY37" s="144"/>
      <c r="EZ37" s="144"/>
      <c r="FA37" s="144"/>
      <c r="FB37" s="144"/>
      <c r="FC37" s="144"/>
      <c r="FD37" s="144"/>
      <c r="FE37" s="144"/>
      <c r="FF37" s="144"/>
      <c r="FG37" s="144"/>
      <c r="FH37" s="144"/>
      <c r="FI37" s="144"/>
      <c r="FJ37" s="144"/>
      <c r="FK37" s="144"/>
      <c r="FL37" s="144"/>
      <c r="FM37" s="144"/>
      <c r="FN37" s="144"/>
      <c r="FO37" s="144"/>
      <c r="FP37" s="144"/>
      <c r="FQ37" s="144"/>
      <c r="FR37" s="144"/>
      <c r="FS37" s="144"/>
      <c r="FT37" s="144"/>
      <c r="FU37" s="144"/>
      <c r="FV37" s="144"/>
      <c r="FW37" s="144"/>
      <c r="FX37" s="128"/>
      <c r="FY37" s="128"/>
    </row>
    <row r="38" ht="14.25" hidden="1" customHeight="1">
      <c r="A38" s="128"/>
      <c r="B38" s="129"/>
      <c r="C38" s="130"/>
      <c r="D38" s="131"/>
      <c r="E38" s="138"/>
      <c r="F38" s="150"/>
      <c r="G38" s="151"/>
      <c r="H38" s="154" t="s">
        <v>118</v>
      </c>
      <c r="I38" s="155"/>
      <c r="J38" s="155"/>
      <c r="K38" s="155"/>
      <c r="L38" s="155"/>
      <c r="M38" s="155"/>
      <c r="N38" s="155"/>
      <c r="O38" s="155"/>
      <c r="P38" s="141"/>
      <c r="Q38" s="141"/>
      <c r="R38" s="141"/>
      <c r="S38" s="141"/>
      <c r="T38" s="141"/>
      <c r="U38" s="141"/>
      <c r="V38" s="141"/>
      <c r="W38" s="141"/>
      <c r="X38" s="141"/>
      <c r="Y38" s="141"/>
      <c r="Z38" s="141"/>
      <c r="AA38" s="141"/>
      <c r="AB38" s="141"/>
      <c r="AC38" s="141"/>
      <c r="AD38" s="141"/>
      <c r="AE38" s="141"/>
      <c r="AF38" s="141"/>
      <c r="AG38" s="141"/>
      <c r="AH38" s="141"/>
      <c r="AI38" s="141"/>
      <c r="AJ38" s="141"/>
      <c r="AK38" s="141"/>
      <c r="AL38" s="141"/>
      <c r="AM38" s="141"/>
      <c r="AN38" s="141"/>
      <c r="AO38" s="141"/>
      <c r="AP38" s="141"/>
      <c r="AQ38" s="141"/>
      <c r="AR38" s="141"/>
      <c r="AS38" s="141"/>
      <c r="AT38" s="141"/>
      <c r="AU38" s="141"/>
      <c r="AV38" s="141"/>
      <c r="AW38" s="141"/>
      <c r="AX38" s="141"/>
      <c r="AY38" s="141"/>
      <c r="AZ38" s="141"/>
      <c r="BA38" s="141"/>
      <c r="BB38" s="141"/>
      <c r="BC38" s="141"/>
      <c r="BD38" s="141"/>
      <c r="BE38" s="141"/>
      <c r="BF38" s="141"/>
      <c r="BG38" s="141"/>
      <c r="BH38" s="141"/>
      <c r="BI38" s="141"/>
      <c r="BJ38" s="141"/>
      <c r="BK38" s="141"/>
      <c r="BL38" s="141"/>
      <c r="BM38" s="141"/>
      <c r="BN38" s="141"/>
      <c r="BO38" s="141"/>
      <c r="BP38" s="141"/>
      <c r="BQ38" s="141"/>
      <c r="BR38" s="141"/>
      <c r="BS38" s="141"/>
      <c r="BT38" s="141"/>
      <c r="BU38" s="141"/>
      <c r="BV38" s="141"/>
      <c r="BW38" s="141"/>
      <c r="BX38" s="141"/>
      <c r="BY38" s="141"/>
      <c r="BZ38" s="141"/>
      <c r="CA38" s="141"/>
      <c r="CB38" s="141"/>
      <c r="CC38" s="141"/>
      <c r="CD38" s="141"/>
      <c r="CE38" s="141"/>
      <c r="CF38" s="141"/>
      <c r="CG38" s="141"/>
      <c r="CH38" s="141"/>
      <c r="CI38" s="141"/>
      <c r="CJ38" s="141"/>
      <c r="CK38" s="141"/>
      <c r="CL38" s="141"/>
      <c r="CM38" s="141"/>
      <c r="CN38" s="141"/>
      <c r="CO38" s="141"/>
      <c r="CP38" s="141"/>
      <c r="CQ38" s="141"/>
      <c r="CR38" s="141"/>
      <c r="CS38" s="141"/>
      <c r="CT38" s="141"/>
      <c r="CU38" s="141"/>
      <c r="CV38" s="141"/>
      <c r="CW38" s="141"/>
      <c r="CX38" s="141"/>
      <c r="CY38" s="141"/>
      <c r="CZ38" s="141"/>
      <c r="DA38" s="141"/>
      <c r="DB38" s="141"/>
      <c r="DC38" s="141"/>
      <c r="DD38" s="141"/>
      <c r="DE38" s="141"/>
      <c r="DF38" s="141"/>
      <c r="DG38" s="141"/>
      <c r="DH38" s="141"/>
      <c r="DI38" s="141"/>
      <c r="DJ38" s="141"/>
      <c r="DK38" s="141"/>
      <c r="DL38" s="141"/>
      <c r="DM38" s="141"/>
      <c r="DN38" s="141"/>
      <c r="DO38" s="141"/>
      <c r="DP38" s="141"/>
      <c r="DQ38" s="141"/>
      <c r="DR38" s="141"/>
      <c r="DS38" s="141"/>
      <c r="DT38" s="141"/>
      <c r="DU38" s="141"/>
      <c r="DV38" s="141"/>
      <c r="DW38" s="144"/>
      <c r="DX38" s="144"/>
      <c r="DY38" s="144"/>
      <c r="DZ38" s="144"/>
      <c r="EA38" s="144"/>
      <c r="EB38" s="144"/>
      <c r="EC38" s="144"/>
      <c r="ED38" s="144"/>
      <c r="EE38" s="144"/>
      <c r="EF38" s="144"/>
      <c r="EG38" s="144"/>
      <c r="EH38" s="144"/>
      <c r="EI38" s="144"/>
      <c r="EJ38" s="144"/>
      <c r="EK38" s="144"/>
      <c r="EL38" s="144"/>
      <c r="EM38" s="144"/>
      <c r="EN38" s="144"/>
      <c r="EO38" s="144"/>
      <c r="EP38" s="144"/>
      <c r="EQ38" s="144"/>
      <c r="ER38" s="144"/>
      <c r="ES38" s="144"/>
      <c r="ET38" s="144"/>
      <c r="EU38" s="144"/>
      <c r="EV38" s="144"/>
      <c r="EW38" s="144"/>
      <c r="EX38" s="144"/>
      <c r="EY38" s="144"/>
      <c r="EZ38" s="144"/>
      <c r="FA38" s="144"/>
      <c r="FB38" s="144"/>
      <c r="FC38" s="144"/>
      <c r="FD38" s="144"/>
      <c r="FE38" s="144"/>
      <c r="FF38" s="144"/>
      <c r="FG38" s="144"/>
      <c r="FH38" s="144"/>
      <c r="FI38" s="144"/>
      <c r="FJ38" s="144"/>
      <c r="FK38" s="144"/>
      <c r="FL38" s="144"/>
      <c r="FM38" s="144"/>
      <c r="FN38" s="144"/>
      <c r="FO38" s="144"/>
      <c r="FP38" s="144"/>
      <c r="FQ38" s="144"/>
      <c r="FR38" s="144"/>
      <c r="FS38" s="144"/>
      <c r="FT38" s="144"/>
      <c r="FU38" s="144"/>
      <c r="FV38" s="144"/>
      <c r="FW38" s="144"/>
      <c r="FX38" s="128"/>
      <c r="FY38" s="128"/>
    </row>
    <row r="39" ht="15.0" hidden="1" customHeight="1">
      <c r="A39" s="128"/>
      <c r="B39" s="129"/>
      <c r="C39" s="130"/>
      <c r="D39" s="131"/>
      <c r="E39" s="138"/>
      <c r="F39" s="150"/>
      <c r="G39" s="151"/>
      <c r="H39" s="156"/>
      <c r="I39" s="157"/>
      <c r="J39" s="157"/>
      <c r="K39" s="157"/>
      <c r="L39" s="157"/>
      <c r="M39" s="157"/>
      <c r="N39" s="157"/>
      <c r="O39" s="157"/>
      <c r="P39" s="141"/>
      <c r="Q39" s="141"/>
      <c r="R39" s="141"/>
      <c r="S39" s="141"/>
      <c r="T39" s="141"/>
      <c r="U39" s="141"/>
      <c r="V39" s="141"/>
      <c r="W39" s="141"/>
      <c r="X39" s="158"/>
      <c r="Y39" s="141"/>
      <c r="Z39" s="141"/>
      <c r="AA39" s="141"/>
      <c r="AB39" s="141"/>
      <c r="AC39" s="141"/>
      <c r="AD39" s="141"/>
      <c r="AE39" s="141"/>
      <c r="AF39" s="141"/>
      <c r="AG39" s="141"/>
      <c r="AH39" s="141"/>
      <c r="AI39" s="139"/>
      <c r="AJ39" s="141"/>
      <c r="AK39" s="141"/>
      <c r="AL39" s="142"/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  <c r="AW39" s="142"/>
      <c r="AX39" s="142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2"/>
      <c r="BP39" s="142"/>
      <c r="BQ39" s="142"/>
      <c r="BR39" s="142"/>
      <c r="BS39" s="142"/>
      <c r="BT39" s="142"/>
      <c r="BU39" s="142"/>
      <c r="BV39" s="142"/>
      <c r="BW39" s="142"/>
      <c r="BX39" s="142"/>
      <c r="BY39" s="142"/>
      <c r="BZ39" s="142"/>
      <c r="CA39" s="142"/>
      <c r="CB39" s="142"/>
      <c r="CC39" s="142"/>
      <c r="CD39" s="142"/>
      <c r="CE39" s="142"/>
      <c r="CF39" s="142"/>
      <c r="CG39" s="142"/>
      <c r="CH39" s="142"/>
      <c r="CI39" s="142"/>
      <c r="CJ39" s="142"/>
      <c r="CK39" s="142"/>
      <c r="CL39" s="142"/>
      <c r="CM39" s="142"/>
      <c r="CN39" s="142"/>
      <c r="CO39" s="142"/>
      <c r="CP39" s="142"/>
      <c r="CQ39" s="142"/>
      <c r="CR39" s="142"/>
      <c r="CS39" s="142"/>
      <c r="CT39" s="142"/>
      <c r="CU39" s="142"/>
      <c r="CV39" s="142"/>
      <c r="CW39" s="142"/>
      <c r="CX39" s="142"/>
      <c r="CY39" s="142"/>
      <c r="CZ39" s="142"/>
      <c r="DA39" s="142"/>
      <c r="DB39" s="142"/>
      <c r="DC39" s="142"/>
      <c r="DD39" s="142"/>
      <c r="DE39" s="142"/>
      <c r="DF39" s="142"/>
      <c r="DG39" s="142"/>
      <c r="DH39" s="142"/>
      <c r="DI39" s="142"/>
      <c r="DJ39" s="142"/>
      <c r="DK39" s="142"/>
      <c r="DL39" s="142"/>
      <c r="DM39" s="142"/>
      <c r="DN39" s="142"/>
      <c r="DO39" s="142"/>
      <c r="DP39" s="142"/>
      <c r="DQ39" s="142"/>
      <c r="DR39" s="142"/>
      <c r="DS39" s="142"/>
      <c r="DT39" s="142"/>
      <c r="DU39" s="142"/>
      <c r="DV39" s="142"/>
      <c r="DW39" s="144"/>
      <c r="DX39" s="144"/>
      <c r="DY39" s="144"/>
      <c r="DZ39" s="144"/>
      <c r="EA39" s="144"/>
      <c r="EB39" s="144"/>
      <c r="EC39" s="144"/>
      <c r="ED39" s="144"/>
      <c r="EE39" s="144"/>
      <c r="EF39" s="144"/>
      <c r="EG39" s="144"/>
      <c r="EH39" s="144"/>
      <c r="EI39" s="144"/>
      <c r="EJ39" s="144"/>
      <c r="EK39" s="144"/>
      <c r="EL39" s="144"/>
      <c r="EM39" s="144"/>
      <c r="EN39" s="144"/>
      <c r="EO39" s="144"/>
      <c r="EP39" s="144"/>
      <c r="EQ39" s="144"/>
      <c r="ER39" s="144"/>
      <c r="ES39" s="144"/>
      <c r="ET39" s="144"/>
      <c r="EU39" s="144"/>
      <c r="EV39" s="144"/>
      <c r="EW39" s="144"/>
      <c r="EX39" s="144"/>
      <c r="EY39" s="144"/>
      <c r="EZ39" s="144"/>
      <c r="FA39" s="144"/>
      <c r="FB39" s="144"/>
      <c r="FC39" s="144"/>
      <c r="FD39" s="144"/>
      <c r="FE39" s="144"/>
      <c r="FF39" s="144"/>
      <c r="FG39" s="144"/>
      <c r="FH39" s="144"/>
      <c r="FI39" s="144"/>
      <c r="FJ39" s="144"/>
      <c r="FK39" s="144"/>
      <c r="FL39" s="144"/>
      <c r="FM39" s="144"/>
      <c r="FN39" s="144"/>
      <c r="FO39" s="144"/>
      <c r="FP39" s="144"/>
      <c r="FQ39" s="144"/>
      <c r="FR39" s="144"/>
      <c r="FS39" s="144"/>
      <c r="FT39" s="144"/>
      <c r="FU39" s="144"/>
      <c r="FV39" s="144"/>
      <c r="FW39" s="144"/>
      <c r="FX39" s="128"/>
      <c r="FY39" s="128"/>
    </row>
    <row r="40" ht="15.75" hidden="1" customHeight="1">
      <c r="A40" s="128"/>
      <c r="B40" s="129"/>
      <c r="C40" s="130"/>
      <c r="D40" s="131"/>
      <c r="E40" s="138"/>
      <c r="F40" s="150"/>
      <c r="G40" s="151"/>
      <c r="H40" s="179"/>
      <c r="I40" s="157"/>
      <c r="J40" s="157"/>
      <c r="K40" s="157"/>
      <c r="L40" s="157"/>
      <c r="M40" s="157"/>
      <c r="N40" s="157"/>
      <c r="O40" s="157"/>
      <c r="P40" s="141"/>
      <c r="Q40" s="141"/>
      <c r="R40" s="141"/>
      <c r="S40" s="141"/>
      <c r="T40" s="141"/>
      <c r="U40" s="141"/>
      <c r="V40" s="141"/>
      <c r="W40" s="141"/>
      <c r="X40" s="158"/>
      <c r="Y40" s="141"/>
      <c r="Z40" s="141"/>
      <c r="AA40" s="141"/>
      <c r="AB40" s="141"/>
      <c r="AC40" s="141"/>
      <c r="AD40" s="141"/>
      <c r="AE40" s="141"/>
      <c r="AF40" s="141"/>
      <c r="AG40" s="141"/>
      <c r="AH40" s="141"/>
      <c r="AI40" s="139"/>
      <c r="AJ40" s="141"/>
      <c r="AK40" s="141"/>
      <c r="AL40" s="142"/>
      <c r="AM40" s="142"/>
      <c r="AN40" s="142"/>
      <c r="AO40" s="142"/>
      <c r="AP40" s="142"/>
      <c r="AQ40" s="142"/>
      <c r="AR40" s="142"/>
      <c r="AS40" s="142"/>
      <c r="AT40" s="142"/>
      <c r="AU40" s="142"/>
      <c r="AV40" s="142"/>
      <c r="AW40" s="142"/>
      <c r="AX40" s="142"/>
      <c r="AY40" s="142"/>
      <c r="AZ40" s="142"/>
      <c r="BA40" s="142"/>
      <c r="BB40" s="142"/>
      <c r="BC40" s="142"/>
      <c r="BD40" s="142"/>
      <c r="BE40" s="142"/>
      <c r="BF40" s="142"/>
      <c r="BG40" s="142"/>
      <c r="BH40" s="142"/>
      <c r="BI40" s="142"/>
      <c r="BJ40" s="142"/>
      <c r="BK40" s="142"/>
      <c r="BL40" s="142"/>
      <c r="BM40" s="142"/>
      <c r="BN40" s="142"/>
      <c r="BO40" s="142"/>
      <c r="BP40" s="142"/>
      <c r="BQ40" s="142"/>
      <c r="BR40" s="142"/>
      <c r="BS40" s="142"/>
      <c r="BT40" s="142"/>
      <c r="BU40" s="142"/>
      <c r="BV40" s="142"/>
      <c r="BW40" s="142"/>
      <c r="BX40" s="142"/>
      <c r="BY40" s="142"/>
      <c r="BZ40" s="142"/>
      <c r="CA40" s="142"/>
      <c r="CB40" s="142"/>
      <c r="CC40" s="142"/>
      <c r="CD40" s="142"/>
      <c r="CE40" s="142"/>
      <c r="CF40" s="142"/>
      <c r="CG40" s="142"/>
      <c r="CH40" s="142"/>
      <c r="CI40" s="142"/>
      <c r="CJ40" s="142"/>
      <c r="CK40" s="142"/>
      <c r="CL40" s="142"/>
      <c r="CM40" s="142"/>
      <c r="CN40" s="142"/>
      <c r="CO40" s="142"/>
      <c r="CP40" s="142"/>
      <c r="CQ40" s="142"/>
      <c r="CR40" s="142"/>
      <c r="CS40" s="142"/>
      <c r="CT40" s="142"/>
      <c r="CU40" s="142"/>
      <c r="CV40" s="142"/>
      <c r="CW40" s="142"/>
      <c r="CX40" s="142"/>
      <c r="CY40" s="142"/>
      <c r="CZ40" s="142"/>
      <c r="DA40" s="142"/>
      <c r="DB40" s="142"/>
      <c r="DC40" s="142"/>
      <c r="DD40" s="142"/>
      <c r="DE40" s="142"/>
      <c r="DF40" s="142"/>
      <c r="DG40" s="142"/>
      <c r="DH40" s="142"/>
      <c r="DI40" s="142"/>
      <c r="DJ40" s="142"/>
      <c r="DK40" s="142"/>
      <c r="DL40" s="142"/>
      <c r="DM40" s="142"/>
      <c r="DN40" s="142"/>
      <c r="DO40" s="142"/>
      <c r="DP40" s="142"/>
      <c r="DQ40" s="142"/>
      <c r="DR40" s="142"/>
      <c r="DS40" s="142"/>
      <c r="DT40" s="142"/>
      <c r="DU40" s="142"/>
      <c r="DV40" s="142"/>
      <c r="DW40" s="144"/>
      <c r="DX40" s="144"/>
      <c r="DY40" s="144"/>
      <c r="DZ40" s="144"/>
      <c r="EA40" s="144"/>
      <c r="EB40" s="144"/>
      <c r="EC40" s="144"/>
      <c r="ED40" s="144"/>
      <c r="EE40" s="144"/>
      <c r="EF40" s="144"/>
      <c r="EG40" s="144"/>
      <c r="EH40" s="144"/>
      <c r="EI40" s="144"/>
      <c r="EJ40" s="144"/>
      <c r="EK40" s="144"/>
      <c r="EL40" s="144"/>
      <c r="EM40" s="144"/>
      <c r="EN40" s="144"/>
      <c r="EO40" s="144"/>
      <c r="EP40" s="144"/>
      <c r="EQ40" s="144"/>
      <c r="ER40" s="144"/>
      <c r="ES40" s="144"/>
      <c r="ET40" s="144"/>
      <c r="EU40" s="144"/>
      <c r="EV40" s="144"/>
      <c r="EW40" s="144"/>
      <c r="EX40" s="144"/>
      <c r="EY40" s="144"/>
      <c r="EZ40" s="144"/>
      <c r="FA40" s="144"/>
      <c r="FB40" s="144"/>
      <c r="FC40" s="144"/>
      <c r="FD40" s="144"/>
      <c r="FE40" s="144"/>
      <c r="FF40" s="144"/>
      <c r="FG40" s="144"/>
      <c r="FH40" s="144"/>
      <c r="FI40" s="144"/>
      <c r="FJ40" s="144"/>
      <c r="FK40" s="144"/>
      <c r="FL40" s="144"/>
      <c r="FM40" s="144"/>
      <c r="FN40" s="144"/>
      <c r="FO40" s="144"/>
      <c r="FP40" s="144"/>
      <c r="FQ40" s="144"/>
      <c r="FR40" s="144"/>
      <c r="FS40" s="144"/>
      <c r="FT40" s="144"/>
      <c r="FU40" s="144"/>
      <c r="FV40" s="144"/>
      <c r="FW40" s="144"/>
      <c r="FX40" s="128"/>
      <c r="FY40" s="128"/>
    </row>
    <row r="41" ht="15.75" customHeight="1">
      <c r="A41" s="128"/>
      <c r="B41" s="129"/>
      <c r="C41" s="130"/>
      <c r="D41" s="180"/>
      <c r="E41" s="181"/>
      <c r="F41" s="182"/>
      <c r="G41" s="182"/>
      <c r="H41" s="183" t="s">
        <v>148</v>
      </c>
      <c r="I41" s="184">
        <f t="shared" ref="I41:FC41" si="4">I20+I22+I24+I26+I28+I30+I32</f>
        <v>0</v>
      </c>
      <c r="J41" s="184">
        <f t="shared" si="4"/>
        <v>0</v>
      </c>
      <c r="K41" s="184">
        <f t="shared" si="4"/>
        <v>0</v>
      </c>
      <c r="L41" s="184">
        <f t="shared" si="4"/>
        <v>0</v>
      </c>
      <c r="M41" s="184">
        <f t="shared" si="4"/>
        <v>0</v>
      </c>
      <c r="N41" s="184">
        <f t="shared" si="4"/>
        <v>0</v>
      </c>
      <c r="O41" s="184">
        <f t="shared" si="4"/>
        <v>0</v>
      </c>
      <c r="P41" s="184">
        <f t="shared" si="4"/>
        <v>5000000</v>
      </c>
      <c r="Q41" s="184">
        <f t="shared" si="4"/>
        <v>21650000</v>
      </c>
      <c r="R41" s="184">
        <f t="shared" si="4"/>
        <v>18850000</v>
      </c>
      <c r="S41" s="184">
        <f t="shared" si="4"/>
        <v>28850000</v>
      </c>
      <c r="T41" s="184">
        <f t="shared" si="4"/>
        <v>18850000</v>
      </c>
      <c r="U41" s="184">
        <f t="shared" si="4"/>
        <v>10000000</v>
      </c>
      <c r="V41" s="184">
        <f t="shared" si="4"/>
        <v>164892000</v>
      </c>
      <c r="W41" s="184">
        <f t="shared" si="4"/>
        <v>22192000</v>
      </c>
      <c r="X41" s="184">
        <f t="shared" si="4"/>
        <v>117192000</v>
      </c>
      <c r="Y41" s="184">
        <f t="shared" si="4"/>
        <v>26942000</v>
      </c>
      <c r="Z41" s="184">
        <f t="shared" si="4"/>
        <v>141942000</v>
      </c>
      <c r="AA41" s="184">
        <f t="shared" si="4"/>
        <v>199192000</v>
      </c>
      <c r="AB41" s="184">
        <f t="shared" si="4"/>
        <v>21942000</v>
      </c>
      <c r="AC41" s="184">
        <f t="shared" si="4"/>
        <v>0</v>
      </c>
      <c r="AD41" s="184">
        <f t="shared" si="4"/>
        <v>0</v>
      </c>
      <c r="AE41" s="184">
        <f t="shared" si="4"/>
        <v>0</v>
      </c>
      <c r="AF41" s="184">
        <f t="shared" si="4"/>
        <v>0</v>
      </c>
      <c r="AG41" s="184">
        <f t="shared" si="4"/>
        <v>0</v>
      </c>
      <c r="AH41" s="184">
        <f t="shared" si="4"/>
        <v>0</v>
      </c>
      <c r="AI41" s="184">
        <f t="shared" si="4"/>
        <v>0</v>
      </c>
      <c r="AJ41" s="184">
        <f t="shared" si="4"/>
        <v>0</v>
      </c>
      <c r="AK41" s="184">
        <f t="shared" si="4"/>
        <v>0</v>
      </c>
      <c r="AL41" s="184">
        <f t="shared" si="4"/>
        <v>0</v>
      </c>
      <c r="AM41" s="184">
        <f t="shared" si="4"/>
        <v>0</v>
      </c>
      <c r="AN41" s="184">
        <f t="shared" si="4"/>
        <v>0</v>
      </c>
      <c r="AO41" s="184">
        <f t="shared" si="4"/>
        <v>0</v>
      </c>
      <c r="AP41" s="184">
        <f t="shared" si="4"/>
        <v>0</v>
      </c>
      <c r="AQ41" s="184">
        <f t="shared" si="4"/>
        <v>0</v>
      </c>
      <c r="AR41" s="184">
        <f t="shared" si="4"/>
        <v>0</v>
      </c>
      <c r="AS41" s="184">
        <f t="shared" si="4"/>
        <v>0</v>
      </c>
      <c r="AT41" s="184">
        <f t="shared" si="4"/>
        <v>0</v>
      </c>
      <c r="AU41" s="184">
        <f t="shared" si="4"/>
        <v>0</v>
      </c>
      <c r="AV41" s="184">
        <f t="shared" si="4"/>
        <v>0</v>
      </c>
      <c r="AW41" s="184">
        <f t="shared" si="4"/>
        <v>0</v>
      </c>
      <c r="AX41" s="184">
        <f t="shared" si="4"/>
        <v>0</v>
      </c>
      <c r="AY41" s="184">
        <f t="shared" si="4"/>
        <v>0</v>
      </c>
      <c r="AZ41" s="184">
        <f t="shared" si="4"/>
        <v>0</v>
      </c>
      <c r="BA41" s="184">
        <f t="shared" si="4"/>
        <v>0</v>
      </c>
      <c r="BB41" s="184">
        <f t="shared" si="4"/>
        <v>0</v>
      </c>
      <c r="BC41" s="184">
        <f t="shared" si="4"/>
        <v>0</v>
      </c>
      <c r="BD41" s="184">
        <f t="shared" si="4"/>
        <v>0</v>
      </c>
      <c r="BE41" s="184">
        <f t="shared" si="4"/>
        <v>0</v>
      </c>
      <c r="BF41" s="184">
        <f t="shared" si="4"/>
        <v>0</v>
      </c>
      <c r="BG41" s="184">
        <f t="shared" si="4"/>
        <v>0</v>
      </c>
      <c r="BH41" s="184">
        <f t="shared" si="4"/>
        <v>0</v>
      </c>
      <c r="BI41" s="184">
        <f t="shared" si="4"/>
        <v>0</v>
      </c>
      <c r="BJ41" s="184">
        <f t="shared" si="4"/>
        <v>0</v>
      </c>
      <c r="BK41" s="184">
        <f t="shared" si="4"/>
        <v>0</v>
      </c>
      <c r="BL41" s="184">
        <f t="shared" si="4"/>
        <v>0</v>
      </c>
      <c r="BM41" s="184">
        <f t="shared" si="4"/>
        <v>0</v>
      </c>
      <c r="BN41" s="184">
        <f t="shared" si="4"/>
        <v>0</v>
      </c>
      <c r="BO41" s="184">
        <f t="shared" si="4"/>
        <v>0</v>
      </c>
      <c r="BP41" s="184">
        <f t="shared" si="4"/>
        <v>0</v>
      </c>
      <c r="BQ41" s="184">
        <f t="shared" si="4"/>
        <v>0</v>
      </c>
      <c r="BR41" s="184">
        <f t="shared" si="4"/>
        <v>0</v>
      </c>
      <c r="BS41" s="184">
        <f t="shared" si="4"/>
        <v>0</v>
      </c>
      <c r="BT41" s="184">
        <f t="shared" si="4"/>
        <v>0</v>
      </c>
      <c r="BU41" s="184">
        <f t="shared" si="4"/>
        <v>0</v>
      </c>
      <c r="BV41" s="184">
        <f t="shared" si="4"/>
        <v>0</v>
      </c>
      <c r="BW41" s="184">
        <f t="shared" si="4"/>
        <v>0</v>
      </c>
      <c r="BX41" s="184">
        <f t="shared" si="4"/>
        <v>0</v>
      </c>
      <c r="BY41" s="184">
        <f t="shared" si="4"/>
        <v>0</v>
      </c>
      <c r="BZ41" s="184">
        <f t="shared" si="4"/>
        <v>0</v>
      </c>
      <c r="CA41" s="184">
        <f t="shared" si="4"/>
        <v>0</v>
      </c>
      <c r="CB41" s="184">
        <f t="shared" si="4"/>
        <v>0</v>
      </c>
      <c r="CC41" s="184">
        <f t="shared" si="4"/>
        <v>0</v>
      </c>
      <c r="CD41" s="184">
        <f t="shared" si="4"/>
        <v>0</v>
      </c>
      <c r="CE41" s="184">
        <f t="shared" si="4"/>
        <v>0</v>
      </c>
      <c r="CF41" s="184">
        <f t="shared" si="4"/>
        <v>0</v>
      </c>
      <c r="CG41" s="184">
        <f t="shared" si="4"/>
        <v>0</v>
      </c>
      <c r="CH41" s="184">
        <f t="shared" si="4"/>
        <v>0</v>
      </c>
      <c r="CI41" s="184">
        <f t="shared" si="4"/>
        <v>0</v>
      </c>
      <c r="CJ41" s="184">
        <f t="shared" si="4"/>
        <v>0</v>
      </c>
      <c r="CK41" s="184">
        <f t="shared" si="4"/>
        <v>0</v>
      </c>
      <c r="CL41" s="184">
        <f t="shared" si="4"/>
        <v>0</v>
      </c>
      <c r="CM41" s="184">
        <f t="shared" si="4"/>
        <v>0</v>
      </c>
      <c r="CN41" s="184">
        <f t="shared" si="4"/>
        <v>0</v>
      </c>
      <c r="CO41" s="184">
        <f t="shared" si="4"/>
        <v>0</v>
      </c>
      <c r="CP41" s="184">
        <f t="shared" si="4"/>
        <v>0</v>
      </c>
      <c r="CQ41" s="184">
        <f t="shared" si="4"/>
        <v>0</v>
      </c>
      <c r="CR41" s="184">
        <f t="shared" si="4"/>
        <v>0</v>
      </c>
      <c r="CS41" s="184">
        <f t="shared" si="4"/>
        <v>0</v>
      </c>
      <c r="CT41" s="184">
        <f t="shared" si="4"/>
        <v>0</v>
      </c>
      <c r="CU41" s="184">
        <f t="shared" si="4"/>
        <v>0</v>
      </c>
      <c r="CV41" s="184">
        <f t="shared" si="4"/>
        <v>0</v>
      </c>
      <c r="CW41" s="184">
        <f t="shared" si="4"/>
        <v>0</v>
      </c>
      <c r="CX41" s="184">
        <f t="shared" si="4"/>
        <v>0</v>
      </c>
      <c r="CY41" s="184">
        <f t="shared" si="4"/>
        <v>0</v>
      </c>
      <c r="CZ41" s="184">
        <f t="shared" si="4"/>
        <v>0</v>
      </c>
      <c r="DA41" s="184">
        <f t="shared" si="4"/>
        <v>0</v>
      </c>
      <c r="DB41" s="184">
        <f t="shared" si="4"/>
        <v>0</v>
      </c>
      <c r="DC41" s="184">
        <f t="shared" si="4"/>
        <v>0</v>
      </c>
      <c r="DD41" s="184">
        <f t="shared" si="4"/>
        <v>0</v>
      </c>
      <c r="DE41" s="184">
        <f t="shared" si="4"/>
        <v>0</v>
      </c>
      <c r="DF41" s="184">
        <f t="shared" si="4"/>
        <v>0</v>
      </c>
      <c r="DG41" s="184">
        <f t="shared" si="4"/>
        <v>0</v>
      </c>
      <c r="DH41" s="184">
        <f t="shared" si="4"/>
        <v>0</v>
      </c>
      <c r="DI41" s="184">
        <f t="shared" si="4"/>
        <v>0</v>
      </c>
      <c r="DJ41" s="184">
        <f t="shared" si="4"/>
        <v>0</v>
      </c>
      <c r="DK41" s="184">
        <f t="shared" si="4"/>
        <v>0</v>
      </c>
      <c r="DL41" s="184">
        <f t="shared" si="4"/>
        <v>0</v>
      </c>
      <c r="DM41" s="184">
        <f t="shared" si="4"/>
        <v>0</v>
      </c>
      <c r="DN41" s="184">
        <f t="shared" si="4"/>
        <v>0</v>
      </c>
      <c r="DO41" s="184">
        <f t="shared" si="4"/>
        <v>0</v>
      </c>
      <c r="DP41" s="184">
        <f t="shared" si="4"/>
        <v>0</v>
      </c>
      <c r="DQ41" s="184">
        <f t="shared" si="4"/>
        <v>0</v>
      </c>
      <c r="DR41" s="184">
        <f t="shared" si="4"/>
        <v>0</v>
      </c>
      <c r="DS41" s="184">
        <f t="shared" si="4"/>
        <v>0</v>
      </c>
      <c r="DT41" s="184">
        <f t="shared" si="4"/>
        <v>0</v>
      </c>
      <c r="DU41" s="184">
        <f t="shared" si="4"/>
        <v>0</v>
      </c>
      <c r="DV41" s="184">
        <f t="shared" si="4"/>
        <v>0</v>
      </c>
      <c r="DW41" s="184">
        <f t="shared" si="4"/>
        <v>0</v>
      </c>
      <c r="DX41" s="184">
        <f t="shared" si="4"/>
        <v>0</v>
      </c>
      <c r="DY41" s="184">
        <f t="shared" si="4"/>
        <v>0</v>
      </c>
      <c r="DZ41" s="184">
        <f t="shared" si="4"/>
        <v>0</v>
      </c>
      <c r="EA41" s="184">
        <f t="shared" si="4"/>
        <v>0</v>
      </c>
      <c r="EB41" s="184">
        <f t="shared" si="4"/>
        <v>0</v>
      </c>
      <c r="EC41" s="184">
        <f t="shared" si="4"/>
        <v>0</v>
      </c>
      <c r="ED41" s="184">
        <f t="shared" si="4"/>
        <v>0</v>
      </c>
      <c r="EE41" s="184">
        <f t="shared" si="4"/>
        <v>0</v>
      </c>
      <c r="EF41" s="184">
        <f t="shared" si="4"/>
        <v>0</v>
      </c>
      <c r="EG41" s="184">
        <f t="shared" si="4"/>
        <v>0</v>
      </c>
      <c r="EH41" s="184">
        <f t="shared" si="4"/>
        <v>0</v>
      </c>
      <c r="EI41" s="184">
        <f t="shared" si="4"/>
        <v>0</v>
      </c>
      <c r="EJ41" s="184">
        <f t="shared" si="4"/>
        <v>0</v>
      </c>
      <c r="EK41" s="184">
        <f t="shared" si="4"/>
        <v>0</v>
      </c>
      <c r="EL41" s="184">
        <f t="shared" si="4"/>
        <v>0</v>
      </c>
      <c r="EM41" s="184">
        <f t="shared" si="4"/>
        <v>0</v>
      </c>
      <c r="EN41" s="184">
        <f t="shared" si="4"/>
        <v>0</v>
      </c>
      <c r="EO41" s="184">
        <f t="shared" si="4"/>
        <v>0</v>
      </c>
      <c r="EP41" s="184">
        <f t="shared" si="4"/>
        <v>0</v>
      </c>
      <c r="EQ41" s="184">
        <f t="shared" si="4"/>
        <v>0</v>
      </c>
      <c r="ER41" s="184">
        <f t="shared" si="4"/>
        <v>0</v>
      </c>
      <c r="ES41" s="184">
        <f t="shared" si="4"/>
        <v>0</v>
      </c>
      <c r="ET41" s="184">
        <f t="shared" si="4"/>
        <v>0</v>
      </c>
      <c r="EU41" s="184">
        <f t="shared" si="4"/>
        <v>0</v>
      </c>
      <c r="EV41" s="184">
        <f t="shared" si="4"/>
        <v>0</v>
      </c>
      <c r="EW41" s="184">
        <f t="shared" si="4"/>
        <v>0</v>
      </c>
      <c r="EX41" s="184">
        <f t="shared" si="4"/>
        <v>0</v>
      </c>
      <c r="EY41" s="184">
        <f t="shared" si="4"/>
        <v>0</v>
      </c>
      <c r="EZ41" s="184">
        <f t="shared" si="4"/>
        <v>0</v>
      </c>
      <c r="FA41" s="184">
        <f t="shared" si="4"/>
        <v>0</v>
      </c>
      <c r="FB41" s="184">
        <f t="shared" si="4"/>
        <v>0</v>
      </c>
      <c r="FC41" s="184">
        <f t="shared" si="4"/>
        <v>0</v>
      </c>
      <c r="FD41" s="144"/>
      <c r="FE41" s="144"/>
      <c r="FF41" s="144"/>
      <c r="FG41" s="144"/>
      <c r="FH41" s="144"/>
      <c r="FI41" s="144"/>
      <c r="FJ41" s="144"/>
      <c r="FK41" s="144"/>
      <c r="FL41" s="144"/>
      <c r="FM41" s="144"/>
      <c r="FN41" s="144"/>
      <c r="FO41" s="144"/>
      <c r="FP41" s="144"/>
      <c r="FQ41" s="144"/>
      <c r="FR41" s="144"/>
      <c r="FS41" s="144"/>
      <c r="FT41" s="144"/>
      <c r="FU41" s="144"/>
      <c r="FV41" s="144"/>
      <c r="FW41" s="144"/>
      <c r="FX41" s="128"/>
      <c r="FY41" s="128"/>
    </row>
    <row r="42" ht="15.0" customHeight="1">
      <c r="A42" s="128"/>
      <c r="B42" s="129"/>
      <c r="C42" s="130"/>
      <c r="D42" s="159"/>
      <c r="E42" s="185" t="s">
        <v>149</v>
      </c>
      <c r="F42" s="186"/>
      <c r="G42" s="187">
        <f>SUM(G20:G34)</f>
        <v>1229987998</v>
      </c>
      <c r="H42" s="188" t="s">
        <v>117</v>
      </c>
      <c r="I42" s="184">
        <f t="shared" ref="I42:FC42" si="5">I21+I23+I25+I36+I27+I29+I31+I33</f>
        <v>0</v>
      </c>
      <c r="J42" s="184">
        <f t="shared" si="5"/>
        <v>0</v>
      </c>
      <c r="K42" s="184">
        <f t="shared" si="5"/>
        <v>0</v>
      </c>
      <c r="L42" s="184">
        <f t="shared" si="5"/>
        <v>0</v>
      </c>
      <c r="M42" s="184">
        <f t="shared" si="5"/>
        <v>0</v>
      </c>
      <c r="N42" s="184">
        <f t="shared" si="5"/>
        <v>0</v>
      </c>
      <c r="O42" s="184">
        <f t="shared" si="5"/>
        <v>0</v>
      </c>
      <c r="P42" s="184">
        <f t="shared" si="5"/>
        <v>0</v>
      </c>
      <c r="Q42" s="184">
        <f t="shared" si="5"/>
        <v>0</v>
      </c>
      <c r="R42" s="184">
        <f t="shared" si="5"/>
        <v>0</v>
      </c>
      <c r="S42" s="184">
        <f t="shared" si="5"/>
        <v>0</v>
      </c>
      <c r="T42" s="184">
        <f t="shared" si="5"/>
        <v>0</v>
      </c>
      <c r="U42" s="184">
        <f t="shared" si="5"/>
        <v>0</v>
      </c>
      <c r="V42" s="184">
        <f t="shared" si="5"/>
        <v>0</v>
      </c>
      <c r="W42" s="184">
        <f t="shared" si="5"/>
        <v>13164666</v>
      </c>
      <c r="X42" s="184">
        <f t="shared" si="5"/>
        <v>6582333</v>
      </c>
      <c r="Y42" s="184">
        <f t="shared" si="5"/>
        <v>6582333</v>
      </c>
      <c r="Z42" s="184">
        <f t="shared" si="5"/>
        <v>6582333</v>
      </c>
      <c r="AA42" s="184">
        <f t="shared" si="5"/>
        <v>6582333</v>
      </c>
      <c r="AB42" s="184">
        <f t="shared" si="5"/>
        <v>3000000</v>
      </c>
      <c r="AC42" s="184">
        <f t="shared" si="5"/>
        <v>3582333</v>
      </c>
      <c r="AD42" s="184">
        <f t="shared" si="5"/>
        <v>0</v>
      </c>
      <c r="AE42" s="184">
        <f t="shared" si="5"/>
        <v>0</v>
      </c>
      <c r="AF42" s="184">
        <f t="shared" si="5"/>
        <v>0</v>
      </c>
      <c r="AG42" s="184">
        <f t="shared" si="5"/>
        <v>0</v>
      </c>
      <c r="AH42" s="184">
        <f t="shared" si="5"/>
        <v>0</v>
      </c>
      <c r="AI42" s="184">
        <f t="shared" si="5"/>
        <v>0</v>
      </c>
      <c r="AJ42" s="184">
        <f t="shared" si="5"/>
        <v>0</v>
      </c>
      <c r="AK42" s="184">
        <f t="shared" si="5"/>
        <v>0</v>
      </c>
      <c r="AL42" s="184">
        <f t="shared" si="5"/>
        <v>0</v>
      </c>
      <c r="AM42" s="184">
        <f t="shared" si="5"/>
        <v>0</v>
      </c>
      <c r="AN42" s="184">
        <f t="shared" si="5"/>
        <v>0</v>
      </c>
      <c r="AO42" s="184">
        <f t="shared" si="5"/>
        <v>0</v>
      </c>
      <c r="AP42" s="184">
        <f t="shared" si="5"/>
        <v>0</v>
      </c>
      <c r="AQ42" s="184">
        <f t="shared" si="5"/>
        <v>0</v>
      </c>
      <c r="AR42" s="184">
        <f t="shared" si="5"/>
        <v>0</v>
      </c>
      <c r="AS42" s="184">
        <f t="shared" si="5"/>
        <v>0</v>
      </c>
      <c r="AT42" s="184">
        <f t="shared" si="5"/>
        <v>0</v>
      </c>
      <c r="AU42" s="184">
        <f t="shared" si="5"/>
        <v>0</v>
      </c>
      <c r="AV42" s="184">
        <f t="shared" si="5"/>
        <v>0</v>
      </c>
      <c r="AW42" s="184">
        <f t="shared" si="5"/>
        <v>0</v>
      </c>
      <c r="AX42" s="184">
        <f t="shared" si="5"/>
        <v>0</v>
      </c>
      <c r="AY42" s="184">
        <f t="shared" si="5"/>
        <v>0</v>
      </c>
      <c r="AZ42" s="184">
        <f t="shared" si="5"/>
        <v>0</v>
      </c>
      <c r="BA42" s="184">
        <f t="shared" si="5"/>
        <v>0</v>
      </c>
      <c r="BB42" s="184">
        <f t="shared" si="5"/>
        <v>0</v>
      </c>
      <c r="BC42" s="184">
        <f t="shared" si="5"/>
        <v>0</v>
      </c>
      <c r="BD42" s="184">
        <f t="shared" si="5"/>
        <v>0</v>
      </c>
      <c r="BE42" s="184">
        <f t="shared" si="5"/>
        <v>0</v>
      </c>
      <c r="BF42" s="184">
        <f t="shared" si="5"/>
        <v>0</v>
      </c>
      <c r="BG42" s="184">
        <f t="shared" si="5"/>
        <v>0</v>
      </c>
      <c r="BH42" s="184">
        <f t="shared" si="5"/>
        <v>0</v>
      </c>
      <c r="BI42" s="184">
        <f t="shared" si="5"/>
        <v>0</v>
      </c>
      <c r="BJ42" s="184">
        <f t="shared" si="5"/>
        <v>0</v>
      </c>
      <c r="BK42" s="184">
        <f t="shared" si="5"/>
        <v>0</v>
      </c>
      <c r="BL42" s="184">
        <f t="shared" si="5"/>
        <v>0</v>
      </c>
      <c r="BM42" s="184">
        <f t="shared" si="5"/>
        <v>0</v>
      </c>
      <c r="BN42" s="184">
        <f t="shared" si="5"/>
        <v>0</v>
      </c>
      <c r="BO42" s="184">
        <f t="shared" si="5"/>
        <v>0</v>
      </c>
      <c r="BP42" s="184">
        <f t="shared" si="5"/>
        <v>0</v>
      </c>
      <c r="BQ42" s="184">
        <f t="shared" si="5"/>
        <v>0</v>
      </c>
      <c r="BR42" s="184">
        <f t="shared" si="5"/>
        <v>0</v>
      </c>
      <c r="BS42" s="184">
        <f t="shared" si="5"/>
        <v>0</v>
      </c>
      <c r="BT42" s="184">
        <f t="shared" si="5"/>
        <v>0</v>
      </c>
      <c r="BU42" s="184">
        <f t="shared" si="5"/>
        <v>0</v>
      </c>
      <c r="BV42" s="184">
        <f t="shared" si="5"/>
        <v>0</v>
      </c>
      <c r="BW42" s="184">
        <f t="shared" si="5"/>
        <v>0</v>
      </c>
      <c r="BX42" s="184">
        <f t="shared" si="5"/>
        <v>0</v>
      </c>
      <c r="BY42" s="184">
        <f t="shared" si="5"/>
        <v>0</v>
      </c>
      <c r="BZ42" s="184">
        <f t="shared" si="5"/>
        <v>0</v>
      </c>
      <c r="CA42" s="184">
        <f t="shared" si="5"/>
        <v>0</v>
      </c>
      <c r="CB42" s="184">
        <f t="shared" si="5"/>
        <v>0</v>
      </c>
      <c r="CC42" s="184">
        <f t="shared" si="5"/>
        <v>0</v>
      </c>
      <c r="CD42" s="184">
        <f t="shared" si="5"/>
        <v>0</v>
      </c>
      <c r="CE42" s="184">
        <f t="shared" si="5"/>
        <v>0</v>
      </c>
      <c r="CF42" s="184">
        <f t="shared" si="5"/>
        <v>0</v>
      </c>
      <c r="CG42" s="184">
        <f t="shared" si="5"/>
        <v>0</v>
      </c>
      <c r="CH42" s="184">
        <f t="shared" si="5"/>
        <v>0</v>
      </c>
      <c r="CI42" s="184">
        <f t="shared" si="5"/>
        <v>0</v>
      </c>
      <c r="CJ42" s="184">
        <f t="shared" si="5"/>
        <v>0</v>
      </c>
      <c r="CK42" s="184">
        <f t="shared" si="5"/>
        <v>0</v>
      </c>
      <c r="CL42" s="184">
        <f t="shared" si="5"/>
        <v>0</v>
      </c>
      <c r="CM42" s="184">
        <f t="shared" si="5"/>
        <v>0</v>
      </c>
      <c r="CN42" s="184">
        <f t="shared" si="5"/>
        <v>0</v>
      </c>
      <c r="CO42" s="184">
        <f t="shared" si="5"/>
        <v>0</v>
      </c>
      <c r="CP42" s="184">
        <f t="shared" si="5"/>
        <v>0</v>
      </c>
      <c r="CQ42" s="184">
        <f t="shared" si="5"/>
        <v>0</v>
      </c>
      <c r="CR42" s="184">
        <f t="shared" si="5"/>
        <v>0</v>
      </c>
      <c r="CS42" s="184">
        <f t="shared" si="5"/>
        <v>0</v>
      </c>
      <c r="CT42" s="184">
        <f t="shared" si="5"/>
        <v>0</v>
      </c>
      <c r="CU42" s="184">
        <f t="shared" si="5"/>
        <v>0</v>
      </c>
      <c r="CV42" s="184">
        <f t="shared" si="5"/>
        <v>0</v>
      </c>
      <c r="CW42" s="184">
        <f t="shared" si="5"/>
        <v>0</v>
      </c>
      <c r="CX42" s="184">
        <f t="shared" si="5"/>
        <v>0</v>
      </c>
      <c r="CY42" s="184">
        <f t="shared" si="5"/>
        <v>0</v>
      </c>
      <c r="CZ42" s="184">
        <f t="shared" si="5"/>
        <v>0</v>
      </c>
      <c r="DA42" s="184">
        <f t="shared" si="5"/>
        <v>0</v>
      </c>
      <c r="DB42" s="184">
        <f t="shared" si="5"/>
        <v>0</v>
      </c>
      <c r="DC42" s="184">
        <f t="shared" si="5"/>
        <v>0</v>
      </c>
      <c r="DD42" s="184">
        <f t="shared" si="5"/>
        <v>0</v>
      </c>
      <c r="DE42" s="184">
        <f t="shared" si="5"/>
        <v>0</v>
      </c>
      <c r="DF42" s="184">
        <f t="shared" si="5"/>
        <v>0</v>
      </c>
      <c r="DG42" s="184">
        <f t="shared" si="5"/>
        <v>0</v>
      </c>
      <c r="DH42" s="184">
        <f t="shared" si="5"/>
        <v>0</v>
      </c>
      <c r="DI42" s="184">
        <f t="shared" si="5"/>
        <v>0</v>
      </c>
      <c r="DJ42" s="184">
        <f t="shared" si="5"/>
        <v>0</v>
      </c>
      <c r="DK42" s="184">
        <f t="shared" si="5"/>
        <v>0</v>
      </c>
      <c r="DL42" s="184">
        <f t="shared" si="5"/>
        <v>0</v>
      </c>
      <c r="DM42" s="184">
        <f t="shared" si="5"/>
        <v>0</v>
      </c>
      <c r="DN42" s="184">
        <f t="shared" si="5"/>
        <v>0</v>
      </c>
      <c r="DO42" s="184">
        <f t="shared" si="5"/>
        <v>0</v>
      </c>
      <c r="DP42" s="184">
        <f t="shared" si="5"/>
        <v>0</v>
      </c>
      <c r="DQ42" s="184">
        <f t="shared" si="5"/>
        <v>0</v>
      </c>
      <c r="DR42" s="184">
        <f t="shared" si="5"/>
        <v>0</v>
      </c>
      <c r="DS42" s="184">
        <f t="shared" si="5"/>
        <v>0</v>
      </c>
      <c r="DT42" s="184">
        <f t="shared" si="5"/>
        <v>0</v>
      </c>
      <c r="DU42" s="184">
        <f t="shared" si="5"/>
        <v>0</v>
      </c>
      <c r="DV42" s="184">
        <f t="shared" si="5"/>
        <v>0</v>
      </c>
      <c r="DW42" s="184">
        <f t="shared" si="5"/>
        <v>0</v>
      </c>
      <c r="DX42" s="184">
        <f t="shared" si="5"/>
        <v>0</v>
      </c>
      <c r="DY42" s="184">
        <f t="shared" si="5"/>
        <v>0</v>
      </c>
      <c r="DZ42" s="184">
        <f t="shared" si="5"/>
        <v>0</v>
      </c>
      <c r="EA42" s="184">
        <f t="shared" si="5"/>
        <v>0</v>
      </c>
      <c r="EB42" s="184">
        <f t="shared" si="5"/>
        <v>0</v>
      </c>
      <c r="EC42" s="184">
        <f t="shared" si="5"/>
        <v>0</v>
      </c>
      <c r="ED42" s="184">
        <f t="shared" si="5"/>
        <v>0</v>
      </c>
      <c r="EE42" s="184">
        <f t="shared" si="5"/>
        <v>0</v>
      </c>
      <c r="EF42" s="184">
        <f t="shared" si="5"/>
        <v>0</v>
      </c>
      <c r="EG42" s="184">
        <f t="shared" si="5"/>
        <v>0</v>
      </c>
      <c r="EH42" s="184">
        <f t="shared" si="5"/>
        <v>0</v>
      </c>
      <c r="EI42" s="184">
        <f t="shared" si="5"/>
        <v>0</v>
      </c>
      <c r="EJ42" s="184">
        <f t="shared" si="5"/>
        <v>0</v>
      </c>
      <c r="EK42" s="184">
        <f t="shared" si="5"/>
        <v>0</v>
      </c>
      <c r="EL42" s="184">
        <f t="shared" si="5"/>
        <v>0</v>
      </c>
      <c r="EM42" s="184">
        <f t="shared" si="5"/>
        <v>0</v>
      </c>
      <c r="EN42" s="184">
        <f t="shared" si="5"/>
        <v>0</v>
      </c>
      <c r="EO42" s="184">
        <f t="shared" si="5"/>
        <v>0</v>
      </c>
      <c r="EP42" s="184">
        <f t="shared" si="5"/>
        <v>0</v>
      </c>
      <c r="EQ42" s="184">
        <f t="shared" si="5"/>
        <v>0</v>
      </c>
      <c r="ER42" s="184">
        <f t="shared" si="5"/>
        <v>0</v>
      </c>
      <c r="ES42" s="184">
        <f t="shared" si="5"/>
        <v>0</v>
      </c>
      <c r="ET42" s="184">
        <f t="shared" si="5"/>
        <v>0</v>
      </c>
      <c r="EU42" s="184">
        <f t="shared" si="5"/>
        <v>0</v>
      </c>
      <c r="EV42" s="184">
        <f t="shared" si="5"/>
        <v>0</v>
      </c>
      <c r="EW42" s="184">
        <f t="shared" si="5"/>
        <v>0</v>
      </c>
      <c r="EX42" s="184">
        <f t="shared" si="5"/>
        <v>0</v>
      </c>
      <c r="EY42" s="184">
        <f t="shared" si="5"/>
        <v>0</v>
      </c>
      <c r="EZ42" s="184">
        <f t="shared" si="5"/>
        <v>0</v>
      </c>
      <c r="FA42" s="184">
        <f t="shared" si="5"/>
        <v>0</v>
      </c>
      <c r="FB42" s="184">
        <f t="shared" si="5"/>
        <v>0</v>
      </c>
      <c r="FC42" s="184">
        <f t="shared" si="5"/>
        <v>0</v>
      </c>
      <c r="FD42" s="144"/>
      <c r="FE42" s="144"/>
      <c r="FF42" s="144"/>
      <c r="FG42" s="144"/>
      <c r="FH42" s="144"/>
      <c r="FI42" s="144"/>
      <c r="FJ42" s="144"/>
      <c r="FK42" s="144"/>
      <c r="FL42" s="144"/>
      <c r="FM42" s="144"/>
      <c r="FN42" s="144"/>
      <c r="FO42" s="144"/>
      <c r="FP42" s="144"/>
      <c r="FQ42" s="144"/>
      <c r="FR42" s="144"/>
      <c r="FS42" s="144"/>
      <c r="FT42" s="144"/>
      <c r="FU42" s="144"/>
      <c r="FV42" s="144"/>
      <c r="FW42" s="144"/>
      <c r="FX42" s="128"/>
      <c r="FY42" s="128"/>
    </row>
    <row r="43" ht="15.75" customHeight="1">
      <c r="A43" s="128"/>
      <c r="B43" s="129"/>
      <c r="C43" s="130"/>
      <c r="D43" s="159"/>
      <c r="E43" s="131"/>
      <c r="F43" s="134"/>
      <c r="G43" s="134"/>
      <c r="H43" s="189" t="s">
        <v>118</v>
      </c>
      <c r="I43" s="190">
        <f t="shared" ref="I43:FC43" si="6">I41+I42</f>
        <v>0</v>
      </c>
      <c r="J43" s="190">
        <f t="shared" si="6"/>
        <v>0</v>
      </c>
      <c r="K43" s="190">
        <f t="shared" si="6"/>
        <v>0</v>
      </c>
      <c r="L43" s="190">
        <f t="shared" si="6"/>
        <v>0</v>
      </c>
      <c r="M43" s="190">
        <f t="shared" si="6"/>
        <v>0</v>
      </c>
      <c r="N43" s="190">
        <f t="shared" si="6"/>
        <v>0</v>
      </c>
      <c r="O43" s="190">
        <f t="shared" si="6"/>
        <v>0</v>
      </c>
      <c r="P43" s="190">
        <f t="shared" si="6"/>
        <v>5000000</v>
      </c>
      <c r="Q43" s="190">
        <f t="shared" si="6"/>
        <v>21650000</v>
      </c>
      <c r="R43" s="190">
        <f t="shared" si="6"/>
        <v>18850000</v>
      </c>
      <c r="S43" s="190">
        <f t="shared" si="6"/>
        <v>28850000</v>
      </c>
      <c r="T43" s="190">
        <f t="shared" si="6"/>
        <v>18850000</v>
      </c>
      <c r="U43" s="190">
        <f t="shared" si="6"/>
        <v>10000000</v>
      </c>
      <c r="V43" s="190">
        <f t="shared" si="6"/>
        <v>164892000</v>
      </c>
      <c r="W43" s="190">
        <f t="shared" si="6"/>
        <v>35356666</v>
      </c>
      <c r="X43" s="190">
        <f t="shared" si="6"/>
        <v>123774333</v>
      </c>
      <c r="Y43" s="190">
        <f t="shared" si="6"/>
        <v>33524333</v>
      </c>
      <c r="Z43" s="190">
        <f t="shared" si="6"/>
        <v>148524333</v>
      </c>
      <c r="AA43" s="190">
        <f t="shared" si="6"/>
        <v>205774333</v>
      </c>
      <c r="AB43" s="190">
        <f t="shared" si="6"/>
        <v>24942000</v>
      </c>
      <c r="AC43" s="190">
        <f t="shared" si="6"/>
        <v>3582333</v>
      </c>
      <c r="AD43" s="190">
        <f t="shared" si="6"/>
        <v>0</v>
      </c>
      <c r="AE43" s="190">
        <f t="shared" si="6"/>
        <v>0</v>
      </c>
      <c r="AF43" s="190">
        <f t="shared" si="6"/>
        <v>0</v>
      </c>
      <c r="AG43" s="190">
        <f t="shared" si="6"/>
        <v>0</v>
      </c>
      <c r="AH43" s="190">
        <f t="shared" si="6"/>
        <v>0</v>
      </c>
      <c r="AI43" s="190">
        <f t="shared" si="6"/>
        <v>0</v>
      </c>
      <c r="AJ43" s="190">
        <f t="shared" si="6"/>
        <v>0</v>
      </c>
      <c r="AK43" s="190">
        <f t="shared" si="6"/>
        <v>0</v>
      </c>
      <c r="AL43" s="190">
        <f t="shared" si="6"/>
        <v>0</v>
      </c>
      <c r="AM43" s="190">
        <f t="shared" si="6"/>
        <v>0</v>
      </c>
      <c r="AN43" s="190">
        <f t="shared" si="6"/>
        <v>0</v>
      </c>
      <c r="AO43" s="190">
        <f t="shared" si="6"/>
        <v>0</v>
      </c>
      <c r="AP43" s="190">
        <f t="shared" si="6"/>
        <v>0</v>
      </c>
      <c r="AQ43" s="190">
        <f t="shared" si="6"/>
        <v>0</v>
      </c>
      <c r="AR43" s="190">
        <f t="shared" si="6"/>
        <v>0</v>
      </c>
      <c r="AS43" s="190">
        <f t="shared" si="6"/>
        <v>0</v>
      </c>
      <c r="AT43" s="190">
        <f t="shared" si="6"/>
        <v>0</v>
      </c>
      <c r="AU43" s="190">
        <f t="shared" si="6"/>
        <v>0</v>
      </c>
      <c r="AV43" s="190">
        <f t="shared" si="6"/>
        <v>0</v>
      </c>
      <c r="AW43" s="190">
        <f t="shared" si="6"/>
        <v>0</v>
      </c>
      <c r="AX43" s="190">
        <f t="shared" si="6"/>
        <v>0</v>
      </c>
      <c r="AY43" s="190">
        <f t="shared" si="6"/>
        <v>0</v>
      </c>
      <c r="AZ43" s="190">
        <f t="shared" si="6"/>
        <v>0</v>
      </c>
      <c r="BA43" s="190">
        <f t="shared" si="6"/>
        <v>0</v>
      </c>
      <c r="BB43" s="190">
        <f t="shared" si="6"/>
        <v>0</v>
      </c>
      <c r="BC43" s="190">
        <f t="shared" si="6"/>
        <v>0</v>
      </c>
      <c r="BD43" s="190">
        <f t="shared" si="6"/>
        <v>0</v>
      </c>
      <c r="BE43" s="190">
        <f t="shared" si="6"/>
        <v>0</v>
      </c>
      <c r="BF43" s="190">
        <f t="shared" si="6"/>
        <v>0</v>
      </c>
      <c r="BG43" s="190">
        <f t="shared" si="6"/>
        <v>0</v>
      </c>
      <c r="BH43" s="190">
        <f t="shared" si="6"/>
        <v>0</v>
      </c>
      <c r="BI43" s="190">
        <f t="shared" si="6"/>
        <v>0</v>
      </c>
      <c r="BJ43" s="190">
        <f t="shared" si="6"/>
        <v>0</v>
      </c>
      <c r="BK43" s="190">
        <f t="shared" si="6"/>
        <v>0</v>
      </c>
      <c r="BL43" s="190">
        <f t="shared" si="6"/>
        <v>0</v>
      </c>
      <c r="BM43" s="190">
        <f t="shared" si="6"/>
        <v>0</v>
      </c>
      <c r="BN43" s="190">
        <f t="shared" si="6"/>
        <v>0</v>
      </c>
      <c r="BO43" s="190">
        <f t="shared" si="6"/>
        <v>0</v>
      </c>
      <c r="BP43" s="190">
        <f t="shared" si="6"/>
        <v>0</v>
      </c>
      <c r="BQ43" s="190">
        <f t="shared" si="6"/>
        <v>0</v>
      </c>
      <c r="BR43" s="190">
        <f t="shared" si="6"/>
        <v>0</v>
      </c>
      <c r="BS43" s="190">
        <f t="shared" si="6"/>
        <v>0</v>
      </c>
      <c r="BT43" s="190">
        <f t="shared" si="6"/>
        <v>0</v>
      </c>
      <c r="BU43" s="190">
        <f t="shared" si="6"/>
        <v>0</v>
      </c>
      <c r="BV43" s="190">
        <f t="shared" si="6"/>
        <v>0</v>
      </c>
      <c r="BW43" s="190">
        <f t="shared" si="6"/>
        <v>0</v>
      </c>
      <c r="BX43" s="190">
        <f t="shared" si="6"/>
        <v>0</v>
      </c>
      <c r="BY43" s="190">
        <f t="shared" si="6"/>
        <v>0</v>
      </c>
      <c r="BZ43" s="190">
        <f t="shared" si="6"/>
        <v>0</v>
      </c>
      <c r="CA43" s="190">
        <f t="shared" si="6"/>
        <v>0</v>
      </c>
      <c r="CB43" s="190">
        <f t="shared" si="6"/>
        <v>0</v>
      </c>
      <c r="CC43" s="190">
        <f t="shared" si="6"/>
        <v>0</v>
      </c>
      <c r="CD43" s="190">
        <f t="shared" si="6"/>
        <v>0</v>
      </c>
      <c r="CE43" s="190">
        <f t="shared" si="6"/>
        <v>0</v>
      </c>
      <c r="CF43" s="190">
        <f t="shared" si="6"/>
        <v>0</v>
      </c>
      <c r="CG43" s="190">
        <f t="shared" si="6"/>
        <v>0</v>
      </c>
      <c r="CH43" s="190">
        <f t="shared" si="6"/>
        <v>0</v>
      </c>
      <c r="CI43" s="190">
        <f t="shared" si="6"/>
        <v>0</v>
      </c>
      <c r="CJ43" s="190">
        <f t="shared" si="6"/>
        <v>0</v>
      </c>
      <c r="CK43" s="190">
        <f t="shared" si="6"/>
        <v>0</v>
      </c>
      <c r="CL43" s="190">
        <f t="shared" si="6"/>
        <v>0</v>
      </c>
      <c r="CM43" s="190">
        <f t="shared" si="6"/>
        <v>0</v>
      </c>
      <c r="CN43" s="190">
        <f t="shared" si="6"/>
        <v>0</v>
      </c>
      <c r="CO43" s="190">
        <f t="shared" si="6"/>
        <v>0</v>
      </c>
      <c r="CP43" s="190">
        <f t="shared" si="6"/>
        <v>0</v>
      </c>
      <c r="CQ43" s="190">
        <f t="shared" si="6"/>
        <v>0</v>
      </c>
      <c r="CR43" s="190">
        <f t="shared" si="6"/>
        <v>0</v>
      </c>
      <c r="CS43" s="190">
        <f t="shared" si="6"/>
        <v>0</v>
      </c>
      <c r="CT43" s="190">
        <f t="shared" si="6"/>
        <v>0</v>
      </c>
      <c r="CU43" s="190">
        <f t="shared" si="6"/>
        <v>0</v>
      </c>
      <c r="CV43" s="190">
        <f t="shared" si="6"/>
        <v>0</v>
      </c>
      <c r="CW43" s="190">
        <f t="shared" si="6"/>
        <v>0</v>
      </c>
      <c r="CX43" s="190">
        <f t="shared" si="6"/>
        <v>0</v>
      </c>
      <c r="CY43" s="190">
        <f t="shared" si="6"/>
        <v>0</v>
      </c>
      <c r="CZ43" s="190">
        <f t="shared" si="6"/>
        <v>0</v>
      </c>
      <c r="DA43" s="190">
        <f t="shared" si="6"/>
        <v>0</v>
      </c>
      <c r="DB43" s="190">
        <f t="shared" si="6"/>
        <v>0</v>
      </c>
      <c r="DC43" s="190">
        <f t="shared" si="6"/>
        <v>0</v>
      </c>
      <c r="DD43" s="190">
        <f t="shared" si="6"/>
        <v>0</v>
      </c>
      <c r="DE43" s="190">
        <f t="shared" si="6"/>
        <v>0</v>
      </c>
      <c r="DF43" s="190">
        <f t="shared" si="6"/>
        <v>0</v>
      </c>
      <c r="DG43" s="190">
        <f t="shared" si="6"/>
        <v>0</v>
      </c>
      <c r="DH43" s="190">
        <f t="shared" si="6"/>
        <v>0</v>
      </c>
      <c r="DI43" s="190">
        <f t="shared" si="6"/>
        <v>0</v>
      </c>
      <c r="DJ43" s="190">
        <f t="shared" si="6"/>
        <v>0</v>
      </c>
      <c r="DK43" s="190">
        <f t="shared" si="6"/>
        <v>0</v>
      </c>
      <c r="DL43" s="190">
        <f t="shared" si="6"/>
        <v>0</v>
      </c>
      <c r="DM43" s="190">
        <f t="shared" si="6"/>
        <v>0</v>
      </c>
      <c r="DN43" s="190">
        <f t="shared" si="6"/>
        <v>0</v>
      </c>
      <c r="DO43" s="190">
        <f t="shared" si="6"/>
        <v>0</v>
      </c>
      <c r="DP43" s="190">
        <f t="shared" si="6"/>
        <v>0</v>
      </c>
      <c r="DQ43" s="190">
        <f t="shared" si="6"/>
        <v>0</v>
      </c>
      <c r="DR43" s="190">
        <f t="shared" si="6"/>
        <v>0</v>
      </c>
      <c r="DS43" s="190">
        <f t="shared" si="6"/>
        <v>0</v>
      </c>
      <c r="DT43" s="190">
        <f t="shared" si="6"/>
        <v>0</v>
      </c>
      <c r="DU43" s="190">
        <f t="shared" si="6"/>
        <v>0</v>
      </c>
      <c r="DV43" s="190">
        <f t="shared" si="6"/>
        <v>0</v>
      </c>
      <c r="DW43" s="190">
        <f t="shared" si="6"/>
        <v>0</v>
      </c>
      <c r="DX43" s="190">
        <f t="shared" si="6"/>
        <v>0</v>
      </c>
      <c r="DY43" s="190">
        <f t="shared" si="6"/>
        <v>0</v>
      </c>
      <c r="DZ43" s="190">
        <f t="shared" si="6"/>
        <v>0</v>
      </c>
      <c r="EA43" s="190">
        <f t="shared" si="6"/>
        <v>0</v>
      </c>
      <c r="EB43" s="190">
        <f t="shared" si="6"/>
        <v>0</v>
      </c>
      <c r="EC43" s="190">
        <f t="shared" si="6"/>
        <v>0</v>
      </c>
      <c r="ED43" s="190">
        <f t="shared" si="6"/>
        <v>0</v>
      </c>
      <c r="EE43" s="190">
        <f t="shared" si="6"/>
        <v>0</v>
      </c>
      <c r="EF43" s="190">
        <f t="shared" si="6"/>
        <v>0</v>
      </c>
      <c r="EG43" s="190">
        <f t="shared" si="6"/>
        <v>0</v>
      </c>
      <c r="EH43" s="190">
        <f t="shared" si="6"/>
        <v>0</v>
      </c>
      <c r="EI43" s="190">
        <f t="shared" si="6"/>
        <v>0</v>
      </c>
      <c r="EJ43" s="190">
        <f t="shared" si="6"/>
        <v>0</v>
      </c>
      <c r="EK43" s="190">
        <f t="shared" si="6"/>
        <v>0</v>
      </c>
      <c r="EL43" s="190">
        <f t="shared" si="6"/>
        <v>0</v>
      </c>
      <c r="EM43" s="190">
        <f t="shared" si="6"/>
        <v>0</v>
      </c>
      <c r="EN43" s="190">
        <f t="shared" si="6"/>
        <v>0</v>
      </c>
      <c r="EO43" s="190">
        <f t="shared" si="6"/>
        <v>0</v>
      </c>
      <c r="EP43" s="190">
        <f t="shared" si="6"/>
        <v>0</v>
      </c>
      <c r="EQ43" s="190">
        <f t="shared" si="6"/>
        <v>0</v>
      </c>
      <c r="ER43" s="190">
        <f t="shared" si="6"/>
        <v>0</v>
      </c>
      <c r="ES43" s="190">
        <f t="shared" si="6"/>
        <v>0</v>
      </c>
      <c r="ET43" s="190">
        <f t="shared" si="6"/>
        <v>0</v>
      </c>
      <c r="EU43" s="190">
        <f t="shared" si="6"/>
        <v>0</v>
      </c>
      <c r="EV43" s="190">
        <f t="shared" si="6"/>
        <v>0</v>
      </c>
      <c r="EW43" s="190">
        <f t="shared" si="6"/>
        <v>0</v>
      </c>
      <c r="EX43" s="190">
        <f t="shared" si="6"/>
        <v>0</v>
      </c>
      <c r="EY43" s="190">
        <f t="shared" si="6"/>
        <v>0</v>
      </c>
      <c r="EZ43" s="190">
        <f t="shared" si="6"/>
        <v>0</v>
      </c>
      <c r="FA43" s="190">
        <f t="shared" si="6"/>
        <v>0</v>
      </c>
      <c r="FB43" s="190">
        <f t="shared" si="6"/>
        <v>0</v>
      </c>
      <c r="FC43" s="190">
        <f t="shared" si="6"/>
        <v>0</v>
      </c>
      <c r="FD43" s="144"/>
      <c r="FE43" s="144"/>
      <c r="FF43" s="144"/>
      <c r="FG43" s="144"/>
      <c r="FH43" s="144"/>
      <c r="FI43" s="144"/>
      <c r="FJ43" s="144"/>
      <c r="FK43" s="144"/>
      <c r="FL43" s="144"/>
      <c r="FM43" s="144"/>
      <c r="FN43" s="144"/>
      <c r="FO43" s="144"/>
      <c r="FP43" s="144"/>
      <c r="FQ43" s="144"/>
      <c r="FR43" s="144"/>
      <c r="FS43" s="144"/>
      <c r="FT43" s="144"/>
      <c r="FU43" s="144"/>
      <c r="FV43" s="144"/>
      <c r="FW43" s="144"/>
      <c r="FX43" s="128"/>
      <c r="FY43" s="128"/>
    </row>
    <row r="44" ht="15.75" customHeight="1">
      <c r="A44" s="128"/>
      <c r="B44" s="191"/>
      <c r="C44" s="192"/>
      <c r="D44" s="193"/>
      <c r="E44" s="193"/>
      <c r="F44" s="194"/>
      <c r="G44" s="195"/>
      <c r="H44" s="133"/>
      <c r="I44" s="196"/>
      <c r="J44" s="196"/>
      <c r="K44" s="196"/>
      <c r="L44" s="196"/>
      <c r="M44" s="196"/>
      <c r="N44" s="196"/>
      <c r="O44" s="196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  <c r="AA44" s="197"/>
      <c r="AB44" s="197"/>
      <c r="AC44" s="197"/>
      <c r="AD44" s="197"/>
      <c r="AE44" s="197"/>
      <c r="AF44" s="197"/>
      <c r="AG44" s="197"/>
      <c r="AH44" s="197"/>
      <c r="AI44" s="197"/>
      <c r="AJ44" s="197"/>
      <c r="AK44" s="197"/>
      <c r="AL44" s="197"/>
      <c r="AM44" s="197"/>
      <c r="AN44" s="197"/>
      <c r="AO44" s="197"/>
      <c r="AP44" s="197"/>
      <c r="AQ44" s="197"/>
      <c r="AR44" s="197"/>
      <c r="AS44" s="197"/>
      <c r="AT44" s="197"/>
      <c r="AU44" s="197"/>
      <c r="AV44" s="197"/>
      <c r="AW44" s="197"/>
      <c r="AX44" s="197"/>
      <c r="AY44" s="197"/>
      <c r="AZ44" s="197"/>
      <c r="BA44" s="197"/>
      <c r="BB44" s="197"/>
      <c r="BC44" s="197"/>
      <c r="BD44" s="197"/>
      <c r="BE44" s="197"/>
      <c r="BF44" s="197"/>
      <c r="BG44" s="197"/>
      <c r="BH44" s="197"/>
      <c r="BI44" s="197"/>
      <c r="BJ44" s="197"/>
      <c r="BK44" s="197"/>
      <c r="BL44" s="197"/>
      <c r="BM44" s="197"/>
      <c r="BN44" s="197"/>
      <c r="BO44" s="197"/>
      <c r="BP44" s="197"/>
      <c r="BQ44" s="197"/>
      <c r="BR44" s="197"/>
      <c r="BS44" s="197"/>
      <c r="BT44" s="197"/>
      <c r="BU44" s="197"/>
      <c r="BV44" s="197"/>
      <c r="BW44" s="197"/>
      <c r="BX44" s="197"/>
      <c r="BY44" s="197"/>
      <c r="BZ44" s="197"/>
      <c r="CA44" s="197"/>
      <c r="CB44" s="197"/>
      <c r="CC44" s="197"/>
      <c r="CD44" s="197"/>
      <c r="CE44" s="197"/>
      <c r="CF44" s="197"/>
      <c r="CG44" s="197"/>
      <c r="CH44" s="197"/>
      <c r="CI44" s="197"/>
      <c r="CJ44" s="197"/>
      <c r="CK44" s="197"/>
      <c r="CL44" s="197"/>
      <c r="CM44" s="197"/>
      <c r="CN44" s="197"/>
      <c r="CO44" s="197"/>
      <c r="CP44" s="197"/>
      <c r="CQ44" s="197"/>
      <c r="CR44" s="197"/>
      <c r="CS44" s="197"/>
      <c r="CT44" s="197"/>
      <c r="CU44" s="197"/>
      <c r="CV44" s="197"/>
      <c r="CW44" s="197"/>
      <c r="CX44" s="197"/>
      <c r="CY44" s="197"/>
      <c r="CZ44" s="197"/>
      <c r="DA44" s="197"/>
      <c r="DB44" s="197"/>
      <c r="DC44" s="197"/>
      <c r="DD44" s="197"/>
      <c r="DE44" s="197"/>
      <c r="DF44" s="197"/>
      <c r="DG44" s="197"/>
      <c r="DH44" s="197"/>
      <c r="DI44" s="197"/>
      <c r="DJ44" s="197"/>
      <c r="DK44" s="197"/>
      <c r="DL44" s="197"/>
      <c r="DM44" s="197"/>
      <c r="DN44" s="197"/>
      <c r="DO44" s="197"/>
      <c r="DP44" s="197"/>
      <c r="DQ44" s="197"/>
      <c r="DR44" s="197"/>
      <c r="DS44" s="197"/>
      <c r="DT44" s="197"/>
      <c r="DU44" s="197"/>
      <c r="DV44" s="197"/>
      <c r="DW44" s="144"/>
      <c r="DX44" s="144"/>
      <c r="DY44" s="144"/>
      <c r="DZ44" s="144"/>
      <c r="EA44" s="144"/>
      <c r="EB44" s="144"/>
      <c r="EC44" s="144"/>
      <c r="ED44" s="144"/>
      <c r="EE44" s="144"/>
      <c r="EF44" s="144"/>
      <c r="EG44" s="144"/>
      <c r="EH44" s="144"/>
      <c r="EI44" s="144"/>
      <c r="EJ44" s="144"/>
      <c r="EK44" s="144"/>
      <c r="EL44" s="144"/>
      <c r="EM44" s="144"/>
      <c r="EN44" s="144"/>
      <c r="EO44" s="144"/>
      <c r="EP44" s="144"/>
      <c r="EQ44" s="144"/>
      <c r="ER44" s="144"/>
      <c r="ES44" s="144"/>
      <c r="ET44" s="144"/>
      <c r="EU44" s="144"/>
      <c r="EV44" s="144"/>
      <c r="EW44" s="144"/>
      <c r="EX44" s="144"/>
      <c r="EY44" s="144"/>
      <c r="EZ44" s="144"/>
      <c r="FA44" s="144"/>
      <c r="FB44" s="144"/>
      <c r="FC44" s="144"/>
      <c r="FD44" s="144"/>
      <c r="FE44" s="144"/>
      <c r="FF44" s="144"/>
      <c r="FG44" s="144"/>
      <c r="FH44" s="144"/>
      <c r="FI44" s="144"/>
      <c r="FJ44" s="144"/>
      <c r="FK44" s="144"/>
      <c r="FL44" s="144"/>
      <c r="FM44" s="144"/>
      <c r="FN44" s="144"/>
      <c r="FO44" s="144"/>
      <c r="FP44" s="144"/>
      <c r="FQ44" s="144"/>
      <c r="FR44" s="144"/>
      <c r="FS44" s="144"/>
      <c r="FT44" s="144"/>
      <c r="FU44" s="144"/>
      <c r="FV44" s="144"/>
      <c r="FW44" s="144"/>
      <c r="FX44" s="128"/>
      <c r="FY44" s="128"/>
    </row>
    <row r="45" ht="15.75" customHeight="1">
      <c r="A45" s="128"/>
      <c r="B45" s="128"/>
      <c r="C45" s="128"/>
      <c r="D45" s="164"/>
      <c r="E45" s="164"/>
      <c r="F45" s="164"/>
      <c r="G45" s="164"/>
      <c r="H45" s="128"/>
      <c r="I45" s="144"/>
      <c r="J45" s="144"/>
      <c r="K45" s="144"/>
      <c r="L45" s="144"/>
      <c r="M45" s="144"/>
      <c r="N45" s="144"/>
      <c r="O45" s="144"/>
      <c r="P45" s="198"/>
      <c r="Q45" s="198"/>
      <c r="R45" s="198"/>
      <c r="S45" s="198"/>
      <c r="T45" s="198"/>
      <c r="U45" s="198"/>
      <c r="V45" s="198"/>
      <c r="W45" s="198"/>
      <c r="X45" s="198"/>
      <c r="Y45" s="198"/>
      <c r="Z45" s="198"/>
      <c r="AA45" s="198"/>
      <c r="AB45" s="198"/>
      <c r="AC45" s="198"/>
      <c r="AD45" s="198"/>
      <c r="AE45" s="198"/>
      <c r="AF45" s="198"/>
      <c r="AG45" s="198"/>
      <c r="AH45" s="198"/>
      <c r="AI45" s="198"/>
      <c r="AJ45" s="198"/>
      <c r="AK45" s="198"/>
      <c r="AL45" s="198"/>
      <c r="AM45" s="198"/>
      <c r="AN45" s="198"/>
      <c r="AO45" s="198"/>
      <c r="AP45" s="198"/>
      <c r="AQ45" s="198"/>
      <c r="AR45" s="198"/>
      <c r="AS45" s="198"/>
      <c r="AT45" s="198"/>
      <c r="AU45" s="198"/>
      <c r="AV45" s="198"/>
      <c r="AW45" s="198"/>
      <c r="AX45" s="198"/>
      <c r="AY45" s="198"/>
      <c r="AZ45" s="198"/>
      <c r="BA45" s="198"/>
      <c r="BB45" s="198"/>
      <c r="BC45" s="198"/>
      <c r="BD45" s="198"/>
      <c r="BE45" s="198"/>
      <c r="BF45" s="198"/>
      <c r="BG45" s="198"/>
      <c r="BH45" s="198"/>
      <c r="BI45" s="198"/>
      <c r="BJ45" s="198"/>
      <c r="BK45" s="198"/>
      <c r="BL45" s="198"/>
      <c r="BM45" s="198"/>
      <c r="BN45" s="198"/>
      <c r="BO45" s="198"/>
      <c r="BP45" s="198"/>
      <c r="BQ45" s="198"/>
      <c r="BR45" s="198"/>
      <c r="BS45" s="198"/>
      <c r="BT45" s="198"/>
      <c r="BU45" s="198"/>
      <c r="BV45" s="198"/>
      <c r="BW45" s="198"/>
      <c r="BX45" s="198"/>
      <c r="BY45" s="198"/>
      <c r="BZ45" s="198"/>
      <c r="CA45" s="198"/>
      <c r="CB45" s="198"/>
      <c r="CC45" s="198"/>
      <c r="CD45" s="198"/>
      <c r="CE45" s="198"/>
      <c r="CF45" s="198"/>
      <c r="CG45" s="198"/>
      <c r="CH45" s="198"/>
      <c r="CI45" s="198"/>
      <c r="CJ45" s="198"/>
      <c r="CK45" s="198"/>
      <c r="CL45" s="198"/>
      <c r="CM45" s="198"/>
      <c r="CN45" s="198"/>
      <c r="CO45" s="198"/>
      <c r="CP45" s="198"/>
      <c r="CQ45" s="198"/>
      <c r="CR45" s="198"/>
      <c r="CS45" s="198"/>
      <c r="CT45" s="198"/>
      <c r="CU45" s="198"/>
      <c r="CV45" s="198"/>
      <c r="CW45" s="198"/>
      <c r="CX45" s="198"/>
      <c r="CY45" s="198"/>
      <c r="CZ45" s="198"/>
      <c r="DA45" s="198"/>
      <c r="DB45" s="198"/>
      <c r="DC45" s="198"/>
      <c r="DD45" s="198"/>
      <c r="DE45" s="198"/>
      <c r="DF45" s="198"/>
      <c r="DG45" s="198"/>
      <c r="DH45" s="198"/>
      <c r="DI45" s="198"/>
      <c r="DJ45" s="198"/>
      <c r="DK45" s="198"/>
      <c r="DL45" s="198"/>
      <c r="DM45" s="198"/>
      <c r="DN45" s="198"/>
      <c r="DO45" s="198"/>
      <c r="DP45" s="198"/>
      <c r="DQ45" s="198"/>
      <c r="DR45" s="198"/>
      <c r="DS45" s="198"/>
      <c r="DT45" s="198"/>
      <c r="DU45" s="198"/>
      <c r="DV45" s="198"/>
      <c r="DW45" s="144"/>
      <c r="DX45" s="144"/>
      <c r="DY45" s="144"/>
      <c r="DZ45" s="144"/>
      <c r="EA45" s="144"/>
      <c r="EB45" s="144"/>
      <c r="EC45" s="144"/>
      <c r="ED45" s="144"/>
      <c r="EE45" s="144"/>
      <c r="EF45" s="144"/>
      <c r="EG45" s="144"/>
      <c r="EH45" s="144"/>
      <c r="EI45" s="144"/>
      <c r="EJ45" s="144"/>
      <c r="EK45" s="144"/>
      <c r="EL45" s="144"/>
      <c r="EM45" s="144"/>
      <c r="EN45" s="144"/>
      <c r="EO45" s="144"/>
      <c r="EP45" s="144"/>
      <c r="EQ45" s="144"/>
      <c r="ER45" s="144"/>
      <c r="ES45" s="144"/>
      <c r="ET45" s="144"/>
      <c r="EU45" s="144"/>
      <c r="EV45" s="144"/>
      <c r="EW45" s="144"/>
      <c r="EX45" s="144"/>
      <c r="EY45" s="144"/>
      <c r="EZ45" s="144"/>
      <c r="FA45" s="144"/>
      <c r="FB45" s="144"/>
      <c r="FC45" s="144"/>
      <c r="FD45" s="144"/>
      <c r="FE45" s="144"/>
      <c r="FF45" s="144"/>
      <c r="FG45" s="144"/>
      <c r="FH45" s="144"/>
      <c r="FI45" s="144"/>
      <c r="FJ45" s="144"/>
      <c r="FK45" s="144"/>
      <c r="FL45" s="144"/>
      <c r="FM45" s="144"/>
      <c r="FN45" s="144"/>
      <c r="FO45" s="144"/>
      <c r="FP45" s="144"/>
      <c r="FQ45" s="144"/>
      <c r="FR45" s="144"/>
      <c r="FS45" s="144"/>
      <c r="FT45" s="144"/>
      <c r="FU45" s="144"/>
      <c r="FV45" s="144"/>
      <c r="FW45" s="144"/>
      <c r="FX45" s="128"/>
      <c r="FY45" s="128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</row>
    <row r="47" ht="15.75" customHeight="1">
      <c r="A47" s="2"/>
      <c r="B47" s="2"/>
      <c r="C47" s="2"/>
      <c r="D47" s="2"/>
      <c r="E47" s="2"/>
      <c r="F47" s="2"/>
      <c r="G47" s="2"/>
      <c r="H47" s="103" t="s">
        <v>150</v>
      </c>
      <c r="I47" s="104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</row>
  </sheetData>
  <mergeCells count="7">
    <mergeCell ref="B1:F1"/>
    <mergeCell ref="B4:B5"/>
    <mergeCell ref="C4:C5"/>
    <mergeCell ref="B17:B18"/>
    <mergeCell ref="C17:C18"/>
    <mergeCell ref="E42:F42"/>
    <mergeCell ref="H47:I47"/>
  </mergeCells>
  <printOptions/>
  <pageMargins bottom="0.75" footer="0.0" header="0.0" left="0.7" right="0.7" top="0.75"/>
  <pageSetup paperSize="5" orientation="landscape"/>
  <headerFooter>
    <oddHeader>&amp;C </oddHead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4.57"/>
    <col customWidth="1" min="2" max="2" width="38.29"/>
    <col customWidth="1" min="3" max="3" width="8.29"/>
    <col customWidth="1" min="4" max="4" width="8.71"/>
    <col customWidth="1" min="5" max="5" width="13.29"/>
    <col customWidth="1" min="6" max="6" width="15.71"/>
    <col customWidth="1" min="7" max="7" width="16.14"/>
    <col customWidth="1" min="8" max="8" width="15.43"/>
    <col customWidth="1" min="9" max="129" width="17.71"/>
  </cols>
  <sheetData>
    <row r="1">
      <c r="B1" s="199" t="s">
        <v>151</v>
      </c>
      <c r="C1" s="199"/>
      <c r="D1" s="199"/>
      <c r="E1" s="199"/>
      <c r="F1" s="199"/>
      <c r="G1" s="200"/>
      <c r="H1" s="2"/>
    </row>
    <row r="2">
      <c r="G2" s="201"/>
      <c r="H2" s="2"/>
    </row>
    <row r="3">
      <c r="A3" s="202"/>
      <c r="B3" s="202"/>
      <c r="C3" s="203" t="s">
        <v>152</v>
      </c>
      <c r="D3" s="204">
        <v>0.7159</v>
      </c>
      <c r="E3" s="203" t="s">
        <v>153</v>
      </c>
      <c r="F3" s="205">
        <v>721.0</v>
      </c>
      <c r="G3" s="201"/>
      <c r="H3" s="2"/>
      <c r="I3" s="206">
        <v>42401.0</v>
      </c>
      <c r="J3" s="206">
        <v>42431.0</v>
      </c>
      <c r="K3" s="206">
        <v>42461.0</v>
      </c>
      <c r="L3" s="206">
        <v>42491.0</v>
      </c>
      <c r="M3" s="206">
        <v>42523.0</v>
      </c>
      <c r="N3" s="206">
        <v>42552.0</v>
      </c>
      <c r="O3" s="206">
        <v>42612.0</v>
      </c>
      <c r="P3" s="206">
        <v>42642.0</v>
      </c>
      <c r="Q3" s="206">
        <v>42671.0</v>
      </c>
      <c r="R3" s="206">
        <v>42702.0</v>
      </c>
      <c r="S3" s="206">
        <v>42731.0</v>
      </c>
      <c r="T3" s="206">
        <v>42762.0</v>
      </c>
      <c r="U3" s="206">
        <f t="shared" ref="U3:DX3" si="1">T3+30</f>
        <v>42792</v>
      </c>
      <c r="V3" s="206">
        <f t="shared" si="1"/>
        <v>42822</v>
      </c>
      <c r="W3" s="206">
        <f t="shared" si="1"/>
        <v>42852</v>
      </c>
      <c r="X3" s="206">
        <f t="shared" si="1"/>
        <v>42882</v>
      </c>
      <c r="Y3" s="206">
        <f t="shared" si="1"/>
        <v>42912</v>
      </c>
      <c r="Z3" s="206">
        <f t="shared" si="1"/>
        <v>42942</v>
      </c>
      <c r="AA3" s="206">
        <f t="shared" si="1"/>
        <v>42972</v>
      </c>
      <c r="AB3" s="206">
        <f t="shared" si="1"/>
        <v>43002</v>
      </c>
      <c r="AC3" s="206">
        <f t="shared" si="1"/>
        <v>43032</v>
      </c>
      <c r="AD3" s="206">
        <f t="shared" si="1"/>
        <v>43062</v>
      </c>
      <c r="AE3" s="206">
        <f t="shared" si="1"/>
        <v>43092</v>
      </c>
      <c r="AF3" s="206">
        <f t="shared" si="1"/>
        <v>43122</v>
      </c>
      <c r="AG3" s="206">
        <f t="shared" si="1"/>
        <v>43152</v>
      </c>
      <c r="AH3" s="206">
        <f t="shared" si="1"/>
        <v>43182</v>
      </c>
      <c r="AI3" s="206">
        <f t="shared" si="1"/>
        <v>43212</v>
      </c>
      <c r="AJ3" s="206">
        <f t="shared" si="1"/>
        <v>43242</v>
      </c>
      <c r="AK3" s="206">
        <f t="shared" si="1"/>
        <v>43272</v>
      </c>
      <c r="AL3" s="206">
        <f t="shared" si="1"/>
        <v>43302</v>
      </c>
      <c r="AM3" s="206">
        <f t="shared" si="1"/>
        <v>43332</v>
      </c>
      <c r="AN3" s="206">
        <f t="shared" si="1"/>
        <v>43362</v>
      </c>
      <c r="AO3" s="206">
        <f t="shared" si="1"/>
        <v>43392</v>
      </c>
      <c r="AP3" s="206">
        <f t="shared" si="1"/>
        <v>43422</v>
      </c>
      <c r="AQ3" s="206">
        <f t="shared" si="1"/>
        <v>43452</v>
      </c>
      <c r="AR3" s="206">
        <f t="shared" si="1"/>
        <v>43482</v>
      </c>
      <c r="AS3" s="206">
        <f t="shared" si="1"/>
        <v>43512</v>
      </c>
      <c r="AT3" s="206">
        <f t="shared" si="1"/>
        <v>43542</v>
      </c>
      <c r="AU3" s="206">
        <f t="shared" si="1"/>
        <v>43572</v>
      </c>
      <c r="AV3" s="206">
        <f t="shared" si="1"/>
        <v>43602</v>
      </c>
      <c r="AW3" s="206">
        <f t="shared" si="1"/>
        <v>43632</v>
      </c>
      <c r="AX3" s="206">
        <f t="shared" si="1"/>
        <v>43662</v>
      </c>
      <c r="AY3" s="206">
        <f t="shared" si="1"/>
        <v>43692</v>
      </c>
      <c r="AZ3" s="206">
        <f t="shared" si="1"/>
        <v>43722</v>
      </c>
      <c r="BA3" s="206">
        <f t="shared" si="1"/>
        <v>43752</v>
      </c>
      <c r="BB3" s="206">
        <f t="shared" si="1"/>
        <v>43782</v>
      </c>
      <c r="BC3" s="206">
        <f t="shared" si="1"/>
        <v>43812</v>
      </c>
      <c r="BD3" s="206">
        <f t="shared" si="1"/>
        <v>43842</v>
      </c>
      <c r="BE3" s="206">
        <f t="shared" si="1"/>
        <v>43872</v>
      </c>
      <c r="BF3" s="206">
        <f t="shared" si="1"/>
        <v>43902</v>
      </c>
      <c r="BG3" s="206">
        <f t="shared" si="1"/>
        <v>43932</v>
      </c>
      <c r="BH3" s="206">
        <f t="shared" si="1"/>
        <v>43962</v>
      </c>
      <c r="BI3" s="206">
        <f t="shared" si="1"/>
        <v>43992</v>
      </c>
      <c r="BJ3" s="206">
        <f t="shared" si="1"/>
        <v>44022</v>
      </c>
      <c r="BK3" s="206">
        <f t="shared" si="1"/>
        <v>44052</v>
      </c>
      <c r="BL3" s="206">
        <f t="shared" si="1"/>
        <v>44082</v>
      </c>
      <c r="BM3" s="206">
        <f t="shared" si="1"/>
        <v>44112</v>
      </c>
      <c r="BN3" s="206">
        <f t="shared" si="1"/>
        <v>44142</v>
      </c>
      <c r="BO3" s="206">
        <f t="shared" si="1"/>
        <v>44172</v>
      </c>
      <c r="BP3" s="206">
        <f t="shared" si="1"/>
        <v>44202</v>
      </c>
      <c r="BQ3" s="206">
        <f t="shared" si="1"/>
        <v>44232</v>
      </c>
      <c r="BR3" s="206">
        <f t="shared" si="1"/>
        <v>44262</v>
      </c>
      <c r="BS3" s="206">
        <f t="shared" si="1"/>
        <v>44292</v>
      </c>
      <c r="BT3" s="206">
        <f t="shared" si="1"/>
        <v>44322</v>
      </c>
      <c r="BU3" s="206">
        <f t="shared" si="1"/>
        <v>44352</v>
      </c>
      <c r="BV3" s="206">
        <f t="shared" si="1"/>
        <v>44382</v>
      </c>
      <c r="BW3" s="206">
        <f t="shared" si="1"/>
        <v>44412</v>
      </c>
      <c r="BX3" s="206">
        <f t="shared" si="1"/>
        <v>44442</v>
      </c>
      <c r="BY3" s="206">
        <f t="shared" si="1"/>
        <v>44472</v>
      </c>
      <c r="BZ3" s="206">
        <f t="shared" si="1"/>
        <v>44502</v>
      </c>
      <c r="CA3" s="206">
        <f t="shared" si="1"/>
        <v>44532</v>
      </c>
      <c r="CB3" s="206">
        <f t="shared" si="1"/>
        <v>44562</v>
      </c>
      <c r="CC3" s="206">
        <f t="shared" si="1"/>
        <v>44592</v>
      </c>
      <c r="CD3" s="206">
        <f t="shared" si="1"/>
        <v>44622</v>
      </c>
      <c r="CE3" s="206">
        <f t="shared" si="1"/>
        <v>44652</v>
      </c>
      <c r="CF3" s="206">
        <f t="shared" si="1"/>
        <v>44682</v>
      </c>
      <c r="CG3" s="206">
        <f t="shared" si="1"/>
        <v>44712</v>
      </c>
      <c r="CH3" s="206">
        <f t="shared" si="1"/>
        <v>44742</v>
      </c>
      <c r="CI3" s="206">
        <f t="shared" si="1"/>
        <v>44772</v>
      </c>
      <c r="CJ3" s="206">
        <f t="shared" si="1"/>
        <v>44802</v>
      </c>
      <c r="CK3" s="206">
        <f t="shared" si="1"/>
        <v>44832</v>
      </c>
      <c r="CL3" s="206">
        <f t="shared" si="1"/>
        <v>44862</v>
      </c>
      <c r="CM3" s="206">
        <f t="shared" si="1"/>
        <v>44892</v>
      </c>
      <c r="CN3" s="206">
        <f t="shared" si="1"/>
        <v>44922</v>
      </c>
      <c r="CO3" s="206">
        <f t="shared" si="1"/>
        <v>44952</v>
      </c>
      <c r="CP3" s="206">
        <f t="shared" si="1"/>
        <v>44982</v>
      </c>
      <c r="CQ3" s="206">
        <f t="shared" si="1"/>
        <v>45012</v>
      </c>
      <c r="CR3" s="206">
        <f t="shared" si="1"/>
        <v>45042</v>
      </c>
      <c r="CS3" s="206">
        <f t="shared" si="1"/>
        <v>45072</v>
      </c>
      <c r="CT3" s="206">
        <f t="shared" si="1"/>
        <v>45102</v>
      </c>
      <c r="CU3" s="206">
        <f t="shared" si="1"/>
        <v>45132</v>
      </c>
      <c r="CV3" s="206">
        <f t="shared" si="1"/>
        <v>45162</v>
      </c>
      <c r="CW3" s="206">
        <f t="shared" si="1"/>
        <v>45192</v>
      </c>
      <c r="CX3" s="206">
        <f t="shared" si="1"/>
        <v>45222</v>
      </c>
      <c r="CY3" s="206">
        <f t="shared" si="1"/>
        <v>45252</v>
      </c>
      <c r="CZ3" s="206">
        <f t="shared" si="1"/>
        <v>45282</v>
      </c>
      <c r="DA3" s="206">
        <f t="shared" si="1"/>
        <v>45312</v>
      </c>
      <c r="DB3" s="206">
        <f t="shared" si="1"/>
        <v>45342</v>
      </c>
      <c r="DC3" s="206">
        <f t="shared" si="1"/>
        <v>45372</v>
      </c>
      <c r="DD3" s="206">
        <f t="shared" si="1"/>
        <v>45402</v>
      </c>
      <c r="DE3" s="206">
        <f t="shared" si="1"/>
        <v>45432</v>
      </c>
      <c r="DF3" s="206">
        <f t="shared" si="1"/>
        <v>45462</v>
      </c>
      <c r="DG3" s="206">
        <f t="shared" si="1"/>
        <v>45492</v>
      </c>
      <c r="DH3" s="206">
        <f t="shared" si="1"/>
        <v>45522</v>
      </c>
      <c r="DI3" s="206">
        <f t="shared" si="1"/>
        <v>45552</v>
      </c>
      <c r="DJ3" s="206">
        <f t="shared" si="1"/>
        <v>45582</v>
      </c>
      <c r="DK3" s="206">
        <f t="shared" si="1"/>
        <v>45612</v>
      </c>
      <c r="DL3" s="206">
        <f t="shared" si="1"/>
        <v>45642</v>
      </c>
      <c r="DM3" s="206">
        <f t="shared" si="1"/>
        <v>45672</v>
      </c>
      <c r="DN3" s="206">
        <f t="shared" si="1"/>
        <v>45702</v>
      </c>
      <c r="DO3" s="206">
        <f t="shared" si="1"/>
        <v>45732</v>
      </c>
      <c r="DP3" s="206">
        <f t="shared" si="1"/>
        <v>45762</v>
      </c>
      <c r="DQ3" s="206">
        <f t="shared" si="1"/>
        <v>45792</v>
      </c>
      <c r="DR3" s="206">
        <f t="shared" si="1"/>
        <v>45822</v>
      </c>
      <c r="DS3" s="206">
        <f t="shared" si="1"/>
        <v>45852</v>
      </c>
      <c r="DT3" s="206">
        <f t="shared" si="1"/>
        <v>45882</v>
      </c>
      <c r="DU3" s="206">
        <f t="shared" si="1"/>
        <v>45912</v>
      </c>
      <c r="DV3" s="206">
        <f t="shared" si="1"/>
        <v>45942</v>
      </c>
      <c r="DW3" s="206">
        <f t="shared" si="1"/>
        <v>45972</v>
      </c>
      <c r="DX3" s="206">
        <f t="shared" si="1"/>
        <v>46002</v>
      </c>
    </row>
    <row r="4">
      <c r="A4" s="207" t="s">
        <v>60</v>
      </c>
      <c r="B4" s="207" t="s">
        <v>61</v>
      </c>
      <c r="C4" s="208" t="s">
        <v>154</v>
      </c>
      <c r="D4" s="209"/>
      <c r="E4" s="209"/>
      <c r="F4" s="186"/>
      <c r="G4" s="210" t="s">
        <v>155</v>
      </c>
      <c r="H4" s="211" t="s">
        <v>156</v>
      </c>
      <c r="I4" s="3">
        <v>1.0</v>
      </c>
      <c r="J4" s="3">
        <v>2.0</v>
      </c>
      <c r="K4" s="3">
        <v>3.0</v>
      </c>
      <c r="L4" s="3">
        <v>4.0</v>
      </c>
      <c r="M4" s="3">
        <v>5.0</v>
      </c>
      <c r="N4" s="3">
        <v>6.0</v>
      </c>
      <c r="O4" s="3">
        <v>7.0</v>
      </c>
      <c r="P4" s="3">
        <v>8.0</v>
      </c>
      <c r="Q4" s="3">
        <v>9.0</v>
      </c>
      <c r="R4" s="3">
        <v>10.0</v>
      </c>
      <c r="S4" s="3">
        <v>11.0</v>
      </c>
      <c r="T4" s="3">
        <v>12.0</v>
      </c>
      <c r="U4" s="3">
        <v>13.0</v>
      </c>
      <c r="V4" s="3">
        <v>14.0</v>
      </c>
      <c r="W4" s="3">
        <v>15.0</v>
      </c>
      <c r="X4" s="3">
        <v>16.0</v>
      </c>
      <c r="Y4" s="3">
        <v>17.0</v>
      </c>
      <c r="Z4" s="3">
        <v>18.0</v>
      </c>
      <c r="AA4" s="3">
        <v>19.0</v>
      </c>
      <c r="AB4" s="3">
        <v>20.0</v>
      </c>
      <c r="AC4" s="3">
        <v>21.0</v>
      </c>
      <c r="AD4" s="3">
        <v>22.0</v>
      </c>
      <c r="AE4" s="3">
        <v>23.0</v>
      </c>
      <c r="AF4" s="3">
        <v>24.0</v>
      </c>
      <c r="AG4" s="3">
        <f t="shared" ref="AG4:BD4" si="2">AF4+1</f>
        <v>25</v>
      </c>
      <c r="AH4" s="3">
        <f t="shared" si="2"/>
        <v>26</v>
      </c>
      <c r="AI4" s="3">
        <f t="shared" si="2"/>
        <v>27</v>
      </c>
      <c r="AJ4" s="3">
        <f t="shared" si="2"/>
        <v>28</v>
      </c>
      <c r="AK4" s="3">
        <f t="shared" si="2"/>
        <v>29</v>
      </c>
      <c r="AL4" s="3">
        <f t="shared" si="2"/>
        <v>30</v>
      </c>
      <c r="AM4" s="3">
        <f t="shared" si="2"/>
        <v>31</v>
      </c>
      <c r="AN4" s="3">
        <f t="shared" si="2"/>
        <v>32</v>
      </c>
      <c r="AO4" s="3">
        <f t="shared" si="2"/>
        <v>33</v>
      </c>
      <c r="AP4" s="3">
        <f t="shared" si="2"/>
        <v>34</v>
      </c>
      <c r="AQ4" s="3">
        <f t="shared" si="2"/>
        <v>35</v>
      </c>
      <c r="AR4" s="3">
        <f t="shared" si="2"/>
        <v>36</v>
      </c>
      <c r="AS4" s="3">
        <f t="shared" si="2"/>
        <v>37</v>
      </c>
      <c r="AT4" s="3">
        <f t="shared" si="2"/>
        <v>38</v>
      </c>
      <c r="AU4" s="3">
        <f t="shared" si="2"/>
        <v>39</v>
      </c>
      <c r="AV4" s="3">
        <f t="shared" si="2"/>
        <v>40</v>
      </c>
      <c r="AW4" s="3">
        <f t="shared" si="2"/>
        <v>41</v>
      </c>
      <c r="AX4" s="3">
        <f t="shared" si="2"/>
        <v>42</v>
      </c>
      <c r="AY4" s="3">
        <f t="shared" si="2"/>
        <v>43</v>
      </c>
      <c r="AZ4" s="3">
        <f t="shared" si="2"/>
        <v>44</v>
      </c>
      <c r="BA4" s="3">
        <f t="shared" si="2"/>
        <v>45</v>
      </c>
      <c r="BB4" s="3">
        <f t="shared" si="2"/>
        <v>46</v>
      </c>
      <c r="BC4" s="3">
        <f t="shared" si="2"/>
        <v>47</v>
      </c>
      <c r="BD4" s="3">
        <f t="shared" si="2"/>
        <v>48</v>
      </c>
      <c r="BE4" s="3">
        <v>49.0</v>
      </c>
      <c r="BF4" s="3">
        <f t="shared" ref="BF4:DX4" si="3">BE4+1</f>
        <v>50</v>
      </c>
      <c r="BG4" s="3">
        <f t="shared" si="3"/>
        <v>51</v>
      </c>
      <c r="BH4" s="3">
        <f t="shared" si="3"/>
        <v>52</v>
      </c>
      <c r="BI4" s="3">
        <f t="shared" si="3"/>
        <v>53</v>
      </c>
      <c r="BJ4" s="3">
        <f t="shared" si="3"/>
        <v>54</v>
      </c>
      <c r="BK4" s="3">
        <f t="shared" si="3"/>
        <v>55</v>
      </c>
      <c r="BL4" s="3">
        <f t="shared" si="3"/>
        <v>56</v>
      </c>
      <c r="BM4" s="3">
        <f t="shared" si="3"/>
        <v>57</v>
      </c>
      <c r="BN4" s="3">
        <f t="shared" si="3"/>
        <v>58</v>
      </c>
      <c r="BO4" s="3">
        <f t="shared" si="3"/>
        <v>59</v>
      </c>
      <c r="BP4" s="3">
        <f t="shared" si="3"/>
        <v>60</v>
      </c>
      <c r="BQ4" s="3">
        <f t="shared" si="3"/>
        <v>61</v>
      </c>
      <c r="BR4" s="3">
        <f t="shared" si="3"/>
        <v>62</v>
      </c>
      <c r="BS4" s="3">
        <f t="shared" si="3"/>
        <v>63</v>
      </c>
      <c r="BT4" s="3">
        <f t="shared" si="3"/>
        <v>64</v>
      </c>
      <c r="BU4" s="3">
        <f t="shared" si="3"/>
        <v>65</v>
      </c>
      <c r="BV4" s="3">
        <f t="shared" si="3"/>
        <v>66</v>
      </c>
      <c r="BW4" s="3">
        <f t="shared" si="3"/>
        <v>67</v>
      </c>
      <c r="BX4" s="3">
        <f t="shared" si="3"/>
        <v>68</v>
      </c>
      <c r="BY4" s="3">
        <f t="shared" si="3"/>
        <v>69</v>
      </c>
      <c r="BZ4" s="3">
        <f t="shared" si="3"/>
        <v>70</v>
      </c>
      <c r="CA4" s="3">
        <f t="shared" si="3"/>
        <v>71</v>
      </c>
      <c r="CB4" s="3">
        <f t="shared" si="3"/>
        <v>72</v>
      </c>
      <c r="CC4" s="3">
        <f t="shared" si="3"/>
        <v>73</v>
      </c>
      <c r="CD4" s="3">
        <f t="shared" si="3"/>
        <v>74</v>
      </c>
      <c r="CE4" s="3">
        <f t="shared" si="3"/>
        <v>75</v>
      </c>
      <c r="CF4" s="3">
        <f t="shared" si="3"/>
        <v>76</v>
      </c>
      <c r="CG4" s="3">
        <f t="shared" si="3"/>
        <v>77</v>
      </c>
      <c r="CH4" s="3">
        <f t="shared" si="3"/>
        <v>78</v>
      </c>
      <c r="CI4" s="3">
        <f t="shared" si="3"/>
        <v>79</v>
      </c>
      <c r="CJ4" s="3">
        <f t="shared" si="3"/>
        <v>80</v>
      </c>
      <c r="CK4" s="3">
        <f t="shared" si="3"/>
        <v>81</v>
      </c>
      <c r="CL4" s="3">
        <f t="shared" si="3"/>
        <v>82</v>
      </c>
      <c r="CM4" s="3">
        <f t="shared" si="3"/>
        <v>83</v>
      </c>
      <c r="CN4" s="3">
        <f t="shared" si="3"/>
        <v>84</v>
      </c>
      <c r="CO4" s="3">
        <f t="shared" si="3"/>
        <v>85</v>
      </c>
      <c r="CP4" s="3">
        <f t="shared" si="3"/>
        <v>86</v>
      </c>
      <c r="CQ4" s="3">
        <f t="shared" si="3"/>
        <v>87</v>
      </c>
      <c r="CR4" s="3">
        <f t="shared" si="3"/>
        <v>88</v>
      </c>
      <c r="CS4" s="3">
        <f t="shared" si="3"/>
        <v>89</v>
      </c>
      <c r="CT4" s="3">
        <f t="shared" si="3"/>
        <v>90</v>
      </c>
      <c r="CU4" s="3">
        <f t="shared" si="3"/>
        <v>91</v>
      </c>
      <c r="CV4" s="3">
        <f t="shared" si="3"/>
        <v>92</v>
      </c>
      <c r="CW4" s="3">
        <f t="shared" si="3"/>
        <v>93</v>
      </c>
      <c r="CX4" s="3">
        <f t="shared" si="3"/>
        <v>94</v>
      </c>
      <c r="CY4" s="3">
        <f t="shared" si="3"/>
        <v>95</v>
      </c>
      <c r="CZ4" s="3">
        <f t="shared" si="3"/>
        <v>96</v>
      </c>
      <c r="DA4" s="3">
        <f t="shared" si="3"/>
        <v>97</v>
      </c>
      <c r="DB4" s="3">
        <f t="shared" si="3"/>
        <v>98</v>
      </c>
      <c r="DC4" s="3">
        <f t="shared" si="3"/>
        <v>99</v>
      </c>
      <c r="DD4" s="3">
        <f t="shared" si="3"/>
        <v>100</v>
      </c>
      <c r="DE4" s="3">
        <f t="shared" si="3"/>
        <v>101</v>
      </c>
      <c r="DF4" s="3">
        <f t="shared" si="3"/>
        <v>102</v>
      </c>
      <c r="DG4" s="3">
        <f t="shared" si="3"/>
        <v>103</v>
      </c>
      <c r="DH4" s="3">
        <f t="shared" si="3"/>
        <v>104</v>
      </c>
      <c r="DI4" s="3">
        <f t="shared" si="3"/>
        <v>105</v>
      </c>
      <c r="DJ4" s="3">
        <f t="shared" si="3"/>
        <v>106</v>
      </c>
      <c r="DK4" s="3">
        <f t="shared" si="3"/>
        <v>107</v>
      </c>
      <c r="DL4" s="3">
        <f t="shared" si="3"/>
        <v>108</v>
      </c>
      <c r="DM4" s="3">
        <f t="shared" si="3"/>
        <v>109</v>
      </c>
      <c r="DN4" s="3">
        <f t="shared" si="3"/>
        <v>110</v>
      </c>
      <c r="DO4" s="3">
        <f t="shared" si="3"/>
        <v>111</v>
      </c>
      <c r="DP4" s="3">
        <f t="shared" si="3"/>
        <v>112</v>
      </c>
      <c r="DQ4" s="3">
        <f t="shared" si="3"/>
        <v>113</v>
      </c>
      <c r="DR4" s="3">
        <f t="shared" si="3"/>
        <v>114</v>
      </c>
      <c r="DS4" s="3">
        <f t="shared" si="3"/>
        <v>115</v>
      </c>
      <c r="DT4" s="3">
        <f t="shared" si="3"/>
        <v>116</v>
      </c>
      <c r="DU4" s="3">
        <f t="shared" si="3"/>
        <v>117</v>
      </c>
      <c r="DV4" s="3">
        <f t="shared" si="3"/>
        <v>118</v>
      </c>
      <c r="DW4" s="3">
        <f t="shared" si="3"/>
        <v>119</v>
      </c>
      <c r="DX4" s="3">
        <f t="shared" si="3"/>
        <v>120</v>
      </c>
    </row>
    <row r="5">
      <c r="A5" s="212" t="s">
        <v>52</v>
      </c>
      <c r="B5" s="212" t="s">
        <v>157</v>
      </c>
      <c r="C5" s="212" t="s">
        <v>158</v>
      </c>
      <c r="D5" s="212" t="s">
        <v>159</v>
      </c>
      <c r="E5" s="212" t="s">
        <v>160</v>
      </c>
      <c r="F5" s="212" t="s">
        <v>161</v>
      </c>
      <c r="G5" s="213" t="s">
        <v>162</v>
      </c>
      <c r="H5" s="214"/>
      <c r="I5" s="215"/>
      <c r="J5" s="215"/>
      <c r="K5" s="215"/>
      <c r="L5" s="215"/>
      <c r="M5" s="215"/>
      <c r="N5" s="215"/>
      <c r="O5" s="215"/>
      <c r="P5" s="215"/>
      <c r="Q5" s="215"/>
      <c r="R5" s="215"/>
      <c r="S5" s="215"/>
      <c r="T5" s="215"/>
      <c r="U5" s="215"/>
      <c r="V5" s="215"/>
      <c r="W5" s="215"/>
      <c r="X5" s="215"/>
      <c r="Y5" s="215"/>
      <c r="Z5" s="215"/>
      <c r="AA5" s="215"/>
      <c r="AB5" s="215"/>
      <c r="AC5" s="215"/>
      <c r="AD5" s="215"/>
      <c r="AE5" s="215"/>
      <c r="AF5" s="215"/>
      <c r="AG5" s="215"/>
      <c r="AH5" s="215"/>
      <c r="AI5" s="215"/>
      <c r="AJ5" s="215"/>
      <c r="AK5" s="215"/>
      <c r="AL5" s="215"/>
      <c r="AM5" s="215"/>
      <c r="AN5" s="215"/>
      <c r="AO5" s="215"/>
      <c r="AP5" s="215"/>
      <c r="AQ5" s="215"/>
      <c r="AR5" s="215"/>
      <c r="AS5" s="215"/>
      <c r="AT5" s="215"/>
      <c r="AU5" s="215"/>
      <c r="AV5" s="215"/>
      <c r="AW5" s="215"/>
      <c r="AX5" s="215"/>
      <c r="AY5" s="215"/>
      <c r="AZ5" s="215"/>
      <c r="BA5" s="215"/>
      <c r="BB5" s="215"/>
      <c r="BC5" s="215"/>
      <c r="BD5" s="215"/>
      <c r="BE5" s="215"/>
      <c r="BF5" s="215"/>
      <c r="BG5" s="215"/>
      <c r="BH5" s="215"/>
      <c r="BI5" s="215"/>
      <c r="BJ5" s="215"/>
      <c r="BK5" s="215"/>
      <c r="BL5" s="215"/>
      <c r="BM5" s="215"/>
      <c r="BN5" s="215"/>
      <c r="BO5" s="215"/>
      <c r="BP5" s="215"/>
      <c r="BQ5" s="215"/>
      <c r="BR5" s="215"/>
      <c r="BS5" s="215"/>
      <c r="BT5" s="215"/>
      <c r="BU5" s="215"/>
      <c r="BV5" s="215"/>
      <c r="BW5" s="215"/>
      <c r="BX5" s="215"/>
      <c r="BY5" s="215"/>
      <c r="BZ5" s="215"/>
      <c r="CA5" s="215"/>
      <c r="CB5" s="215"/>
      <c r="CC5" s="215"/>
      <c r="CD5" s="215"/>
      <c r="CE5" s="215"/>
      <c r="CF5" s="215"/>
      <c r="CG5" s="215"/>
      <c r="CH5" s="215"/>
      <c r="CI5" s="215"/>
      <c r="CJ5" s="215"/>
      <c r="CK5" s="215"/>
      <c r="CL5" s="215"/>
      <c r="CM5" s="215"/>
      <c r="CN5" s="215"/>
      <c r="CO5" s="215"/>
      <c r="CP5" s="215"/>
      <c r="CQ5" s="215"/>
      <c r="CR5" s="215"/>
      <c r="CS5" s="215"/>
      <c r="CT5" s="215"/>
      <c r="CU5" s="215"/>
      <c r="CV5" s="215"/>
      <c r="CW5" s="215"/>
      <c r="CX5" s="215"/>
      <c r="CY5" s="215"/>
      <c r="CZ5" s="215"/>
      <c r="DA5" s="215"/>
      <c r="DB5" s="215"/>
      <c r="DC5" s="215"/>
      <c r="DD5" s="215"/>
      <c r="DE5" s="215"/>
      <c r="DF5" s="215"/>
      <c r="DG5" s="215"/>
      <c r="DH5" s="215"/>
      <c r="DI5" s="215"/>
      <c r="DJ5" s="215"/>
      <c r="DK5" s="215"/>
      <c r="DL5" s="215"/>
      <c r="DM5" s="215"/>
      <c r="DN5" s="215"/>
      <c r="DO5" s="215"/>
      <c r="DP5" s="215"/>
      <c r="DQ5" s="215"/>
      <c r="DR5" s="215"/>
      <c r="DS5" s="215"/>
      <c r="DT5" s="215"/>
      <c r="DU5" s="215"/>
      <c r="DV5" s="215"/>
      <c r="DW5" s="215"/>
      <c r="DX5" s="215"/>
      <c r="DY5" s="215"/>
    </row>
    <row r="6">
      <c r="A6" s="216" t="s">
        <v>163</v>
      </c>
      <c r="B6" s="209"/>
      <c r="C6" s="209"/>
      <c r="D6" s="209"/>
      <c r="E6" s="209"/>
      <c r="F6" s="209"/>
      <c r="G6" s="186"/>
      <c r="H6" s="217"/>
      <c r="I6" s="218"/>
      <c r="J6" s="215"/>
      <c r="K6" s="219"/>
      <c r="L6" s="215"/>
      <c r="M6" s="215"/>
      <c r="N6" s="215"/>
      <c r="O6" s="215"/>
      <c r="P6" s="215"/>
      <c r="Q6" s="215"/>
      <c r="R6" s="215"/>
      <c r="S6" s="215"/>
      <c r="T6" s="215"/>
      <c r="U6" s="215"/>
      <c r="V6" s="215"/>
      <c r="W6" s="215"/>
      <c r="X6" s="215"/>
      <c r="Y6" s="215"/>
      <c r="Z6" s="215"/>
      <c r="AA6" s="215"/>
      <c r="AB6" s="215"/>
      <c r="AC6" s="215"/>
      <c r="AD6" s="215"/>
      <c r="AE6" s="215"/>
      <c r="AF6" s="215"/>
      <c r="AG6" s="215"/>
      <c r="AH6" s="215"/>
      <c r="AI6" s="215"/>
      <c r="AJ6" s="215"/>
      <c r="AK6" s="215"/>
      <c r="AL6" s="215"/>
      <c r="AM6" s="215"/>
      <c r="AN6" s="215"/>
      <c r="AO6" s="215"/>
      <c r="AP6" s="215"/>
      <c r="AQ6" s="215"/>
      <c r="AR6" s="215"/>
      <c r="AS6" s="215"/>
      <c r="AT6" s="215"/>
      <c r="AU6" s="215"/>
      <c r="AV6" s="215"/>
      <c r="AW6" s="215"/>
      <c r="AX6" s="215"/>
      <c r="AY6" s="215"/>
      <c r="AZ6" s="215"/>
      <c r="BA6" s="215"/>
      <c r="BB6" s="215"/>
      <c r="BC6" s="215"/>
      <c r="BD6" s="215"/>
      <c r="BE6" s="215"/>
      <c r="BF6" s="215"/>
      <c r="BG6" s="215"/>
      <c r="BH6" s="215"/>
      <c r="BI6" s="215"/>
      <c r="BJ6" s="215"/>
      <c r="BK6" s="215"/>
      <c r="BL6" s="215"/>
      <c r="BM6" s="215"/>
      <c r="BN6" s="215"/>
      <c r="BO6" s="215"/>
      <c r="BP6" s="215"/>
      <c r="BQ6" s="215"/>
      <c r="BR6" s="215"/>
      <c r="BS6" s="215"/>
      <c r="BT6" s="215"/>
      <c r="BU6" s="215"/>
      <c r="BV6" s="215"/>
      <c r="BW6" s="215"/>
      <c r="BX6" s="215"/>
      <c r="BY6" s="215"/>
      <c r="BZ6" s="215"/>
      <c r="CA6" s="215"/>
      <c r="CB6" s="215"/>
      <c r="CC6" s="215"/>
      <c r="CD6" s="215"/>
      <c r="CE6" s="215"/>
      <c r="CF6" s="215"/>
      <c r="CG6" s="215"/>
      <c r="CH6" s="215"/>
      <c r="CI6" s="215"/>
      <c r="CJ6" s="215"/>
      <c r="CK6" s="215"/>
      <c r="CL6" s="215"/>
      <c r="CM6" s="215"/>
      <c r="CN6" s="215"/>
      <c r="CO6" s="215"/>
      <c r="CP6" s="215"/>
      <c r="CQ6" s="215"/>
      <c r="CR6" s="215"/>
      <c r="CS6" s="215"/>
      <c r="CT6" s="215"/>
      <c r="CU6" s="215"/>
      <c r="CV6" s="215"/>
      <c r="CW6" s="215"/>
      <c r="CX6" s="215"/>
      <c r="CY6" s="215"/>
      <c r="CZ6" s="215"/>
      <c r="DA6" s="215"/>
      <c r="DB6" s="215"/>
      <c r="DC6" s="215"/>
      <c r="DD6" s="215"/>
      <c r="DE6" s="215"/>
      <c r="DF6" s="215"/>
      <c r="DG6" s="215"/>
      <c r="DH6" s="215"/>
      <c r="DI6" s="215"/>
      <c r="DJ6" s="215"/>
      <c r="DK6" s="215"/>
      <c r="DL6" s="215"/>
      <c r="DM6" s="215"/>
      <c r="DN6" s="215"/>
      <c r="DO6" s="215"/>
      <c r="DP6" s="215"/>
      <c r="DQ6" s="215"/>
      <c r="DR6" s="215"/>
      <c r="DS6" s="215"/>
      <c r="DT6" s="215"/>
      <c r="DU6" s="215"/>
      <c r="DV6" s="215"/>
      <c r="DW6" s="215"/>
      <c r="DX6" s="215"/>
      <c r="DY6" s="215"/>
    </row>
    <row r="7">
      <c r="A7" s="220">
        <v>1.0</v>
      </c>
      <c r="B7" s="221" t="s">
        <v>164</v>
      </c>
      <c r="C7" s="222">
        <v>494.0</v>
      </c>
      <c r="D7" s="223" t="s">
        <v>165</v>
      </c>
      <c r="E7" s="223">
        <v>344200.0</v>
      </c>
      <c r="F7" s="223">
        <v>1.7E8</v>
      </c>
      <c r="G7" s="224">
        <f t="shared" ref="G7:G8" si="4">SUM(I7:AB7)</f>
        <v>170000000</v>
      </c>
      <c r="H7" s="225">
        <f t="shared" ref="H7:H8" si="5">F7-G7</f>
        <v>0</v>
      </c>
      <c r="I7" s="226">
        <v>1.7E8</v>
      </c>
      <c r="J7" s="227"/>
      <c r="K7" s="227"/>
      <c r="L7" s="227"/>
      <c r="M7" s="227"/>
      <c r="N7" s="228"/>
      <c r="O7" s="229"/>
      <c r="P7" s="229"/>
      <c r="Q7" s="229"/>
      <c r="R7" s="229"/>
      <c r="S7" s="229"/>
      <c r="T7" s="229"/>
      <c r="U7" s="229"/>
      <c r="V7" s="229"/>
      <c r="W7" s="229"/>
      <c r="X7" s="229"/>
      <c r="Y7" s="229"/>
      <c r="Z7" s="229"/>
      <c r="AA7" s="229"/>
      <c r="AB7" s="229"/>
      <c r="AC7" s="229"/>
      <c r="AD7" s="229"/>
      <c r="AE7" s="229"/>
      <c r="AF7" s="229"/>
      <c r="AG7" s="229"/>
      <c r="AH7" s="229"/>
      <c r="AI7" s="229"/>
      <c r="AJ7" s="229"/>
      <c r="AK7" s="229"/>
      <c r="AL7" s="229"/>
      <c r="AM7" s="229"/>
      <c r="AN7" s="229"/>
      <c r="AO7" s="229"/>
      <c r="AP7" s="229"/>
      <c r="AQ7" s="229"/>
      <c r="AR7" s="229"/>
      <c r="AS7" s="229"/>
      <c r="AT7" s="229"/>
      <c r="AU7" s="229"/>
      <c r="AV7" s="229"/>
      <c r="AW7" s="229"/>
      <c r="AX7" s="229"/>
      <c r="AY7" s="229"/>
      <c r="AZ7" s="229"/>
      <c r="BA7" s="229"/>
      <c r="BB7" s="229"/>
      <c r="BC7" s="229"/>
      <c r="BD7" s="229"/>
      <c r="BE7" s="229"/>
      <c r="BF7" s="229"/>
      <c r="BG7" s="229"/>
      <c r="BH7" s="229"/>
      <c r="BI7" s="229"/>
      <c r="BJ7" s="229"/>
      <c r="BK7" s="229"/>
      <c r="BL7" s="229"/>
      <c r="BM7" s="229"/>
      <c r="BN7" s="229"/>
      <c r="BO7" s="229"/>
      <c r="BP7" s="229"/>
      <c r="BQ7" s="229"/>
      <c r="BR7" s="229"/>
      <c r="BS7" s="229"/>
      <c r="BT7" s="229"/>
      <c r="BU7" s="229"/>
      <c r="BV7" s="229"/>
      <c r="BW7" s="229"/>
      <c r="BX7" s="229"/>
      <c r="BY7" s="229"/>
      <c r="BZ7" s="229"/>
      <c r="CA7" s="229"/>
      <c r="CB7" s="229"/>
      <c r="CC7" s="229"/>
      <c r="CD7" s="229"/>
      <c r="CE7" s="229"/>
      <c r="CF7" s="229"/>
      <c r="CG7" s="229"/>
      <c r="CH7" s="229"/>
      <c r="CI7" s="229"/>
      <c r="CJ7" s="229"/>
      <c r="CK7" s="229"/>
      <c r="CL7" s="229"/>
      <c r="CM7" s="229"/>
      <c r="CN7" s="229"/>
      <c r="CO7" s="229"/>
      <c r="CP7" s="229"/>
      <c r="CQ7" s="229"/>
      <c r="CR7" s="229"/>
      <c r="CS7" s="229"/>
      <c r="CT7" s="229"/>
      <c r="CU7" s="229"/>
      <c r="CV7" s="229"/>
      <c r="CW7" s="229"/>
      <c r="CX7" s="229"/>
      <c r="CY7" s="229"/>
      <c r="CZ7" s="229"/>
      <c r="DA7" s="229"/>
      <c r="DB7" s="229"/>
      <c r="DC7" s="229"/>
      <c r="DD7" s="229"/>
      <c r="DE7" s="229"/>
      <c r="DF7" s="229"/>
      <c r="DG7" s="229"/>
      <c r="DH7" s="229"/>
      <c r="DI7" s="229"/>
      <c r="DJ7" s="229"/>
      <c r="DK7" s="229"/>
      <c r="DL7" s="229"/>
      <c r="DM7" s="229"/>
      <c r="DN7" s="229"/>
      <c r="DO7" s="229"/>
      <c r="DP7" s="229"/>
      <c r="DQ7" s="229"/>
      <c r="DR7" s="229"/>
      <c r="DS7" s="229"/>
      <c r="DT7" s="229"/>
      <c r="DU7" s="229"/>
      <c r="DV7" s="229"/>
      <c r="DW7" s="229"/>
      <c r="DX7" s="229"/>
      <c r="DY7" s="215"/>
    </row>
    <row r="8">
      <c r="A8" s="220">
        <v>2.0</v>
      </c>
      <c r="B8" s="221" t="s">
        <v>166</v>
      </c>
      <c r="C8" s="222">
        <v>513.0</v>
      </c>
      <c r="D8" s="223" t="s">
        <v>167</v>
      </c>
      <c r="E8" s="223">
        <v>650000.0</v>
      </c>
      <c r="F8" s="223">
        <f>C8*E8</f>
        <v>333450000</v>
      </c>
      <c r="G8" s="224">
        <f t="shared" si="4"/>
        <v>333450000</v>
      </c>
      <c r="H8" s="225">
        <f t="shared" si="5"/>
        <v>0</v>
      </c>
      <c r="I8" s="230">
        <v>5000000.0</v>
      </c>
      <c r="J8" s="227"/>
      <c r="K8" s="228">
        <v>2.0E8</v>
      </c>
      <c r="L8" s="227"/>
      <c r="M8" s="227"/>
      <c r="N8" s="228">
        <v>5.0E7</v>
      </c>
      <c r="O8" s="229"/>
      <c r="P8" s="229"/>
      <c r="Q8" s="229"/>
      <c r="R8" s="229"/>
      <c r="S8" s="229"/>
      <c r="T8" s="229"/>
      <c r="U8" s="231">
        <f>50000000+28450000</f>
        <v>78450000</v>
      </c>
      <c r="V8" s="229"/>
      <c r="W8" s="229"/>
      <c r="X8" s="229"/>
      <c r="Y8" s="229"/>
      <c r="Z8" s="229"/>
      <c r="AA8" s="229"/>
      <c r="AB8" s="229"/>
      <c r="AC8" s="229"/>
      <c r="AD8" s="229"/>
      <c r="AE8" s="229"/>
      <c r="AF8" s="229"/>
      <c r="AG8" s="229"/>
      <c r="AH8" s="229"/>
      <c r="AI8" s="229"/>
      <c r="AJ8" s="229"/>
      <c r="AK8" s="229"/>
      <c r="AL8" s="229"/>
      <c r="AM8" s="229"/>
      <c r="AN8" s="229"/>
      <c r="AO8" s="229"/>
      <c r="AP8" s="229"/>
      <c r="AQ8" s="229"/>
      <c r="AR8" s="229"/>
      <c r="AS8" s="229"/>
      <c r="AT8" s="229"/>
      <c r="AU8" s="229"/>
      <c r="AV8" s="229"/>
      <c r="AW8" s="229"/>
      <c r="AX8" s="229"/>
      <c r="AY8" s="229"/>
      <c r="AZ8" s="229"/>
      <c r="BA8" s="229"/>
      <c r="BB8" s="229"/>
      <c r="BC8" s="229"/>
      <c r="BD8" s="229"/>
      <c r="BE8" s="229"/>
      <c r="BF8" s="229"/>
      <c r="BG8" s="229"/>
      <c r="BH8" s="229"/>
      <c r="BI8" s="229"/>
      <c r="BJ8" s="229"/>
      <c r="BK8" s="229"/>
      <c r="BL8" s="229"/>
      <c r="BM8" s="229"/>
      <c r="BN8" s="229"/>
      <c r="BO8" s="229"/>
      <c r="BP8" s="229"/>
      <c r="BQ8" s="229"/>
      <c r="BR8" s="229"/>
      <c r="BS8" s="229"/>
      <c r="BT8" s="229"/>
      <c r="BU8" s="229"/>
      <c r="BV8" s="229"/>
      <c r="BW8" s="229"/>
      <c r="BX8" s="229"/>
      <c r="BY8" s="229"/>
      <c r="BZ8" s="229"/>
      <c r="CA8" s="229"/>
      <c r="CB8" s="229"/>
      <c r="CC8" s="229"/>
      <c r="CD8" s="229"/>
      <c r="CE8" s="229"/>
      <c r="CF8" s="229"/>
      <c r="CG8" s="229"/>
      <c r="CH8" s="229"/>
      <c r="CI8" s="229"/>
      <c r="CJ8" s="229"/>
      <c r="CK8" s="229"/>
      <c r="CL8" s="229"/>
      <c r="CM8" s="229"/>
      <c r="CN8" s="229"/>
      <c r="CO8" s="229"/>
      <c r="CP8" s="229"/>
      <c r="CQ8" s="229"/>
      <c r="CR8" s="229"/>
      <c r="CS8" s="229"/>
      <c r="CT8" s="229"/>
      <c r="CU8" s="229"/>
      <c r="CV8" s="229"/>
      <c r="CW8" s="229"/>
      <c r="CX8" s="229"/>
      <c r="CY8" s="229"/>
      <c r="CZ8" s="229"/>
      <c r="DA8" s="229"/>
      <c r="DB8" s="229"/>
      <c r="DC8" s="229"/>
      <c r="DD8" s="229"/>
      <c r="DE8" s="229"/>
      <c r="DF8" s="229"/>
      <c r="DG8" s="229"/>
      <c r="DH8" s="229"/>
      <c r="DI8" s="229"/>
      <c r="DJ8" s="229"/>
      <c r="DK8" s="229"/>
      <c r="DL8" s="229"/>
      <c r="DM8" s="229"/>
      <c r="DN8" s="229"/>
      <c r="DO8" s="229"/>
      <c r="DP8" s="229"/>
      <c r="DQ8" s="229"/>
      <c r="DR8" s="229"/>
      <c r="DS8" s="229"/>
      <c r="DT8" s="229"/>
      <c r="DU8" s="229"/>
      <c r="DV8" s="229"/>
      <c r="DW8" s="229"/>
      <c r="DX8" s="229"/>
      <c r="DY8" s="215"/>
    </row>
    <row r="9">
      <c r="A9" s="232"/>
      <c r="B9" s="233" t="s">
        <v>168</v>
      </c>
      <c r="C9" s="234"/>
      <c r="D9" s="212"/>
      <c r="E9" s="235"/>
      <c r="F9" s="235">
        <f t="shared" ref="F9:BI9" si="6">SUM(F7:F8)</f>
        <v>503450000</v>
      </c>
      <c r="G9" s="236">
        <f t="shared" si="6"/>
        <v>503450000</v>
      </c>
      <c r="H9" s="237">
        <f t="shared" si="6"/>
        <v>0</v>
      </c>
      <c r="I9" s="238">
        <f t="shared" si="6"/>
        <v>175000000</v>
      </c>
      <c r="J9" s="238">
        <f t="shared" si="6"/>
        <v>0</v>
      </c>
      <c r="K9" s="238">
        <f t="shared" si="6"/>
        <v>200000000</v>
      </c>
      <c r="L9" s="238">
        <f t="shared" si="6"/>
        <v>0</v>
      </c>
      <c r="M9" s="238">
        <f t="shared" si="6"/>
        <v>0</v>
      </c>
      <c r="N9" s="238">
        <f t="shared" si="6"/>
        <v>50000000</v>
      </c>
      <c r="O9" s="238">
        <f t="shared" si="6"/>
        <v>0</v>
      </c>
      <c r="P9" s="238">
        <f t="shared" si="6"/>
        <v>0</v>
      </c>
      <c r="Q9" s="238">
        <f t="shared" si="6"/>
        <v>0</v>
      </c>
      <c r="R9" s="238">
        <f t="shared" si="6"/>
        <v>0</v>
      </c>
      <c r="S9" s="238">
        <f t="shared" si="6"/>
        <v>0</v>
      </c>
      <c r="T9" s="238">
        <f t="shared" si="6"/>
        <v>0</v>
      </c>
      <c r="U9" s="238">
        <f t="shared" si="6"/>
        <v>78450000</v>
      </c>
      <c r="V9" s="238">
        <f t="shared" si="6"/>
        <v>0</v>
      </c>
      <c r="W9" s="238">
        <f t="shared" si="6"/>
        <v>0</v>
      </c>
      <c r="X9" s="238">
        <f t="shared" si="6"/>
        <v>0</v>
      </c>
      <c r="Y9" s="238">
        <f t="shared" si="6"/>
        <v>0</v>
      </c>
      <c r="Z9" s="238">
        <f t="shared" si="6"/>
        <v>0</v>
      </c>
      <c r="AA9" s="238">
        <f t="shared" si="6"/>
        <v>0</v>
      </c>
      <c r="AB9" s="238">
        <f t="shared" si="6"/>
        <v>0</v>
      </c>
      <c r="AC9" s="238">
        <f t="shared" si="6"/>
        <v>0</v>
      </c>
      <c r="AD9" s="238">
        <f t="shared" si="6"/>
        <v>0</v>
      </c>
      <c r="AE9" s="238">
        <f t="shared" si="6"/>
        <v>0</v>
      </c>
      <c r="AF9" s="238">
        <f t="shared" si="6"/>
        <v>0</v>
      </c>
      <c r="AG9" s="238">
        <f t="shared" si="6"/>
        <v>0</v>
      </c>
      <c r="AH9" s="238">
        <f t="shared" si="6"/>
        <v>0</v>
      </c>
      <c r="AI9" s="238">
        <f t="shared" si="6"/>
        <v>0</v>
      </c>
      <c r="AJ9" s="238">
        <f t="shared" si="6"/>
        <v>0</v>
      </c>
      <c r="AK9" s="238">
        <f t="shared" si="6"/>
        <v>0</v>
      </c>
      <c r="AL9" s="238">
        <f t="shared" si="6"/>
        <v>0</v>
      </c>
      <c r="AM9" s="238">
        <f t="shared" si="6"/>
        <v>0</v>
      </c>
      <c r="AN9" s="238">
        <f t="shared" si="6"/>
        <v>0</v>
      </c>
      <c r="AO9" s="238">
        <f t="shared" si="6"/>
        <v>0</v>
      </c>
      <c r="AP9" s="238">
        <f t="shared" si="6"/>
        <v>0</v>
      </c>
      <c r="AQ9" s="238">
        <f t="shared" si="6"/>
        <v>0</v>
      </c>
      <c r="AR9" s="238">
        <f t="shared" si="6"/>
        <v>0</v>
      </c>
      <c r="AS9" s="238">
        <f t="shared" si="6"/>
        <v>0</v>
      </c>
      <c r="AT9" s="238">
        <f t="shared" si="6"/>
        <v>0</v>
      </c>
      <c r="AU9" s="238">
        <f t="shared" si="6"/>
        <v>0</v>
      </c>
      <c r="AV9" s="238">
        <f t="shared" si="6"/>
        <v>0</v>
      </c>
      <c r="AW9" s="238">
        <f t="shared" si="6"/>
        <v>0</v>
      </c>
      <c r="AX9" s="238">
        <f t="shared" si="6"/>
        <v>0</v>
      </c>
      <c r="AY9" s="238">
        <f t="shared" si="6"/>
        <v>0</v>
      </c>
      <c r="AZ9" s="238">
        <f t="shared" si="6"/>
        <v>0</v>
      </c>
      <c r="BA9" s="238">
        <f t="shared" si="6"/>
        <v>0</v>
      </c>
      <c r="BB9" s="238">
        <f t="shared" si="6"/>
        <v>0</v>
      </c>
      <c r="BC9" s="238">
        <f t="shared" si="6"/>
        <v>0</v>
      </c>
      <c r="BD9" s="238">
        <f t="shared" si="6"/>
        <v>0</v>
      </c>
      <c r="BE9" s="238">
        <f t="shared" si="6"/>
        <v>0</v>
      </c>
      <c r="BF9" s="238">
        <f t="shared" si="6"/>
        <v>0</v>
      </c>
      <c r="BG9" s="238">
        <f t="shared" si="6"/>
        <v>0</v>
      </c>
      <c r="BH9" s="238">
        <f t="shared" si="6"/>
        <v>0</v>
      </c>
      <c r="BI9" s="238">
        <f t="shared" si="6"/>
        <v>0</v>
      </c>
      <c r="BJ9" s="238">
        <f t="shared" ref="BJ9:DX9" si="7">SUM(BJ7)</f>
        <v>0</v>
      </c>
      <c r="BK9" s="238">
        <f t="shared" si="7"/>
        <v>0</v>
      </c>
      <c r="BL9" s="238">
        <f t="shared" si="7"/>
        <v>0</v>
      </c>
      <c r="BM9" s="238">
        <f t="shared" si="7"/>
        <v>0</v>
      </c>
      <c r="BN9" s="238">
        <f t="shared" si="7"/>
        <v>0</v>
      </c>
      <c r="BO9" s="238">
        <f t="shared" si="7"/>
        <v>0</v>
      </c>
      <c r="BP9" s="238">
        <f t="shared" si="7"/>
        <v>0</v>
      </c>
      <c r="BQ9" s="238">
        <f t="shared" si="7"/>
        <v>0</v>
      </c>
      <c r="BR9" s="238">
        <f t="shared" si="7"/>
        <v>0</v>
      </c>
      <c r="BS9" s="238">
        <f t="shared" si="7"/>
        <v>0</v>
      </c>
      <c r="BT9" s="238">
        <f t="shared" si="7"/>
        <v>0</v>
      </c>
      <c r="BU9" s="238">
        <f t="shared" si="7"/>
        <v>0</v>
      </c>
      <c r="BV9" s="238">
        <f t="shared" si="7"/>
        <v>0</v>
      </c>
      <c r="BW9" s="238">
        <f t="shared" si="7"/>
        <v>0</v>
      </c>
      <c r="BX9" s="238">
        <f t="shared" si="7"/>
        <v>0</v>
      </c>
      <c r="BY9" s="238">
        <f t="shared" si="7"/>
        <v>0</v>
      </c>
      <c r="BZ9" s="238">
        <f t="shared" si="7"/>
        <v>0</v>
      </c>
      <c r="CA9" s="238">
        <f t="shared" si="7"/>
        <v>0</v>
      </c>
      <c r="CB9" s="238">
        <f t="shared" si="7"/>
        <v>0</v>
      </c>
      <c r="CC9" s="238">
        <f t="shared" si="7"/>
        <v>0</v>
      </c>
      <c r="CD9" s="238">
        <f t="shared" si="7"/>
        <v>0</v>
      </c>
      <c r="CE9" s="238">
        <f t="shared" si="7"/>
        <v>0</v>
      </c>
      <c r="CF9" s="238">
        <f t="shared" si="7"/>
        <v>0</v>
      </c>
      <c r="CG9" s="238">
        <f t="shared" si="7"/>
        <v>0</v>
      </c>
      <c r="CH9" s="238">
        <f t="shared" si="7"/>
        <v>0</v>
      </c>
      <c r="CI9" s="238">
        <f t="shared" si="7"/>
        <v>0</v>
      </c>
      <c r="CJ9" s="238">
        <f t="shared" si="7"/>
        <v>0</v>
      </c>
      <c r="CK9" s="238">
        <f t="shared" si="7"/>
        <v>0</v>
      </c>
      <c r="CL9" s="238">
        <f t="shared" si="7"/>
        <v>0</v>
      </c>
      <c r="CM9" s="238">
        <f t="shared" si="7"/>
        <v>0</v>
      </c>
      <c r="CN9" s="238">
        <f t="shared" si="7"/>
        <v>0</v>
      </c>
      <c r="CO9" s="238">
        <f t="shared" si="7"/>
        <v>0</v>
      </c>
      <c r="CP9" s="238">
        <f t="shared" si="7"/>
        <v>0</v>
      </c>
      <c r="CQ9" s="238">
        <f t="shared" si="7"/>
        <v>0</v>
      </c>
      <c r="CR9" s="238">
        <f t="shared" si="7"/>
        <v>0</v>
      </c>
      <c r="CS9" s="238">
        <f t="shared" si="7"/>
        <v>0</v>
      </c>
      <c r="CT9" s="238">
        <f t="shared" si="7"/>
        <v>0</v>
      </c>
      <c r="CU9" s="238">
        <f t="shared" si="7"/>
        <v>0</v>
      </c>
      <c r="CV9" s="238">
        <f t="shared" si="7"/>
        <v>0</v>
      </c>
      <c r="CW9" s="238">
        <f t="shared" si="7"/>
        <v>0</v>
      </c>
      <c r="CX9" s="238">
        <f t="shared" si="7"/>
        <v>0</v>
      </c>
      <c r="CY9" s="238">
        <f t="shared" si="7"/>
        <v>0</v>
      </c>
      <c r="CZ9" s="238">
        <f t="shared" si="7"/>
        <v>0</v>
      </c>
      <c r="DA9" s="238">
        <f t="shared" si="7"/>
        <v>0</v>
      </c>
      <c r="DB9" s="238">
        <f t="shared" si="7"/>
        <v>0</v>
      </c>
      <c r="DC9" s="238">
        <f t="shared" si="7"/>
        <v>0</v>
      </c>
      <c r="DD9" s="238">
        <f t="shared" si="7"/>
        <v>0</v>
      </c>
      <c r="DE9" s="238">
        <f t="shared" si="7"/>
        <v>0</v>
      </c>
      <c r="DF9" s="238">
        <f t="shared" si="7"/>
        <v>0</v>
      </c>
      <c r="DG9" s="238">
        <f t="shared" si="7"/>
        <v>0</v>
      </c>
      <c r="DH9" s="238">
        <f t="shared" si="7"/>
        <v>0</v>
      </c>
      <c r="DI9" s="238">
        <f t="shared" si="7"/>
        <v>0</v>
      </c>
      <c r="DJ9" s="238">
        <f t="shared" si="7"/>
        <v>0</v>
      </c>
      <c r="DK9" s="238">
        <f t="shared" si="7"/>
        <v>0</v>
      </c>
      <c r="DL9" s="238">
        <f t="shared" si="7"/>
        <v>0</v>
      </c>
      <c r="DM9" s="238">
        <f t="shared" si="7"/>
        <v>0</v>
      </c>
      <c r="DN9" s="238">
        <f t="shared" si="7"/>
        <v>0</v>
      </c>
      <c r="DO9" s="238">
        <f t="shared" si="7"/>
        <v>0</v>
      </c>
      <c r="DP9" s="238">
        <f t="shared" si="7"/>
        <v>0</v>
      </c>
      <c r="DQ9" s="238">
        <f t="shared" si="7"/>
        <v>0</v>
      </c>
      <c r="DR9" s="238">
        <f t="shared" si="7"/>
        <v>0</v>
      </c>
      <c r="DS9" s="238">
        <f t="shared" si="7"/>
        <v>0</v>
      </c>
      <c r="DT9" s="238">
        <f t="shared" si="7"/>
        <v>0</v>
      </c>
      <c r="DU9" s="238">
        <f t="shared" si="7"/>
        <v>0</v>
      </c>
      <c r="DV9" s="238">
        <f t="shared" si="7"/>
        <v>0</v>
      </c>
      <c r="DW9" s="238">
        <f t="shared" si="7"/>
        <v>0</v>
      </c>
      <c r="DX9" s="238">
        <f t="shared" si="7"/>
        <v>0</v>
      </c>
      <c r="DY9" s="215"/>
    </row>
    <row r="10">
      <c r="A10" s="216" t="s">
        <v>169</v>
      </c>
      <c r="B10" s="209"/>
      <c r="C10" s="209"/>
      <c r="D10" s="209"/>
      <c r="E10" s="209"/>
      <c r="F10" s="209"/>
      <c r="G10" s="186"/>
      <c r="H10" s="217"/>
      <c r="I10" s="229"/>
      <c r="J10" s="229"/>
      <c r="K10" s="229"/>
      <c r="L10" s="229"/>
      <c r="M10" s="229"/>
      <c r="N10" s="229"/>
      <c r="O10" s="229"/>
      <c r="P10" s="229"/>
      <c r="Q10" s="229"/>
      <c r="R10" s="229"/>
      <c r="S10" s="229"/>
      <c r="T10" s="229"/>
      <c r="U10" s="229"/>
      <c r="V10" s="229"/>
      <c r="W10" s="229"/>
      <c r="X10" s="229"/>
      <c r="Y10" s="229"/>
      <c r="Z10" s="229"/>
      <c r="AA10" s="229"/>
      <c r="AB10" s="229"/>
      <c r="AC10" s="229"/>
      <c r="AD10" s="229"/>
      <c r="AE10" s="229"/>
      <c r="AF10" s="229"/>
      <c r="AG10" s="229"/>
      <c r="AH10" s="229"/>
      <c r="AI10" s="229"/>
      <c r="AJ10" s="229"/>
      <c r="AK10" s="229"/>
      <c r="AL10" s="229"/>
      <c r="AM10" s="229"/>
      <c r="AN10" s="229"/>
      <c r="AO10" s="229"/>
      <c r="AP10" s="229"/>
      <c r="AQ10" s="229"/>
      <c r="AR10" s="229"/>
      <c r="AS10" s="229"/>
      <c r="AT10" s="229"/>
      <c r="AU10" s="229"/>
      <c r="AV10" s="229"/>
      <c r="AW10" s="229"/>
      <c r="AX10" s="229"/>
      <c r="AY10" s="229"/>
      <c r="AZ10" s="229"/>
      <c r="BA10" s="229"/>
      <c r="BB10" s="229"/>
      <c r="BC10" s="229"/>
      <c r="BD10" s="229"/>
      <c r="BE10" s="229"/>
      <c r="BF10" s="229"/>
      <c r="BG10" s="229"/>
      <c r="BH10" s="229"/>
      <c r="BI10" s="229"/>
      <c r="BJ10" s="229"/>
      <c r="BK10" s="229"/>
      <c r="BL10" s="229"/>
      <c r="BM10" s="229"/>
      <c r="BN10" s="229"/>
      <c r="BO10" s="229"/>
      <c r="BP10" s="229"/>
      <c r="BQ10" s="229"/>
      <c r="BR10" s="229"/>
      <c r="BS10" s="229"/>
      <c r="BT10" s="229"/>
      <c r="BU10" s="229"/>
      <c r="BV10" s="229"/>
      <c r="BW10" s="229"/>
      <c r="BX10" s="229"/>
      <c r="BY10" s="229"/>
      <c r="BZ10" s="229"/>
      <c r="CA10" s="229"/>
      <c r="CB10" s="229"/>
      <c r="CC10" s="229"/>
      <c r="CD10" s="229"/>
      <c r="CE10" s="229"/>
      <c r="CF10" s="229"/>
      <c r="CG10" s="229"/>
      <c r="CH10" s="229"/>
      <c r="CI10" s="229"/>
      <c r="CJ10" s="229"/>
      <c r="CK10" s="229"/>
      <c r="CL10" s="229"/>
      <c r="CM10" s="229"/>
      <c r="CN10" s="229"/>
      <c r="CO10" s="229"/>
      <c r="CP10" s="229"/>
      <c r="CQ10" s="229"/>
      <c r="CR10" s="229"/>
      <c r="CS10" s="229"/>
      <c r="CT10" s="229"/>
      <c r="CU10" s="229"/>
      <c r="CV10" s="229"/>
      <c r="CW10" s="229"/>
      <c r="CX10" s="229"/>
      <c r="CY10" s="229"/>
      <c r="CZ10" s="229"/>
      <c r="DA10" s="229"/>
      <c r="DB10" s="229"/>
      <c r="DC10" s="229"/>
      <c r="DD10" s="229"/>
      <c r="DE10" s="229"/>
      <c r="DF10" s="229"/>
      <c r="DG10" s="229"/>
      <c r="DH10" s="229"/>
      <c r="DI10" s="229"/>
      <c r="DJ10" s="229"/>
      <c r="DK10" s="229"/>
      <c r="DL10" s="229"/>
      <c r="DM10" s="229"/>
      <c r="DN10" s="229"/>
      <c r="DO10" s="229"/>
      <c r="DP10" s="229"/>
      <c r="DQ10" s="229"/>
      <c r="DR10" s="229"/>
      <c r="DS10" s="229"/>
      <c r="DT10" s="229"/>
      <c r="DU10" s="229"/>
      <c r="DV10" s="229"/>
      <c r="DW10" s="229"/>
      <c r="DX10" s="229"/>
      <c r="DY10" s="215"/>
    </row>
    <row r="11">
      <c r="A11" s="239">
        <v>1.0</v>
      </c>
      <c r="B11" s="239" t="s">
        <v>170</v>
      </c>
      <c r="C11" s="239">
        <v>1.0</v>
      </c>
      <c r="D11" s="220" t="s">
        <v>171</v>
      </c>
      <c r="E11" s="239">
        <v>2000000.0</v>
      </c>
      <c r="F11" s="221">
        <f t="shared" ref="F11:F12" si="8">C11*E11</f>
        <v>2000000</v>
      </c>
      <c r="G11" s="224">
        <f t="shared" ref="G11:G14" si="9">SUM(I11:AB11)</f>
        <v>2150000</v>
      </c>
      <c r="H11" s="225">
        <f t="shared" ref="H11:H14" si="10">F11-G11</f>
        <v>-150000</v>
      </c>
      <c r="I11" s="229"/>
      <c r="J11" s="229"/>
      <c r="K11" s="231">
        <v>2000000.0</v>
      </c>
      <c r="L11" s="229"/>
      <c r="M11" s="229"/>
      <c r="N11" s="229"/>
      <c r="O11" s="229"/>
      <c r="P11" s="229"/>
      <c r="Q11" s="229"/>
      <c r="R11" s="229"/>
      <c r="S11" s="231">
        <v>150000.0</v>
      </c>
      <c r="T11" s="229"/>
      <c r="U11" s="229"/>
      <c r="V11" s="229"/>
      <c r="W11" s="229"/>
      <c r="X11" s="229"/>
      <c r="Y11" s="229"/>
      <c r="Z11" s="229"/>
      <c r="AA11" s="229"/>
      <c r="AB11" s="229"/>
      <c r="AC11" s="229"/>
      <c r="AD11" s="229"/>
      <c r="AE11" s="229"/>
      <c r="AF11" s="229"/>
      <c r="AG11" s="229"/>
      <c r="AH11" s="229"/>
      <c r="AI11" s="229"/>
      <c r="AJ11" s="229"/>
      <c r="AK11" s="229"/>
      <c r="AL11" s="229"/>
      <c r="AM11" s="229"/>
      <c r="AN11" s="229"/>
      <c r="AO11" s="229"/>
      <c r="AP11" s="229"/>
      <c r="AQ11" s="229"/>
      <c r="AR11" s="229"/>
      <c r="AS11" s="229"/>
      <c r="AT11" s="229"/>
      <c r="AU11" s="229"/>
      <c r="AV11" s="229"/>
      <c r="AW11" s="229"/>
      <c r="AX11" s="229"/>
      <c r="AY11" s="229"/>
      <c r="AZ11" s="229"/>
      <c r="BA11" s="229"/>
      <c r="BB11" s="229"/>
      <c r="BC11" s="229"/>
      <c r="BD11" s="229"/>
      <c r="BE11" s="229"/>
      <c r="BF11" s="229"/>
      <c r="BG11" s="229"/>
      <c r="BH11" s="229"/>
      <c r="BI11" s="229"/>
      <c r="BJ11" s="229"/>
      <c r="BK11" s="229"/>
      <c r="BL11" s="229"/>
      <c r="BM11" s="229"/>
      <c r="BN11" s="229"/>
      <c r="BO11" s="229"/>
      <c r="BP11" s="229"/>
      <c r="BQ11" s="229"/>
      <c r="BR11" s="229"/>
      <c r="BS11" s="229"/>
      <c r="BT11" s="229"/>
      <c r="BU11" s="229"/>
      <c r="BV11" s="229"/>
      <c r="BW11" s="229"/>
      <c r="BX11" s="229"/>
      <c r="BY11" s="229"/>
      <c r="BZ11" s="229"/>
      <c r="CA11" s="229"/>
      <c r="CB11" s="229"/>
      <c r="CC11" s="229"/>
      <c r="CD11" s="229"/>
      <c r="CE11" s="229"/>
      <c r="CF11" s="229"/>
      <c r="CG11" s="229"/>
      <c r="CH11" s="229"/>
      <c r="CI11" s="229"/>
      <c r="CJ11" s="229"/>
      <c r="CK11" s="229"/>
      <c r="CL11" s="229"/>
      <c r="CM11" s="229"/>
      <c r="CN11" s="229"/>
      <c r="CO11" s="229"/>
      <c r="CP11" s="229"/>
      <c r="CQ11" s="229"/>
      <c r="CR11" s="229"/>
      <c r="CS11" s="229"/>
      <c r="CT11" s="229"/>
      <c r="CU11" s="229"/>
      <c r="CV11" s="229"/>
      <c r="CW11" s="229"/>
      <c r="CX11" s="229"/>
      <c r="CY11" s="229"/>
      <c r="CZ11" s="229"/>
      <c r="DA11" s="229"/>
      <c r="DB11" s="229"/>
      <c r="DC11" s="229"/>
      <c r="DD11" s="229"/>
      <c r="DE11" s="229"/>
      <c r="DF11" s="229"/>
      <c r="DG11" s="229"/>
      <c r="DH11" s="229"/>
      <c r="DI11" s="229"/>
      <c r="DJ11" s="229"/>
      <c r="DK11" s="229"/>
      <c r="DL11" s="229"/>
      <c r="DM11" s="229"/>
      <c r="DN11" s="229"/>
      <c r="DO11" s="229"/>
      <c r="DP11" s="229"/>
      <c r="DQ11" s="229"/>
      <c r="DR11" s="229"/>
      <c r="DS11" s="229"/>
      <c r="DT11" s="229"/>
      <c r="DU11" s="229"/>
      <c r="DV11" s="229"/>
      <c r="DW11" s="229"/>
      <c r="DX11" s="229"/>
      <c r="DY11" s="215"/>
    </row>
    <row r="12">
      <c r="A12" s="239">
        <v>2.0</v>
      </c>
      <c r="B12" s="239" t="s">
        <v>172</v>
      </c>
      <c r="C12" s="239">
        <v>1.0</v>
      </c>
      <c r="D12" s="220" t="s">
        <v>171</v>
      </c>
      <c r="E12" s="239">
        <v>3000000.0</v>
      </c>
      <c r="F12" s="221">
        <f t="shared" si="8"/>
        <v>3000000</v>
      </c>
      <c r="G12" s="224">
        <f t="shared" si="9"/>
        <v>1500000</v>
      </c>
      <c r="H12" s="225">
        <f t="shared" si="10"/>
        <v>1500000</v>
      </c>
      <c r="I12" s="229">
        <v>1500000.0</v>
      </c>
      <c r="J12" s="229"/>
      <c r="K12" s="229"/>
      <c r="L12" s="229"/>
      <c r="M12" s="229"/>
      <c r="N12" s="229"/>
      <c r="O12" s="229"/>
      <c r="P12" s="229"/>
      <c r="Q12" s="229"/>
      <c r="R12" s="229"/>
      <c r="S12" s="229"/>
      <c r="T12" s="229"/>
      <c r="U12" s="229"/>
      <c r="V12" s="229"/>
      <c r="W12" s="229"/>
      <c r="X12" s="229"/>
      <c r="Y12" s="229"/>
      <c r="Z12" s="229"/>
      <c r="AA12" s="229"/>
      <c r="AB12" s="229"/>
      <c r="AC12" s="229"/>
      <c r="AD12" s="229"/>
      <c r="AE12" s="229"/>
      <c r="AF12" s="229"/>
      <c r="AG12" s="229"/>
      <c r="AH12" s="229"/>
      <c r="AI12" s="229"/>
      <c r="AJ12" s="229"/>
      <c r="AK12" s="229"/>
      <c r="AL12" s="229"/>
      <c r="AM12" s="229"/>
      <c r="AN12" s="229"/>
      <c r="AO12" s="229"/>
      <c r="AP12" s="229"/>
      <c r="AQ12" s="229"/>
      <c r="AR12" s="229"/>
      <c r="AS12" s="229"/>
      <c r="AT12" s="229"/>
      <c r="AU12" s="229"/>
      <c r="AV12" s="229"/>
      <c r="AW12" s="229"/>
      <c r="AX12" s="229"/>
      <c r="AY12" s="229"/>
      <c r="AZ12" s="229"/>
      <c r="BA12" s="229"/>
      <c r="BB12" s="229"/>
      <c r="BC12" s="229"/>
      <c r="BD12" s="229"/>
      <c r="BE12" s="229"/>
      <c r="BF12" s="229"/>
      <c r="BG12" s="229"/>
      <c r="BH12" s="229"/>
      <c r="BI12" s="229"/>
      <c r="BJ12" s="229"/>
      <c r="BK12" s="229"/>
      <c r="BL12" s="229"/>
      <c r="BM12" s="229"/>
      <c r="BN12" s="229"/>
      <c r="BO12" s="229"/>
      <c r="BP12" s="229"/>
      <c r="BQ12" s="229"/>
      <c r="BR12" s="229"/>
      <c r="BS12" s="229"/>
      <c r="BT12" s="229"/>
      <c r="BU12" s="229"/>
      <c r="BV12" s="229"/>
      <c r="BW12" s="229"/>
      <c r="BX12" s="229"/>
      <c r="BY12" s="229"/>
      <c r="BZ12" s="229"/>
      <c r="CA12" s="229"/>
      <c r="CB12" s="229"/>
      <c r="CC12" s="229"/>
      <c r="CD12" s="229"/>
      <c r="CE12" s="229"/>
      <c r="CF12" s="229"/>
      <c r="CG12" s="229"/>
      <c r="CH12" s="229"/>
      <c r="CI12" s="229"/>
      <c r="CJ12" s="229"/>
      <c r="CK12" s="229"/>
      <c r="CL12" s="229"/>
      <c r="CM12" s="229"/>
      <c r="CN12" s="229"/>
      <c r="CO12" s="229"/>
      <c r="CP12" s="229"/>
      <c r="CQ12" s="229"/>
      <c r="CR12" s="229"/>
      <c r="CS12" s="229"/>
      <c r="CT12" s="229"/>
      <c r="CU12" s="229"/>
      <c r="CV12" s="229"/>
      <c r="CW12" s="229"/>
      <c r="CX12" s="229"/>
      <c r="CY12" s="229"/>
      <c r="CZ12" s="229"/>
      <c r="DA12" s="229"/>
      <c r="DB12" s="229"/>
      <c r="DC12" s="229"/>
      <c r="DD12" s="229"/>
      <c r="DE12" s="229"/>
      <c r="DF12" s="229"/>
      <c r="DG12" s="229"/>
      <c r="DH12" s="229"/>
      <c r="DI12" s="229"/>
      <c r="DJ12" s="229"/>
      <c r="DK12" s="229"/>
      <c r="DL12" s="229"/>
      <c r="DM12" s="229"/>
      <c r="DN12" s="229"/>
      <c r="DO12" s="229"/>
      <c r="DP12" s="229"/>
      <c r="DQ12" s="229"/>
      <c r="DR12" s="229"/>
      <c r="DS12" s="229"/>
      <c r="DT12" s="229"/>
      <c r="DU12" s="229"/>
      <c r="DV12" s="229"/>
      <c r="DW12" s="229"/>
      <c r="DX12" s="229"/>
      <c r="DY12" s="215"/>
    </row>
    <row r="13">
      <c r="A13" s="239">
        <v>3.0</v>
      </c>
      <c r="B13" s="239" t="s">
        <v>173</v>
      </c>
      <c r="C13" s="239">
        <v>0.0</v>
      </c>
      <c r="D13" s="220" t="s">
        <v>171</v>
      </c>
      <c r="E13" s="239">
        <v>1500000.0</v>
      </c>
      <c r="F13" s="221">
        <v>8000000.0</v>
      </c>
      <c r="G13" s="224">
        <f t="shared" si="9"/>
        <v>1500000</v>
      </c>
      <c r="H13" s="225">
        <f t="shared" si="10"/>
        <v>6500000</v>
      </c>
      <c r="I13" s="229">
        <v>1500000.0</v>
      </c>
      <c r="J13" s="229"/>
      <c r="K13" s="229"/>
      <c r="L13" s="229"/>
      <c r="M13" s="229"/>
      <c r="N13" s="229"/>
      <c r="O13" s="229"/>
      <c r="P13" s="229"/>
      <c r="Q13" s="229"/>
      <c r="R13" s="229"/>
      <c r="S13" s="229"/>
      <c r="T13" s="229"/>
      <c r="U13" s="229"/>
      <c r="V13" s="229"/>
      <c r="W13" s="229"/>
      <c r="X13" s="229"/>
      <c r="Y13" s="229"/>
      <c r="Z13" s="229"/>
      <c r="AA13" s="229"/>
      <c r="AB13" s="229"/>
      <c r="AC13" s="229"/>
      <c r="AD13" s="229"/>
      <c r="AE13" s="229"/>
      <c r="AF13" s="229"/>
      <c r="AG13" s="229"/>
      <c r="AH13" s="229"/>
      <c r="AI13" s="229"/>
      <c r="AJ13" s="229"/>
      <c r="AK13" s="229"/>
      <c r="AL13" s="229"/>
      <c r="AM13" s="229"/>
      <c r="AN13" s="229"/>
      <c r="AO13" s="229"/>
      <c r="AP13" s="229"/>
      <c r="AQ13" s="229"/>
      <c r="AR13" s="229"/>
      <c r="AS13" s="229"/>
      <c r="AT13" s="229"/>
      <c r="AU13" s="229"/>
      <c r="AV13" s="229"/>
      <c r="AW13" s="229"/>
      <c r="AX13" s="229"/>
      <c r="AY13" s="229"/>
      <c r="AZ13" s="229"/>
      <c r="BA13" s="229"/>
      <c r="BB13" s="229"/>
      <c r="BC13" s="229"/>
      <c r="BD13" s="229"/>
      <c r="BE13" s="229"/>
      <c r="BF13" s="229"/>
      <c r="BG13" s="229"/>
      <c r="BH13" s="229"/>
      <c r="BI13" s="229"/>
      <c r="BJ13" s="229"/>
      <c r="BK13" s="229"/>
      <c r="BL13" s="229"/>
      <c r="BM13" s="229"/>
      <c r="BN13" s="229"/>
      <c r="BO13" s="229"/>
      <c r="BP13" s="229"/>
      <c r="BQ13" s="229"/>
      <c r="BR13" s="229"/>
      <c r="BS13" s="229"/>
      <c r="BT13" s="229"/>
      <c r="BU13" s="229"/>
      <c r="BV13" s="229"/>
      <c r="BW13" s="229"/>
      <c r="BX13" s="229"/>
      <c r="BY13" s="229"/>
      <c r="BZ13" s="229"/>
      <c r="CA13" s="229"/>
      <c r="CB13" s="229"/>
      <c r="CC13" s="229"/>
      <c r="CD13" s="229"/>
      <c r="CE13" s="229"/>
      <c r="CF13" s="229"/>
      <c r="CG13" s="229"/>
      <c r="CH13" s="229"/>
      <c r="CI13" s="229"/>
      <c r="CJ13" s="229"/>
      <c r="CK13" s="229"/>
      <c r="CL13" s="229"/>
      <c r="CM13" s="229"/>
      <c r="CN13" s="229"/>
      <c r="CO13" s="229"/>
      <c r="CP13" s="229"/>
      <c r="CQ13" s="229"/>
      <c r="CR13" s="229"/>
      <c r="CS13" s="229"/>
      <c r="CT13" s="229"/>
      <c r="CU13" s="229"/>
      <c r="CV13" s="229"/>
      <c r="CW13" s="229"/>
      <c r="CX13" s="229"/>
      <c r="CY13" s="229"/>
      <c r="CZ13" s="229"/>
      <c r="DA13" s="229"/>
      <c r="DB13" s="229"/>
      <c r="DC13" s="229"/>
      <c r="DD13" s="229"/>
      <c r="DE13" s="229"/>
      <c r="DF13" s="229"/>
      <c r="DG13" s="229"/>
      <c r="DH13" s="229"/>
      <c r="DI13" s="229"/>
      <c r="DJ13" s="229"/>
      <c r="DK13" s="229"/>
      <c r="DL13" s="229"/>
      <c r="DM13" s="229"/>
      <c r="DN13" s="229"/>
      <c r="DO13" s="229"/>
      <c r="DP13" s="229"/>
      <c r="DQ13" s="229"/>
      <c r="DR13" s="229"/>
      <c r="DS13" s="229"/>
      <c r="DT13" s="229"/>
      <c r="DU13" s="229"/>
      <c r="DV13" s="229"/>
      <c r="DW13" s="229"/>
      <c r="DX13" s="229"/>
      <c r="DY13" s="215"/>
    </row>
    <row r="14">
      <c r="A14" s="220">
        <v>4.0</v>
      </c>
      <c r="B14" s="221" t="s">
        <v>174</v>
      </c>
      <c r="C14" s="222">
        <v>0.0</v>
      </c>
      <c r="D14" s="220" t="s">
        <v>175</v>
      </c>
      <c r="E14" s="223">
        <v>60000.0</v>
      </c>
      <c r="F14" s="221">
        <f>C14*E14</f>
        <v>0</v>
      </c>
      <c r="G14" s="224">
        <f t="shared" si="9"/>
        <v>0</v>
      </c>
      <c r="H14" s="225">
        <f t="shared" si="10"/>
        <v>0</v>
      </c>
      <c r="I14" s="229">
        <f>F14</f>
        <v>0</v>
      </c>
      <c r="J14" s="229"/>
      <c r="K14" s="229"/>
      <c r="L14" s="229"/>
      <c r="M14" s="229"/>
      <c r="N14" s="229"/>
      <c r="O14" s="229"/>
      <c r="P14" s="229"/>
      <c r="Q14" s="229"/>
      <c r="R14" s="229"/>
      <c r="S14" s="229"/>
      <c r="T14" s="229"/>
      <c r="U14" s="229"/>
      <c r="V14" s="229"/>
      <c r="W14" s="229"/>
      <c r="X14" s="229"/>
      <c r="Y14" s="229"/>
      <c r="Z14" s="229"/>
      <c r="AA14" s="229"/>
      <c r="AB14" s="229"/>
      <c r="AC14" s="229"/>
      <c r="AD14" s="229"/>
      <c r="AE14" s="229"/>
      <c r="AF14" s="229"/>
      <c r="AG14" s="229"/>
      <c r="AH14" s="229"/>
      <c r="AI14" s="229"/>
      <c r="AJ14" s="229"/>
      <c r="AK14" s="229"/>
      <c r="AL14" s="229"/>
      <c r="AM14" s="229"/>
      <c r="AN14" s="229"/>
      <c r="AO14" s="229"/>
      <c r="AP14" s="229"/>
      <c r="AQ14" s="229"/>
      <c r="AR14" s="229"/>
      <c r="AS14" s="229"/>
      <c r="AT14" s="229"/>
      <c r="AU14" s="229"/>
      <c r="AV14" s="229"/>
      <c r="AW14" s="229"/>
      <c r="AX14" s="229"/>
      <c r="AY14" s="229"/>
      <c r="AZ14" s="229"/>
      <c r="BA14" s="229"/>
      <c r="BB14" s="229"/>
      <c r="BC14" s="229"/>
      <c r="BD14" s="229"/>
      <c r="BE14" s="229"/>
      <c r="BF14" s="229"/>
      <c r="BG14" s="229"/>
      <c r="BH14" s="229"/>
      <c r="BI14" s="229"/>
      <c r="BJ14" s="229"/>
      <c r="BK14" s="229"/>
      <c r="BL14" s="229"/>
      <c r="BM14" s="229"/>
      <c r="BN14" s="229"/>
      <c r="BO14" s="229"/>
      <c r="BP14" s="229"/>
      <c r="BQ14" s="229"/>
      <c r="BR14" s="229"/>
      <c r="BS14" s="229"/>
      <c r="BT14" s="229"/>
      <c r="BU14" s="229"/>
      <c r="BV14" s="229"/>
      <c r="BW14" s="229"/>
      <c r="BX14" s="229"/>
      <c r="BY14" s="229"/>
      <c r="BZ14" s="229"/>
      <c r="CA14" s="229"/>
      <c r="CB14" s="229"/>
      <c r="CC14" s="229"/>
      <c r="CD14" s="229"/>
      <c r="CE14" s="229"/>
      <c r="CF14" s="229"/>
      <c r="CG14" s="229"/>
      <c r="CH14" s="229"/>
      <c r="CI14" s="229"/>
      <c r="CJ14" s="229"/>
      <c r="CK14" s="229"/>
      <c r="CL14" s="229"/>
      <c r="CM14" s="229"/>
      <c r="CN14" s="229"/>
      <c r="CO14" s="229"/>
      <c r="CP14" s="229"/>
      <c r="CQ14" s="229"/>
      <c r="CR14" s="229"/>
      <c r="CS14" s="229"/>
      <c r="CT14" s="229"/>
      <c r="CU14" s="229"/>
      <c r="CV14" s="229"/>
      <c r="CW14" s="229"/>
      <c r="CX14" s="229"/>
      <c r="CY14" s="229"/>
      <c r="CZ14" s="229"/>
      <c r="DA14" s="229"/>
      <c r="DB14" s="229"/>
      <c r="DC14" s="229"/>
      <c r="DD14" s="229"/>
      <c r="DE14" s="229"/>
      <c r="DF14" s="229"/>
      <c r="DG14" s="229"/>
      <c r="DH14" s="229"/>
      <c r="DI14" s="229"/>
      <c r="DJ14" s="229"/>
      <c r="DK14" s="229"/>
      <c r="DL14" s="229"/>
      <c r="DM14" s="229"/>
      <c r="DN14" s="229"/>
      <c r="DO14" s="229"/>
      <c r="DP14" s="229"/>
      <c r="DQ14" s="229"/>
      <c r="DR14" s="229"/>
      <c r="DS14" s="229"/>
      <c r="DT14" s="229"/>
      <c r="DU14" s="229"/>
      <c r="DV14" s="229"/>
      <c r="DW14" s="229"/>
      <c r="DX14" s="229"/>
      <c r="DY14" s="215"/>
    </row>
    <row r="15">
      <c r="A15" s="232"/>
      <c r="B15" s="233" t="s">
        <v>176</v>
      </c>
      <c r="C15" s="234"/>
      <c r="D15" s="212"/>
      <c r="E15" s="235"/>
      <c r="F15" s="235">
        <f t="shared" ref="F15:CY15" si="11">SUM(F11:F14)</f>
        <v>13000000</v>
      </c>
      <c r="G15" s="213">
        <f t="shared" si="11"/>
        <v>5150000</v>
      </c>
      <c r="H15" s="240">
        <f t="shared" si="11"/>
        <v>7850000</v>
      </c>
      <c r="I15" s="241">
        <f t="shared" si="11"/>
        <v>3000000</v>
      </c>
      <c r="J15" s="241">
        <f t="shared" si="11"/>
        <v>0</v>
      </c>
      <c r="K15" s="241">
        <f t="shared" si="11"/>
        <v>2000000</v>
      </c>
      <c r="L15" s="241">
        <f t="shared" si="11"/>
        <v>0</v>
      </c>
      <c r="M15" s="241">
        <f t="shared" si="11"/>
        <v>0</v>
      </c>
      <c r="N15" s="241">
        <f t="shared" si="11"/>
        <v>0</v>
      </c>
      <c r="O15" s="241">
        <f t="shared" si="11"/>
        <v>0</v>
      </c>
      <c r="P15" s="241">
        <f t="shared" si="11"/>
        <v>0</v>
      </c>
      <c r="Q15" s="241">
        <f t="shared" si="11"/>
        <v>0</v>
      </c>
      <c r="R15" s="241">
        <f t="shared" si="11"/>
        <v>0</v>
      </c>
      <c r="S15" s="241">
        <f t="shared" si="11"/>
        <v>150000</v>
      </c>
      <c r="T15" s="241">
        <f t="shared" si="11"/>
        <v>0</v>
      </c>
      <c r="U15" s="241">
        <f t="shared" si="11"/>
        <v>0</v>
      </c>
      <c r="V15" s="241">
        <f t="shared" si="11"/>
        <v>0</v>
      </c>
      <c r="W15" s="241">
        <f t="shared" si="11"/>
        <v>0</v>
      </c>
      <c r="X15" s="241">
        <f t="shared" si="11"/>
        <v>0</v>
      </c>
      <c r="Y15" s="241">
        <f t="shared" si="11"/>
        <v>0</v>
      </c>
      <c r="Z15" s="241">
        <f t="shared" si="11"/>
        <v>0</v>
      </c>
      <c r="AA15" s="241">
        <f t="shared" si="11"/>
        <v>0</v>
      </c>
      <c r="AB15" s="241">
        <f t="shared" si="11"/>
        <v>0</v>
      </c>
      <c r="AC15" s="241">
        <f t="shared" si="11"/>
        <v>0</v>
      </c>
      <c r="AD15" s="241">
        <f t="shared" si="11"/>
        <v>0</v>
      </c>
      <c r="AE15" s="241">
        <f t="shared" si="11"/>
        <v>0</v>
      </c>
      <c r="AF15" s="241">
        <f t="shared" si="11"/>
        <v>0</v>
      </c>
      <c r="AG15" s="241">
        <f t="shared" si="11"/>
        <v>0</v>
      </c>
      <c r="AH15" s="241">
        <f t="shared" si="11"/>
        <v>0</v>
      </c>
      <c r="AI15" s="241">
        <f t="shared" si="11"/>
        <v>0</v>
      </c>
      <c r="AJ15" s="241">
        <f t="shared" si="11"/>
        <v>0</v>
      </c>
      <c r="AK15" s="241">
        <f t="shared" si="11"/>
        <v>0</v>
      </c>
      <c r="AL15" s="241">
        <f t="shared" si="11"/>
        <v>0</v>
      </c>
      <c r="AM15" s="241">
        <f t="shared" si="11"/>
        <v>0</v>
      </c>
      <c r="AN15" s="241">
        <f t="shared" si="11"/>
        <v>0</v>
      </c>
      <c r="AO15" s="241">
        <f t="shared" si="11"/>
        <v>0</v>
      </c>
      <c r="AP15" s="241">
        <f t="shared" si="11"/>
        <v>0</v>
      </c>
      <c r="AQ15" s="241">
        <f t="shared" si="11"/>
        <v>0</v>
      </c>
      <c r="AR15" s="241">
        <f t="shared" si="11"/>
        <v>0</v>
      </c>
      <c r="AS15" s="241">
        <f t="shared" si="11"/>
        <v>0</v>
      </c>
      <c r="AT15" s="241">
        <f t="shared" si="11"/>
        <v>0</v>
      </c>
      <c r="AU15" s="241">
        <f t="shared" si="11"/>
        <v>0</v>
      </c>
      <c r="AV15" s="241">
        <f t="shared" si="11"/>
        <v>0</v>
      </c>
      <c r="AW15" s="241">
        <f t="shared" si="11"/>
        <v>0</v>
      </c>
      <c r="AX15" s="241">
        <f t="shared" si="11"/>
        <v>0</v>
      </c>
      <c r="AY15" s="241">
        <f t="shared" si="11"/>
        <v>0</v>
      </c>
      <c r="AZ15" s="241">
        <f t="shared" si="11"/>
        <v>0</v>
      </c>
      <c r="BA15" s="241">
        <f t="shared" si="11"/>
        <v>0</v>
      </c>
      <c r="BB15" s="241">
        <f t="shared" si="11"/>
        <v>0</v>
      </c>
      <c r="BC15" s="241">
        <f t="shared" si="11"/>
        <v>0</v>
      </c>
      <c r="BD15" s="241">
        <f t="shared" si="11"/>
        <v>0</v>
      </c>
      <c r="BE15" s="241">
        <f t="shared" si="11"/>
        <v>0</v>
      </c>
      <c r="BF15" s="241">
        <f t="shared" si="11"/>
        <v>0</v>
      </c>
      <c r="BG15" s="241">
        <f t="shared" si="11"/>
        <v>0</v>
      </c>
      <c r="BH15" s="241">
        <f t="shared" si="11"/>
        <v>0</v>
      </c>
      <c r="BI15" s="241">
        <f t="shared" si="11"/>
        <v>0</v>
      </c>
      <c r="BJ15" s="241">
        <f t="shared" si="11"/>
        <v>0</v>
      </c>
      <c r="BK15" s="241">
        <f t="shared" si="11"/>
        <v>0</v>
      </c>
      <c r="BL15" s="241">
        <f t="shared" si="11"/>
        <v>0</v>
      </c>
      <c r="BM15" s="241">
        <f t="shared" si="11"/>
        <v>0</v>
      </c>
      <c r="BN15" s="241">
        <f t="shared" si="11"/>
        <v>0</v>
      </c>
      <c r="BO15" s="241">
        <f t="shared" si="11"/>
        <v>0</v>
      </c>
      <c r="BP15" s="241">
        <f t="shared" si="11"/>
        <v>0</v>
      </c>
      <c r="BQ15" s="241">
        <f t="shared" si="11"/>
        <v>0</v>
      </c>
      <c r="BR15" s="241">
        <f t="shared" si="11"/>
        <v>0</v>
      </c>
      <c r="BS15" s="241">
        <f t="shared" si="11"/>
        <v>0</v>
      </c>
      <c r="BT15" s="241">
        <f t="shared" si="11"/>
        <v>0</v>
      </c>
      <c r="BU15" s="241">
        <f t="shared" si="11"/>
        <v>0</v>
      </c>
      <c r="BV15" s="241">
        <f t="shared" si="11"/>
        <v>0</v>
      </c>
      <c r="BW15" s="241">
        <f t="shared" si="11"/>
        <v>0</v>
      </c>
      <c r="BX15" s="241">
        <f t="shared" si="11"/>
        <v>0</v>
      </c>
      <c r="BY15" s="241">
        <f t="shared" si="11"/>
        <v>0</v>
      </c>
      <c r="BZ15" s="241">
        <f t="shared" si="11"/>
        <v>0</v>
      </c>
      <c r="CA15" s="241">
        <f t="shared" si="11"/>
        <v>0</v>
      </c>
      <c r="CB15" s="241">
        <f t="shared" si="11"/>
        <v>0</v>
      </c>
      <c r="CC15" s="241">
        <f t="shared" si="11"/>
        <v>0</v>
      </c>
      <c r="CD15" s="241">
        <f t="shared" si="11"/>
        <v>0</v>
      </c>
      <c r="CE15" s="241">
        <f t="shared" si="11"/>
        <v>0</v>
      </c>
      <c r="CF15" s="241">
        <f t="shared" si="11"/>
        <v>0</v>
      </c>
      <c r="CG15" s="241">
        <f t="shared" si="11"/>
        <v>0</v>
      </c>
      <c r="CH15" s="241">
        <f t="shared" si="11"/>
        <v>0</v>
      </c>
      <c r="CI15" s="241">
        <f t="shared" si="11"/>
        <v>0</v>
      </c>
      <c r="CJ15" s="241">
        <f t="shared" si="11"/>
        <v>0</v>
      </c>
      <c r="CK15" s="241">
        <f t="shared" si="11"/>
        <v>0</v>
      </c>
      <c r="CL15" s="241">
        <f t="shared" si="11"/>
        <v>0</v>
      </c>
      <c r="CM15" s="241">
        <f t="shared" si="11"/>
        <v>0</v>
      </c>
      <c r="CN15" s="241">
        <f t="shared" si="11"/>
        <v>0</v>
      </c>
      <c r="CO15" s="241">
        <f t="shared" si="11"/>
        <v>0</v>
      </c>
      <c r="CP15" s="241">
        <f t="shared" si="11"/>
        <v>0</v>
      </c>
      <c r="CQ15" s="241">
        <f t="shared" si="11"/>
        <v>0</v>
      </c>
      <c r="CR15" s="241">
        <f t="shared" si="11"/>
        <v>0</v>
      </c>
      <c r="CS15" s="241">
        <f t="shared" si="11"/>
        <v>0</v>
      </c>
      <c r="CT15" s="241">
        <f t="shared" si="11"/>
        <v>0</v>
      </c>
      <c r="CU15" s="241">
        <f t="shared" si="11"/>
        <v>0</v>
      </c>
      <c r="CV15" s="241">
        <f t="shared" si="11"/>
        <v>0</v>
      </c>
      <c r="CW15" s="241">
        <f t="shared" si="11"/>
        <v>0</v>
      </c>
      <c r="CX15" s="241">
        <f t="shared" si="11"/>
        <v>0</v>
      </c>
      <c r="CY15" s="241">
        <f t="shared" si="11"/>
        <v>0</v>
      </c>
      <c r="CZ15" s="241">
        <f t="shared" ref="CZ15:DX15" si="12">SUM(CZ12:CZ14)</f>
        <v>0</v>
      </c>
      <c r="DA15" s="241">
        <f t="shared" si="12"/>
        <v>0</v>
      </c>
      <c r="DB15" s="241">
        <f t="shared" si="12"/>
        <v>0</v>
      </c>
      <c r="DC15" s="241">
        <f t="shared" si="12"/>
        <v>0</v>
      </c>
      <c r="DD15" s="241">
        <f t="shared" si="12"/>
        <v>0</v>
      </c>
      <c r="DE15" s="241">
        <f t="shared" si="12"/>
        <v>0</v>
      </c>
      <c r="DF15" s="241">
        <f t="shared" si="12"/>
        <v>0</v>
      </c>
      <c r="DG15" s="241">
        <f t="shared" si="12"/>
        <v>0</v>
      </c>
      <c r="DH15" s="241">
        <f t="shared" si="12"/>
        <v>0</v>
      </c>
      <c r="DI15" s="241">
        <f t="shared" si="12"/>
        <v>0</v>
      </c>
      <c r="DJ15" s="241">
        <f t="shared" si="12"/>
        <v>0</v>
      </c>
      <c r="DK15" s="241">
        <f t="shared" si="12"/>
        <v>0</v>
      </c>
      <c r="DL15" s="241">
        <f t="shared" si="12"/>
        <v>0</v>
      </c>
      <c r="DM15" s="241">
        <f t="shared" si="12"/>
        <v>0</v>
      </c>
      <c r="DN15" s="241">
        <f t="shared" si="12"/>
        <v>0</v>
      </c>
      <c r="DO15" s="241">
        <f t="shared" si="12"/>
        <v>0</v>
      </c>
      <c r="DP15" s="241">
        <f t="shared" si="12"/>
        <v>0</v>
      </c>
      <c r="DQ15" s="241">
        <f t="shared" si="12"/>
        <v>0</v>
      </c>
      <c r="DR15" s="241">
        <f t="shared" si="12"/>
        <v>0</v>
      </c>
      <c r="DS15" s="241">
        <f t="shared" si="12"/>
        <v>0</v>
      </c>
      <c r="DT15" s="241">
        <f t="shared" si="12"/>
        <v>0</v>
      </c>
      <c r="DU15" s="241">
        <f t="shared" si="12"/>
        <v>0</v>
      </c>
      <c r="DV15" s="241">
        <f t="shared" si="12"/>
        <v>0</v>
      </c>
      <c r="DW15" s="241">
        <f t="shared" si="12"/>
        <v>0</v>
      </c>
      <c r="DX15" s="241">
        <f t="shared" si="12"/>
        <v>0</v>
      </c>
      <c r="DY15" s="242"/>
    </row>
    <row r="16">
      <c r="A16" s="216" t="s">
        <v>177</v>
      </c>
      <c r="B16" s="209"/>
      <c r="C16" s="209"/>
      <c r="D16" s="209"/>
      <c r="E16" s="209"/>
      <c r="F16" s="209"/>
      <c r="G16" s="186"/>
      <c r="H16" s="217"/>
      <c r="I16" s="229"/>
      <c r="J16" s="229"/>
      <c r="K16" s="229"/>
      <c r="L16" s="229"/>
      <c r="M16" s="229"/>
      <c r="N16" s="229"/>
      <c r="O16" s="229"/>
      <c r="P16" s="229"/>
      <c r="Q16" s="229"/>
      <c r="R16" s="229"/>
      <c r="S16" s="229"/>
      <c r="T16" s="229"/>
      <c r="U16" s="229"/>
      <c r="V16" s="229"/>
      <c r="W16" s="229"/>
      <c r="X16" s="229"/>
      <c r="Y16" s="229"/>
      <c r="Z16" s="229"/>
      <c r="AA16" s="229"/>
      <c r="AB16" s="229"/>
      <c r="AC16" s="229"/>
      <c r="AD16" s="229"/>
      <c r="AE16" s="229"/>
      <c r="AF16" s="229"/>
      <c r="AG16" s="229"/>
      <c r="AH16" s="229"/>
      <c r="AI16" s="229"/>
      <c r="AJ16" s="229"/>
      <c r="AK16" s="229"/>
      <c r="AL16" s="229"/>
      <c r="AM16" s="229"/>
      <c r="AN16" s="229"/>
      <c r="AO16" s="229"/>
      <c r="AP16" s="229"/>
      <c r="AQ16" s="229"/>
      <c r="AR16" s="229"/>
      <c r="AS16" s="229"/>
      <c r="AT16" s="229"/>
      <c r="AU16" s="229"/>
      <c r="AV16" s="229"/>
      <c r="AW16" s="229"/>
      <c r="AX16" s="229"/>
      <c r="AY16" s="229"/>
      <c r="AZ16" s="229"/>
      <c r="BA16" s="229"/>
      <c r="BB16" s="229"/>
      <c r="BC16" s="229"/>
      <c r="BD16" s="229"/>
      <c r="BE16" s="229"/>
      <c r="BF16" s="229"/>
      <c r="BG16" s="229"/>
      <c r="BH16" s="229"/>
      <c r="BI16" s="229"/>
      <c r="BJ16" s="229"/>
      <c r="BK16" s="229"/>
      <c r="BL16" s="229"/>
      <c r="BM16" s="229"/>
      <c r="BN16" s="229"/>
      <c r="BO16" s="229"/>
      <c r="BP16" s="229"/>
      <c r="BQ16" s="229"/>
      <c r="BR16" s="229"/>
      <c r="BS16" s="229"/>
      <c r="BT16" s="229"/>
      <c r="BU16" s="229"/>
      <c r="BV16" s="229"/>
      <c r="BW16" s="229"/>
      <c r="BX16" s="229"/>
      <c r="BY16" s="229"/>
      <c r="BZ16" s="229"/>
      <c r="CA16" s="229"/>
      <c r="CB16" s="229"/>
      <c r="CC16" s="229"/>
      <c r="CD16" s="229"/>
      <c r="CE16" s="229"/>
      <c r="CF16" s="229"/>
      <c r="CG16" s="229"/>
      <c r="CH16" s="229"/>
      <c r="CI16" s="229"/>
      <c r="CJ16" s="229"/>
      <c r="CK16" s="229"/>
      <c r="CL16" s="229"/>
      <c r="CM16" s="229"/>
      <c r="CN16" s="229"/>
      <c r="CO16" s="229"/>
      <c r="CP16" s="229"/>
      <c r="CQ16" s="229"/>
      <c r="CR16" s="229"/>
      <c r="CS16" s="229"/>
      <c r="CT16" s="229"/>
      <c r="CU16" s="229"/>
      <c r="CV16" s="229"/>
      <c r="CW16" s="229"/>
      <c r="CX16" s="229"/>
      <c r="CY16" s="229"/>
      <c r="CZ16" s="229"/>
      <c r="DA16" s="229"/>
      <c r="DB16" s="229"/>
      <c r="DC16" s="229"/>
      <c r="DD16" s="229"/>
      <c r="DE16" s="229"/>
      <c r="DF16" s="229"/>
      <c r="DG16" s="229"/>
      <c r="DH16" s="229"/>
      <c r="DI16" s="229"/>
      <c r="DJ16" s="229"/>
      <c r="DK16" s="229"/>
      <c r="DL16" s="229"/>
      <c r="DM16" s="229"/>
      <c r="DN16" s="229"/>
      <c r="DO16" s="229"/>
      <c r="DP16" s="229"/>
      <c r="DQ16" s="229"/>
      <c r="DR16" s="229"/>
      <c r="DS16" s="229"/>
      <c r="DT16" s="229"/>
      <c r="DU16" s="229"/>
      <c r="DV16" s="229"/>
      <c r="DW16" s="229"/>
      <c r="DX16" s="229"/>
      <c r="DY16" s="215"/>
    </row>
    <row r="17">
      <c r="A17" s="220">
        <v>1.0</v>
      </c>
      <c r="B17" s="221" t="s">
        <v>178</v>
      </c>
      <c r="C17" s="222">
        <v>1.0</v>
      </c>
      <c r="D17" s="220" t="s">
        <v>165</v>
      </c>
      <c r="E17" s="223">
        <v>750000.0</v>
      </c>
      <c r="F17" s="221">
        <f t="shared" ref="F17:F18" si="13">C17*E17</f>
        <v>750000</v>
      </c>
      <c r="G17" s="224">
        <f t="shared" ref="G17:G18" si="14">SUM(I17:AB17)</f>
        <v>1250000</v>
      </c>
      <c r="H17" s="225">
        <f>F17-G17</f>
        <v>-500000</v>
      </c>
      <c r="I17" s="226"/>
      <c r="J17" s="227"/>
      <c r="K17" s="228">
        <v>250000.0</v>
      </c>
      <c r="L17" s="227"/>
      <c r="M17" s="228">
        <v>1000000.0</v>
      </c>
      <c r="N17" s="229"/>
      <c r="O17" s="229"/>
      <c r="P17" s="229"/>
      <c r="Q17" s="229"/>
      <c r="R17" s="229"/>
      <c r="S17" s="229"/>
      <c r="T17" s="229"/>
      <c r="U17" s="229"/>
      <c r="V17" s="229"/>
      <c r="W17" s="229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29"/>
      <c r="AI17" s="229"/>
      <c r="AJ17" s="229"/>
      <c r="AK17" s="229"/>
      <c r="AL17" s="229"/>
      <c r="AM17" s="229"/>
      <c r="AN17" s="229"/>
      <c r="AO17" s="229"/>
      <c r="AP17" s="229"/>
      <c r="AQ17" s="229"/>
      <c r="AR17" s="229"/>
      <c r="AS17" s="229"/>
      <c r="AT17" s="229"/>
      <c r="AU17" s="229"/>
      <c r="AV17" s="229"/>
      <c r="AW17" s="229"/>
      <c r="AX17" s="229"/>
      <c r="AY17" s="229"/>
      <c r="AZ17" s="229"/>
      <c r="BA17" s="229"/>
      <c r="BB17" s="229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29"/>
      <c r="BS17" s="229"/>
      <c r="BT17" s="229"/>
      <c r="BU17" s="229"/>
      <c r="BV17" s="229"/>
      <c r="BW17" s="229"/>
      <c r="BX17" s="229"/>
      <c r="BY17" s="229"/>
      <c r="BZ17" s="229"/>
      <c r="CA17" s="229"/>
      <c r="CB17" s="229"/>
      <c r="CC17" s="229"/>
      <c r="CD17" s="229"/>
      <c r="CE17" s="229"/>
      <c r="CF17" s="229"/>
      <c r="CG17" s="229"/>
      <c r="CH17" s="229"/>
      <c r="CI17" s="229"/>
      <c r="CJ17" s="229"/>
      <c r="CK17" s="229"/>
      <c r="CL17" s="229"/>
      <c r="CM17" s="229"/>
      <c r="CN17" s="229"/>
      <c r="CO17" s="229"/>
      <c r="CP17" s="229"/>
      <c r="CQ17" s="229"/>
      <c r="CR17" s="229"/>
      <c r="CS17" s="229"/>
      <c r="CT17" s="229"/>
      <c r="CU17" s="229"/>
      <c r="CV17" s="229"/>
      <c r="CW17" s="229"/>
      <c r="CX17" s="229"/>
      <c r="CY17" s="229"/>
      <c r="CZ17" s="229"/>
      <c r="DA17" s="229"/>
      <c r="DB17" s="229"/>
      <c r="DC17" s="229"/>
      <c r="DD17" s="229"/>
      <c r="DE17" s="229"/>
      <c r="DF17" s="229"/>
      <c r="DG17" s="229"/>
      <c r="DH17" s="229"/>
      <c r="DI17" s="229"/>
      <c r="DJ17" s="229"/>
      <c r="DK17" s="229"/>
      <c r="DL17" s="229"/>
      <c r="DM17" s="229"/>
      <c r="DN17" s="229"/>
      <c r="DO17" s="229"/>
      <c r="DP17" s="229"/>
      <c r="DQ17" s="229"/>
      <c r="DR17" s="229"/>
      <c r="DS17" s="229"/>
      <c r="DT17" s="229"/>
      <c r="DU17" s="229"/>
      <c r="DV17" s="229"/>
      <c r="DW17" s="229"/>
      <c r="DX17" s="229"/>
      <c r="DY17" s="215"/>
    </row>
    <row r="18">
      <c r="A18" s="220">
        <v>2.0</v>
      </c>
      <c r="B18" s="221" t="s">
        <v>179</v>
      </c>
      <c r="C18" s="222">
        <v>0.0</v>
      </c>
      <c r="D18" s="220" t="s">
        <v>171</v>
      </c>
      <c r="E18" s="223">
        <v>1000000.0</v>
      </c>
      <c r="F18" s="221">
        <f t="shared" si="13"/>
        <v>0</v>
      </c>
      <c r="G18" s="224">
        <f t="shared" si="14"/>
        <v>0</v>
      </c>
      <c r="H18" s="225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229"/>
      <c r="T18" s="229"/>
      <c r="U18" s="229"/>
      <c r="V18" s="229"/>
      <c r="W18" s="229"/>
      <c r="X18" s="229"/>
      <c r="Y18" s="229"/>
      <c r="Z18" s="229"/>
      <c r="AA18" s="229"/>
      <c r="AB18" s="229"/>
      <c r="AC18" s="229"/>
      <c r="AD18" s="229"/>
      <c r="AE18" s="229"/>
      <c r="AF18" s="229"/>
      <c r="AG18" s="229"/>
      <c r="AH18" s="229"/>
      <c r="AI18" s="229"/>
      <c r="AJ18" s="229"/>
      <c r="AK18" s="229"/>
      <c r="AL18" s="229"/>
      <c r="AM18" s="229"/>
      <c r="AN18" s="229"/>
      <c r="AO18" s="229"/>
      <c r="AP18" s="229"/>
      <c r="AQ18" s="229"/>
      <c r="AR18" s="229"/>
      <c r="AS18" s="229"/>
      <c r="AT18" s="229"/>
      <c r="AU18" s="229"/>
      <c r="AV18" s="229"/>
      <c r="AW18" s="229"/>
      <c r="AX18" s="229"/>
      <c r="AY18" s="229"/>
      <c r="AZ18" s="229"/>
      <c r="BA18" s="229"/>
      <c r="BB18" s="229"/>
      <c r="BC18" s="229"/>
      <c r="BD18" s="229"/>
      <c r="BE18" s="229"/>
      <c r="BF18" s="229"/>
      <c r="BG18" s="229"/>
      <c r="BH18" s="229"/>
      <c r="BI18" s="229"/>
      <c r="BJ18" s="229"/>
      <c r="BK18" s="229"/>
      <c r="BL18" s="229"/>
      <c r="BM18" s="229"/>
      <c r="BN18" s="229"/>
      <c r="BO18" s="229"/>
      <c r="BP18" s="229"/>
      <c r="BQ18" s="229"/>
      <c r="BR18" s="229"/>
      <c r="BS18" s="229"/>
      <c r="BT18" s="229"/>
      <c r="BU18" s="229"/>
      <c r="BV18" s="229"/>
      <c r="BW18" s="229"/>
      <c r="BX18" s="229"/>
      <c r="BY18" s="229"/>
      <c r="BZ18" s="229"/>
      <c r="CA18" s="229"/>
      <c r="CB18" s="229"/>
      <c r="CC18" s="229"/>
      <c r="CD18" s="229"/>
      <c r="CE18" s="229"/>
      <c r="CF18" s="229"/>
      <c r="CG18" s="229"/>
      <c r="CH18" s="229"/>
      <c r="CI18" s="229"/>
      <c r="CJ18" s="229"/>
      <c r="CK18" s="229"/>
      <c r="CL18" s="229"/>
      <c r="CM18" s="229"/>
      <c r="CN18" s="229"/>
      <c r="CO18" s="229"/>
      <c r="CP18" s="229"/>
      <c r="CQ18" s="229"/>
      <c r="CR18" s="229"/>
      <c r="CS18" s="229"/>
      <c r="CT18" s="229"/>
      <c r="CU18" s="229"/>
      <c r="CV18" s="229"/>
      <c r="CW18" s="229"/>
      <c r="CX18" s="229"/>
      <c r="CY18" s="229"/>
      <c r="CZ18" s="229"/>
      <c r="DA18" s="229"/>
      <c r="DB18" s="229"/>
      <c r="DC18" s="229"/>
      <c r="DD18" s="229"/>
      <c r="DE18" s="229"/>
      <c r="DF18" s="229"/>
      <c r="DG18" s="229"/>
      <c r="DH18" s="229"/>
      <c r="DI18" s="229"/>
      <c r="DJ18" s="229"/>
      <c r="DK18" s="229"/>
      <c r="DL18" s="229"/>
      <c r="DM18" s="229"/>
      <c r="DN18" s="229"/>
      <c r="DO18" s="229"/>
      <c r="DP18" s="229"/>
      <c r="DQ18" s="229"/>
      <c r="DR18" s="229"/>
      <c r="DS18" s="229"/>
      <c r="DT18" s="229"/>
      <c r="DU18" s="229"/>
      <c r="DV18" s="229"/>
      <c r="DW18" s="229"/>
      <c r="DX18" s="229"/>
      <c r="DY18" s="215"/>
    </row>
    <row r="19">
      <c r="A19" s="232"/>
      <c r="B19" s="233" t="s">
        <v>180</v>
      </c>
      <c r="C19" s="234"/>
      <c r="D19" s="243"/>
      <c r="E19" s="212"/>
      <c r="F19" s="235">
        <f t="shared" ref="F19:CU19" si="15">SUM(F17:F18)</f>
        <v>750000</v>
      </c>
      <c r="G19" s="213">
        <f t="shared" si="15"/>
        <v>1250000</v>
      </c>
      <c r="H19" s="240">
        <f t="shared" si="15"/>
        <v>-500000</v>
      </c>
      <c r="I19" s="244">
        <f t="shared" si="15"/>
        <v>0</v>
      </c>
      <c r="J19" s="244">
        <f t="shared" si="15"/>
        <v>0</v>
      </c>
      <c r="K19" s="244">
        <f t="shared" si="15"/>
        <v>250000</v>
      </c>
      <c r="L19" s="244">
        <f t="shared" si="15"/>
        <v>0</v>
      </c>
      <c r="M19" s="244">
        <f t="shared" si="15"/>
        <v>1000000</v>
      </c>
      <c r="N19" s="244">
        <f t="shared" si="15"/>
        <v>0</v>
      </c>
      <c r="O19" s="244">
        <f t="shared" si="15"/>
        <v>0</v>
      </c>
      <c r="P19" s="244">
        <f t="shared" si="15"/>
        <v>0</v>
      </c>
      <c r="Q19" s="244">
        <f t="shared" si="15"/>
        <v>0</v>
      </c>
      <c r="R19" s="244">
        <f t="shared" si="15"/>
        <v>0</v>
      </c>
      <c r="S19" s="244">
        <f t="shared" si="15"/>
        <v>0</v>
      </c>
      <c r="T19" s="244">
        <f t="shared" si="15"/>
        <v>0</v>
      </c>
      <c r="U19" s="244">
        <f t="shared" si="15"/>
        <v>0</v>
      </c>
      <c r="V19" s="244">
        <f t="shared" si="15"/>
        <v>0</v>
      </c>
      <c r="W19" s="244">
        <f t="shared" si="15"/>
        <v>0</v>
      </c>
      <c r="X19" s="244">
        <f t="shared" si="15"/>
        <v>0</v>
      </c>
      <c r="Y19" s="244">
        <f t="shared" si="15"/>
        <v>0</v>
      </c>
      <c r="Z19" s="244">
        <f t="shared" si="15"/>
        <v>0</v>
      </c>
      <c r="AA19" s="244">
        <f t="shared" si="15"/>
        <v>0</v>
      </c>
      <c r="AB19" s="244">
        <f t="shared" si="15"/>
        <v>0</v>
      </c>
      <c r="AC19" s="244">
        <f t="shared" si="15"/>
        <v>0</v>
      </c>
      <c r="AD19" s="244">
        <f t="shared" si="15"/>
        <v>0</v>
      </c>
      <c r="AE19" s="244">
        <f t="shared" si="15"/>
        <v>0</v>
      </c>
      <c r="AF19" s="244">
        <f t="shared" si="15"/>
        <v>0</v>
      </c>
      <c r="AG19" s="244">
        <f t="shared" si="15"/>
        <v>0</v>
      </c>
      <c r="AH19" s="244">
        <f t="shared" si="15"/>
        <v>0</v>
      </c>
      <c r="AI19" s="244">
        <f t="shared" si="15"/>
        <v>0</v>
      </c>
      <c r="AJ19" s="244">
        <f t="shared" si="15"/>
        <v>0</v>
      </c>
      <c r="AK19" s="244">
        <f t="shared" si="15"/>
        <v>0</v>
      </c>
      <c r="AL19" s="244">
        <f t="shared" si="15"/>
        <v>0</v>
      </c>
      <c r="AM19" s="244">
        <f t="shared" si="15"/>
        <v>0</v>
      </c>
      <c r="AN19" s="244">
        <f t="shared" si="15"/>
        <v>0</v>
      </c>
      <c r="AO19" s="244">
        <f t="shared" si="15"/>
        <v>0</v>
      </c>
      <c r="AP19" s="244">
        <f t="shared" si="15"/>
        <v>0</v>
      </c>
      <c r="AQ19" s="244">
        <f t="shared" si="15"/>
        <v>0</v>
      </c>
      <c r="AR19" s="244">
        <f t="shared" si="15"/>
        <v>0</v>
      </c>
      <c r="AS19" s="244">
        <f t="shared" si="15"/>
        <v>0</v>
      </c>
      <c r="AT19" s="244">
        <f t="shared" si="15"/>
        <v>0</v>
      </c>
      <c r="AU19" s="244">
        <f t="shared" si="15"/>
        <v>0</v>
      </c>
      <c r="AV19" s="244">
        <f t="shared" si="15"/>
        <v>0</v>
      </c>
      <c r="AW19" s="244">
        <f t="shared" si="15"/>
        <v>0</v>
      </c>
      <c r="AX19" s="244">
        <f t="shared" si="15"/>
        <v>0</v>
      </c>
      <c r="AY19" s="244">
        <f t="shared" si="15"/>
        <v>0</v>
      </c>
      <c r="AZ19" s="244">
        <f t="shared" si="15"/>
        <v>0</v>
      </c>
      <c r="BA19" s="244">
        <f t="shared" si="15"/>
        <v>0</v>
      </c>
      <c r="BB19" s="244">
        <f t="shared" si="15"/>
        <v>0</v>
      </c>
      <c r="BC19" s="244">
        <f t="shared" si="15"/>
        <v>0</v>
      </c>
      <c r="BD19" s="244">
        <f t="shared" si="15"/>
        <v>0</v>
      </c>
      <c r="BE19" s="244">
        <f t="shared" si="15"/>
        <v>0</v>
      </c>
      <c r="BF19" s="244">
        <f t="shared" si="15"/>
        <v>0</v>
      </c>
      <c r="BG19" s="244">
        <f t="shared" si="15"/>
        <v>0</v>
      </c>
      <c r="BH19" s="244">
        <f t="shared" si="15"/>
        <v>0</v>
      </c>
      <c r="BI19" s="244">
        <f t="shared" si="15"/>
        <v>0</v>
      </c>
      <c r="BJ19" s="244">
        <f t="shared" si="15"/>
        <v>0</v>
      </c>
      <c r="BK19" s="244">
        <f t="shared" si="15"/>
        <v>0</v>
      </c>
      <c r="BL19" s="244">
        <f t="shared" si="15"/>
        <v>0</v>
      </c>
      <c r="BM19" s="244">
        <f t="shared" si="15"/>
        <v>0</v>
      </c>
      <c r="BN19" s="244">
        <f t="shared" si="15"/>
        <v>0</v>
      </c>
      <c r="BO19" s="244">
        <f t="shared" si="15"/>
        <v>0</v>
      </c>
      <c r="BP19" s="244">
        <f t="shared" si="15"/>
        <v>0</v>
      </c>
      <c r="BQ19" s="244">
        <f t="shared" si="15"/>
        <v>0</v>
      </c>
      <c r="BR19" s="244">
        <f t="shared" si="15"/>
        <v>0</v>
      </c>
      <c r="BS19" s="244">
        <f t="shared" si="15"/>
        <v>0</v>
      </c>
      <c r="BT19" s="244">
        <f t="shared" si="15"/>
        <v>0</v>
      </c>
      <c r="BU19" s="244">
        <f t="shared" si="15"/>
        <v>0</v>
      </c>
      <c r="BV19" s="244">
        <f t="shared" si="15"/>
        <v>0</v>
      </c>
      <c r="BW19" s="244">
        <f t="shared" si="15"/>
        <v>0</v>
      </c>
      <c r="BX19" s="244">
        <f t="shared" si="15"/>
        <v>0</v>
      </c>
      <c r="BY19" s="244">
        <f t="shared" si="15"/>
        <v>0</v>
      </c>
      <c r="BZ19" s="244">
        <f t="shared" si="15"/>
        <v>0</v>
      </c>
      <c r="CA19" s="244">
        <f t="shared" si="15"/>
        <v>0</v>
      </c>
      <c r="CB19" s="244">
        <f t="shared" si="15"/>
        <v>0</v>
      </c>
      <c r="CC19" s="244">
        <f t="shared" si="15"/>
        <v>0</v>
      </c>
      <c r="CD19" s="244">
        <f t="shared" si="15"/>
        <v>0</v>
      </c>
      <c r="CE19" s="244">
        <f t="shared" si="15"/>
        <v>0</v>
      </c>
      <c r="CF19" s="244">
        <f t="shared" si="15"/>
        <v>0</v>
      </c>
      <c r="CG19" s="244">
        <f t="shared" si="15"/>
        <v>0</v>
      </c>
      <c r="CH19" s="244">
        <f t="shared" si="15"/>
        <v>0</v>
      </c>
      <c r="CI19" s="244">
        <f t="shared" si="15"/>
        <v>0</v>
      </c>
      <c r="CJ19" s="244">
        <f t="shared" si="15"/>
        <v>0</v>
      </c>
      <c r="CK19" s="244">
        <f t="shared" si="15"/>
        <v>0</v>
      </c>
      <c r="CL19" s="244">
        <f t="shared" si="15"/>
        <v>0</v>
      </c>
      <c r="CM19" s="244">
        <f t="shared" si="15"/>
        <v>0</v>
      </c>
      <c r="CN19" s="244">
        <f t="shared" si="15"/>
        <v>0</v>
      </c>
      <c r="CO19" s="244">
        <f t="shared" si="15"/>
        <v>0</v>
      </c>
      <c r="CP19" s="244">
        <f t="shared" si="15"/>
        <v>0</v>
      </c>
      <c r="CQ19" s="244">
        <f t="shared" si="15"/>
        <v>0</v>
      </c>
      <c r="CR19" s="244">
        <f t="shared" si="15"/>
        <v>0</v>
      </c>
      <c r="CS19" s="244">
        <f t="shared" si="15"/>
        <v>0</v>
      </c>
      <c r="CT19" s="244">
        <f t="shared" si="15"/>
        <v>0</v>
      </c>
      <c r="CU19" s="244">
        <f t="shared" si="15"/>
        <v>0</v>
      </c>
      <c r="CV19" s="238"/>
      <c r="CW19" s="238"/>
      <c r="CX19" s="238"/>
      <c r="CY19" s="238"/>
      <c r="CZ19" s="238"/>
      <c r="DA19" s="238"/>
      <c r="DB19" s="238"/>
      <c r="DC19" s="238"/>
      <c r="DD19" s="238"/>
      <c r="DE19" s="238"/>
      <c r="DF19" s="238"/>
      <c r="DG19" s="238"/>
      <c r="DH19" s="238"/>
      <c r="DI19" s="238"/>
      <c r="DJ19" s="238"/>
      <c r="DK19" s="238"/>
      <c r="DL19" s="238"/>
      <c r="DM19" s="238"/>
      <c r="DN19" s="238"/>
      <c r="DO19" s="238"/>
      <c r="DP19" s="238"/>
      <c r="DQ19" s="238"/>
      <c r="DR19" s="238"/>
      <c r="DS19" s="238"/>
      <c r="DT19" s="238"/>
      <c r="DU19" s="238"/>
      <c r="DV19" s="238"/>
      <c r="DW19" s="238"/>
      <c r="DX19" s="238"/>
      <c r="DY19" s="242"/>
    </row>
    <row r="20">
      <c r="A20" s="216" t="s">
        <v>181</v>
      </c>
      <c r="B20" s="209"/>
      <c r="C20" s="209"/>
      <c r="D20" s="209"/>
      <c r="E20" s="209"/>
      <c r="F20" s="209"/>
      <c r="G20" s="186"/>
      <c r="H20" s="217"/>
      <c r="I20" s="229"/>
      <c r="J20" s="229"/>
      <c r="K20" s="229"/>
      <c r="L20" s="229"/>
      <c r="M20" s="229"/>
      <c r="N20" s="229"/>
      <c r="O20" s="229"/>
      <c r="P20" s="229"/>
      <c r="Q20" s="229"/>
      <c r="R20" s="229"/>
      <c r="S20" s="229"/>
      <c r="T20" s="229"/>
      <c r="U20" s="229"/>
      <c r="V20" s="229"/>
      <c r="W20" s="229"/>
      <c r="X20" s="229"/>
      <c r="Y20" s="229"/>
      <c r="Z20" s="229"/>
      <c r="AA20" s="229"/>
      <c r="AB20" s="229"/>
      <c r="AC20" s="229"/>
      <c r="AD20" s="229"/>
      <c r="AE20" s="229"/>
      <c r="AF20" s="229"/>
      <c r="AG20" s="229"/>
      <c r="AH20" s="229"/>
      <c r="AI20" s="229"/>
      <c r="AJ20" s="229"/>
      <c r="AK20" s="229"/>
      <c r="AL20" s="229"/>
      <c r="AM20" s="229"/>
      <c r="AN20" s="229"/>
      <c r="AO20" s="229"/>
      <c r="AP20" s="229"/>
      <c r="AQ20" s="229"/>
      <c r="AR20" s="229"/>
      <c r="AS20" s="229"/>
      <c r="AT20" s="229"/>
      <c r="AU20" s="229"/>
      <c r="AV20" s="229"/>
      <c r="AW20" s="229"/>
      <c r="AX20" s="229"/>
      <c r="AY20" s="229"/>
      <c r="AZ20" s="229"/>
      <c r="BA20" s="229"/>
      <c r="BB20" s="229"/>
      <c r="BC20" s="229"/>
      <c r="BD20" s="229"/>
      <c r="BE20" s="229"/>
      <c r="BF20" s="229"/>
      <c r="BG20" s="229"/>
      <c r="BH20" s="229"/>
      <c r="BI20" s="229"/>
      <c r="BJ20" s="229"/>
      <c r="BK20" s="229"/>
      <c r="BL20" s="229"/>
      <c r="BM20" s="229"/>
      <c r="BN20" s="229"/>
      <c r="BO20" s="229"/>
      <c r="BP20" s="229"/>
      <c r="BQ20" s="229"/>
      <c r="BR20" s="229"/>
      <c r="BS20" s="229"/>
      <c r="BT20" s="229"/>
      <c r="BU20" s="229"/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29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  <c r="DC20" s="229"/>
      <c r="DD20" s="229"/>
      <c r="DE20" s="229"/>
      <c r="DF20" s="229"/>
      <c r="DG20" s="229"/>
      <c r="DH20" s="229"/>
      <c r="DI20" s="229"/>
      <c r="DJ20" s="229"/>
      <c r="DK20" s="229"/>
      <c r="DL20" s="229"/>
      <c r="DM20" s="229"/>
      <c r="DN20" s="229"/>
      <c r="DO20" s="229"/>
      <c r="DP20" s="229"/>
      <c r="DQ20" s="229"/>
      <c r="DR20" s="229"/>
      <c r="DS20" s="229"/>
      <c r="DT20" s="229"/>
      <c r="DU20" s="229"/>
      <c r="DV20" s="229"/>
      <c r="DW20" s="229"/>
      <c r="DX20" s="229"/>
      <c r="DY20" s="215"/>
    </row>
    <row r="21" ht="15.75" customHeight="1">
      <c r="A21" s="239">
        <v>1.0</v>
      </c>
      <c r="B21" s="239" t="s">
        <v>182</v>
      </c>
      <c r="C21" s="222">
        <v>1.0</v>
      </c>
      <c r="D21" s="223" t="s">
        <v>171</v>
      </c>
      <c r="E21" s="223">
        <v>4500000.0</v>
      </c>
      <c r="F21" s="221">
        <f t="shared" ref="F21:F22" si="16">C21*E21</f>
        <v>4500000</v>
      </c>
      <c r="G21" s="224">
        <f t="shared" ref="G21:G24" si="17">SUM(I21:AB21)</f>
        <v>4500000</v>
      </c>
      <c r="H21" s="225">
        <f t="shared" ref="H21:H24" si="18">F21-G21</f>
        <v>0</v>
      </c>
      <c r="I21" s="229">
        <v>4500000.0</v>
      </c>
      <c r="J21" s="229"/>
      <c r="K21" s="229"/>
      <c r="L21" s="229"/>
      <c r="M21" s="229"/>
      <c r="N21" s="229"/>
      <c r="O21" s="229"/>
      <c r="P21" s="229"/>
      <c r="Q21" s="229"/>
      <c r="R21" s="229"/>
      <c r="S21" s="229"/>
      <c r="T21" s="229"/>
      <c r="U21" s="229"/>
      <c r="V21" s="229"/>
      <c r="W21" s="229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29"/>
      <c r="AI21" s="229"/>
      <c r="AJ21" s="229"/>
      <c r="AK21" s="229"/>
      <c r="AL21" s="229"/>
      <c r="AM21" s="229"/>
      <c r="AN21" s="229"/>
      <c r="AO21" s="229"/>
      <c r="AP21" s="229"/>
      <c r="AQ21" s="229"/>
      <c r="AR21" s="229"/>
      <c r="AS21" s="229"/>
      <c r="AT21" s="229"/>
      <c r="AU21" s="229"/>
      <c r="AV21" s="229"/>
      <c r="AW21" s="229"/>
      <c r="AX21" s="229"/>
      <c r="AY21" s="229"/>
      <c r="AZ21" s="229"/>
      <c r="BA21" s="229"/>
      <c r="BB21" s="229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29"/>
      <c r="BS21" s="229"/>
      <c r="BT21" s="229"/>
      <c r="BU21" s="229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29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  <c r="DC21" s="229"/>
      <c r="DD21" s="229"/>
      <c r="DE21" s="229"/>
      <c r="DF21" s="229"/>
      <c r="DG21" s="229"/>
      <c r="DH21" s="229"/>
      <c r="DI21" s="229"/>
      <c r="DJ21" s="229"/>
      <c r="DK21" s="229"/>
      <c r="DL21" s="229"/>
      <c r="DM21" s="229"/>
      <c r="DN21" s="229"/>
      <c r="DO21" s="229"/>
      <c r="DP21" s="229"/>
      <c r="DQ21" s="229"/>
      <c r="DR21" s="229"/>
      <c r="DS21" s="229"/>
      <c r="DT21" s="229"/>
      <c r="DU21" s="229"/>
      <c r="DV21" s="229"/>
      <c r="DW21" s="229"/>
      <c r="DX21" s="229"/>
      <c r="DY21" s="215"/>
    </row>
    <row r="22" ht="15.75" customHeight="1">
      <c r="A22" s="220">
        <v>2.0</v>
      </c>
      <c r="B22" s="221" t="s">
        <v>183</v>
      </c>
      <c r="C22" s="222">
        <v>1.0</v>
      </c>
      <c r="D22" s="223" t="s">
        <v>171</v>
      </c>
      <c r="E22" s="223">
        <v>1500000.0</v>
      </c>
      <c r="F22" s="221">
        <f t="shared" si="16"/>
        <v>1500000</v>
      </c>
      <c r="G22" s="224">
        <f t="shared" si="17"/>
        <v>1500000</v>
      </c>
      <c r="H22" s="225">
        <f t="shared" si="18"/>
        <v>0</v>
      </c>
      <c r="I22" s="229">
        <v>1500000.0</v>
      </c>
      <c r="J22" s="229"/>
      <c r="K22" s="229"/>
      <c r="L22" s="229"/>
      <c r="M22" s="229"/>
      <c r="N22" s="229"/>
      <c r="O22" s="229"/>
      <c r="P22" s="229"/>
      <c r="Q22" s="229"/>
      <c r="R22" s="229"/>
      <c r="S22" s="229"/>
      <c r="T22" s="229"/>
      <c r="U22" s="229"/>
      <c r="V22" s="229"/>
      <c r="W22" s="229"/>
      <c r="X22" s="229"/>
      <c r="Y22" s="229"/>
      <c r="Z22" s="229"/>
      <c r="AA22" s="229"/>
      <c r="AB22" s="229"/>
      <c r="AC22" s="229"/>
      <c r="AD22" s="229"/>
      <c r="AE22" s="229"/>
      <c r="AF22" s="229"/>
      <c r="AG22" s="229"/>
      <c r="AH22" s="229"/>
      <c r="AI22" s="229"/>
      <c r="AJ22" s="229"/>
      <c r="AK22" s="229"/>
      <c r="AL22" s="229"/>
      <c r="AM22" s="229"/>
      <c r="AN22" s="229"/>
      <c r="AO22" s="229"/>
      <c r="AP22" s="229"/>
      <c r="AQ22" s="229"/>
      <c r="AR22" s="229"/>
      <c r="AS22" s="229"/>
      <c r="AT22" s="229"/>
      <c r="AU22" s="229"/>
      <c r="AV22" s="229"/>
      <c r="AW22" s="229"/>
      <c r="AX22" s="229"/>
      <c r="AY22" s="229"/>
      <c r="AZ22" s="229"/>
      <c r="BA22" s="229"/>
      <c r="BB22" s="229"/>
      <c r="BC22" s="229"/>
      <c r="BD22" s="229"/>
      <c r="BE22" s="229"/>
      <c r="BF22" s="229"/>
      <c r="BG22" s="229"/>
      <c r="BH22" s="229"/>
      <c r="BI22" s="229"/>
      <c r="BJ22" s="229"/>
      <c r="BK22" s="229"/>
      <c r="BL22" s="229"/>
      <c r="BM22" s="229"/>
      <c r="BN22" s="229"/>
      <c r="BO22" s="229"/>
      <c r="BP22" s="229"/>
      <c r="BQ22" s="229"/>
      <c r="BR22" s="229"/>
      <c r="BS22" s="229"/>
      <c r="BT22" s="229"/>
      <c r="BU22" s="229"/>
      <c r="BV22" s="229"/>
      <c r="BW22" s="229"/>
      <c r="BX22" s="229"/>
      <c r="BY22" s="229"/>
      <c r="BZ22" s="229"/>
      <c r="CA22" s="229"/>
      <c r="CB22" s="229"/>
      <c r="CC22" s="229"/>
      <c r="CD22" s="229"/>
      <c r="CE22" s="229"/>
      <c r="CF22" s="229"/>
      <c r="CG22" s="229"/>
      <c r="CH22" s="229"/>
      <c r="CI22" s="229"/>
      <c r="CJ22" s="229"/>
      <c r="CK22" s="229"/>
      <c r="CL22" s="229"/>
      <c r="CM22" s="229"/>
      <c r="CN22" s="229"/>
      <c r="CO22" s="229"/>
      <c r="CP22" s="229"/>
      <c r="CQ22" s="229"/>
      <c r="CR22" s="229"/>
      <c r="CS22" s="229"/>
      <c r="CT22" s="229"/>
      <c r="CU22" s="229"/>
      <c r="CV22" s="229"/>
      <c r="CW22" s="229"/>
      <c r="CX22" s="229"/>
      <c r="CY22" s="229"/>
      <c r="CZ22" s="229"/>
      <c r="DA22" s="229"/>
      <c r="DB22" s="229"/>
      <c r="DC22" s="229"/>
      <c r="DD22" s="229"/>
      <c r="DE22" s="229"/>
      <c r="DF22" s="229"/>
      <c r="DG22" s="229"/>
      <c r="DH22" s="229"/>
      <c r="DI22" s="229"/>
      <c r="DJ22" s="229"/>
      <c r="DK22" s="229"/>
      <c r="DL22" s="229"/>
      <c r="DM22" s="229"/>
      <c r="DN22" s="229"/>
      <c r="DO22" s="229"/>
      <c r="DP22" s="229"/>
      <c r="DQ22" s="229"/>
      <c r="DR22" s="229"/>
      <c r="DS22" s="229"/>
      <c r="DT22" s="229"/>
      <c r="DU22" s="229"/>
      <c r="DV22" s="229"/>
      <c r="DW22" s="229"/>
      <c r="DX22" s="229"/>
      <c r="DY22" s="215"/>
    </row>
    <row r="23" ht="15.75" customHeight="1">
      <c r="A23" s="220">
        <v>3.0</v>
      </c>
      <c r="B23" s="221" t="s">
        <v>184</v>
      </c>
      <c r="C23" s="222">
        <v>1.0</v>
      </c>
      <c r="D23" s="223" t="s">
        <v>171</v>
      </c>
      <c r="E23" s="223">
        <v>2000000.0</v>
      </c>
      <c r="F23" s="221">
        <v>2000000.0</v>
      </c>
      <c r="G23" s="224">
        <f t="shared" si="17"/>
        <v>2100000</v>
      </c>
      <c r="H23" s="225">
        <f t="shared" si="18"/>
        <v>-100000</v>
      </c>
      <c r="I23" s="229">
        <v>500000.0</v>
      </c>
      <c r="J23" s="229"/>
      <c r="K23" s="229"/>
      <c r="L23" s="231">
        <v>1600000.0</v>
      </c>
      <c r="M23" s="229"/>
      <c r="N23" s="229"/>
      <c r="O23" s="229"/>
      <c r="P23" s="229"/>
      <c r="Q23" s="229"/>
      <c r="R23" s="229"/>
      <c r="S23" s="229"/>
      <c r="T23" s="229"/>
      <c r="U23" s="229"/>
      <c r="V23" s="229"/>
      <c r="W23" s="229"/>
      <c r="X23" s="229"/>
      <c r="Y23" s="229"/>
      <c r="Z23" s="229"/>
      <c r="AA23" s="229"/>
      <c r="AB23" s="229"/>
      <c r="AC23" s="229"/>
      <c r="AD23" s="229"/>
      <c r="AE23" s="229"/>
      <c r="AF23" s="229"/>
      <c r="AG23" s="229"/>
      <c r="AH23" s="229"/>
      <c r="AI23" s="229"/>
      <c r="AJ23" s="229"/>
      <c r="AK23" s="229"/>
      <c r="AL23" s="229"/>
      <c r="AM23" s="229"/>
      <c r="AN23" s="229"/>
      <c r="AO23" s="229"/>
      <c r="AP23" s="229"/>
      <c r="AQ23" s="229"/>
      <c r="AR23" s="229"/>
      <c r="AS23" s="229"/>
      <c r="AT23" s="229"/>
      <c r="AU23" s="229"/>
      <c r="AV23" s="229"/>
      <c r="AW23" s="229"/>
      <c r="AX23" s="229"/>
      <c r="AY23" s="229"/>
      <c r="AZ23" s="229"/>
      <c r="BA23" s="229"/>
      <c r="BB23" s="229"/>
      <c r="BC23" s="229"/>
      <c r="BD23" s="229"/>
      <c r="BE23" s="229"/>
      <c r="BF23" s="229"/>
      <c r="BG23" s="229"/>
      <c r="BH23" s="229"/>
      <c r="BI23" s="229"/>
      <c r="BJ23" s="229"/>
      <c r="BK23" s="229"/>
      <c r="BL23" s="229"/>
      <c r="BM23" s="229"/>
      <c r="BN23" s="229"/>
      <c r="BO23" s="229"/>
      <c r="BP23" s="229"/>
      <c r="BQ23" s="229"/>
      <c r="BR23" s="229"/>
      <c r="BS23" s="229"/>
      <c r="BT23" s="229"/>
      <c r="BU23" s="229"/>
      <c r="BV23" s="229"/>
      <c r="BW23" s="229"/>
      <c r="BX23" s="229"/>
      <c r="BY23" s="229"/>
      <c r="BZ23" s="229"/>
      <c r="CA23" s="229"/>
      <c r="CB23" s="229"/>
      <c r="CC23" s="229"/>
      <c r="CD23" s="229"/>
      <c r="CE23" s="229"/>
      <c r="CF23" s="229"/>
      <c r="CG23" s="229"/>
      <c r="CH23" s="229"/>
      <c r="CI23" s="229"/>
      <c r="CJ23" s="229"/>
      <c r="CK23" s="229"/>
      <c r="CL23" s="229"/>
      <c r="CM23" s="229"/>
      <c r="CN23" s="229"/>
      <c r="CO23" s="229"/>
      <c r="CP23" s="229"/>
      <c r="CQ23" s="229"/>
      <c r="CR23" s="229"/>
      <c r="CS23" s="229"/>
      <c r="CT23" s="229"/>
      <c r="CU23" s="229"/>
      <c r="CV23" s="229"/>
      <c r="CW23" s="229"/>
      <c r="CX23" s="229"/>
      <c r="CY23" s="229"/>
      <c r="CZ23" s="229"/>
      <c r="DA23" s="229"/>
      <c r="DB23" s="229"/>
      <c r="DC23" s="229"/>
      <c r="DD23" s="229"/>
      <c r="DE23" s="229"/>
      <c r="DF23" s="229"/>
      <c r="DG23" s="229"/>
      <c r="DH23" s="229"/>
      <c r="DI23" s="229"/>
      <c r="DJ23" s="229"/>
      <c r="DK23" s="229"/>
      <c r="DL23" s="229"/>
      <c r="DM23" s="229"/>
      <c r="DN23" s="229"/>
      <c r="DO23" s="229"/>
      <c r="DP23" s="229"/>
      <c r="DQ23" s="229"/>
      <c r="DR23" s="229"/>
      <c r="DS23" s="229"/>
      <c r="DT23" s="229"/>
      <c r="DU23" s="229"/>
      <c r="DV23" s="229"/>
      <c r="DW23" s="229"/>
      <c r="DX23" s="229"/>
      <c r="DY23" s="215"/>
    </row>
    <row r="24" ht="15.75" customHeight="1">
      <c r="A24" s="220">
        <v>4.0</v>
      </c>
      <c r="B24" s="221" t="s">
        <v>185</v>
      </c>
      <c r="C24" s="222">
        <v>1.0</v>
      </c>
      <c r="D24" s="220" t="s">
        <v>171</v>
      </c>
      <c r="E24" s="245">
        <v>150000.0</v>
      </c>
      <c r="F24" s="221">
        <f>C24*E24</f>
        <v>150000</v>
      </c>
      <c r="G24" s="224">
        <f t="shared" si="17"/>
        <v>0</v>
      </c>
      <c r="H24" s="225">
        <f t="shared" si="18"/>
        <v>150000</v>
      </c>
      <c r="I24" s="229"/>
      <c r="J24" s="229"/>
      <c r="K24" s="229"/>
      <c r="L24" s="229"/>
      <c r="M24" s="229"/>
      <c r="N24" s="229"/>
      <c r="O24" s="229"/>
      <c r="P24" s="229"/>
      <c r="Q24" s="229"/>
      <c r="R24" s="229"/>
      <c r="S24" s="229"/>
      <c r="T24" s="229"/>
      <c r="U24" s="229"/>
      <c r="V24" s="229"/>
      <c r="W24" s="229"/>
      <c r="X24" s="229"/>
      <c r="Y24" s="229"/>
      <c r="Z24" s="229"/>
      <c r="AA24" s="229"/>
      <c r="AB24" s="229"/>
      <c r="AC24" s="229"/>
      <c r="AD24" s="229"/>
      <c r="AE24" s="229"/>
      <c r="AF24" s="229"/>
      <c r="AG24" s="229"/>
      <c r="AH24" s="229"/>
      <c r="AI24" s="229"/>
      <c r="AJ24" s="229"/>
      <c r="AK24" s="229"/>
      <c r="AL24" s="229"/>
      <c r="AM24" s="229"/>
      <c r="AN24" s="229"/>
      <c r="AO24" s="229"/>
      <c r="AP24" s="229"/>
      <c r="AQ24" s="229"/>
      <c r="AR24" s="229"/>
      <c r="AS24" s="229"/>
      <c r="AT24" s="229"/>
      <c r="AU24" s="229"/>
      <c r="AV24" s="229"/>
      <c r="AW24" s="229"/>
      <c r="AX24" s="229"/>
      <c r="AY24" s="229"/>
      <c r="AZ24" s="229"/>
      <c r="BA24" s="229"/>
      <c r="BB24" s="229"/>
      <c r="BC24" s="229"/>
      <c r="BD24" s="229"/>
      <c r="BE24" s="229"/>
      <c r="BF24" s="229"/>
      <c r="BG24" s="229"/>
      <c r="BH24" s="229"/>
      <c r="BI24" s="229"/>
      <c r="BJ24" s="229"/>
      <c r="BK24" s="229"/>
      <c r="BL24" s="229"/>
      <c r="BM24" s="229"/>
      <c r="BN24" s="229"/>
      <c r="BO24" s="229"/>
      <c r="BP24" s="229"/>
      <c r="BQ24" s="229"/>
      <c r="BR24" s="229"/>
      <c r="BS24" s="229"/>
      <c r="BT24" s="229"/>
      <c r="BU24" s="229"/>
      <c r="BV24" s="229"/>
      <c r="BW24" s="229"/>
      <c r="BX24" s="229"/>
      <c r="BY24" s="229"/>
      <c r="BZ24" s="229"/>
      <c r="CA24" s="229"/>
      <c r="CB24" s="229"/>
      <c r="CC24" s="229"/>
      <c r="CD24" s="229"/>
      <c r="CE24" s="229"/>
      <c r="CF24" s="229"/>
      <c r="CG24" s="229"/>
      <c r="CH24" s="229"/>
      <c r="CI24" s="229"/>
      <c r="CJ24" s="229"/>
      <c r="CK24" s="229"/>
      <c r="CL24" s="229"/>
      <c r="CM24" s="229"/>
      <c r="CN24" s="229"/>
      <c r="CO24" s="229"/>
      <c r="CP24" s="229"/>
      <c r="CQ24" s="229"/>
      <c r="CR24" s="229"/>
      <c r="CS24" s="229"/>
      <c r="CT24" s="229"/>
      <c r="CU24" s="229"/>
      <c r="CV24" s="229"/>
      <c r="CW24" s="229"/>
      <c r="CX24" s="229"/>
      <c r="CY24" s="229"/>
      <c r="CZ24" s="229"/>
      <c r="DA24" s="229"/>
      <c r="DB24" s="229"/>
      <c r="DC24" s="229"/>
      <c r="DD24" s="229"/>
      <c r="DE24" s="229"/>
      <c r="DF24" s="229"/>
      <c r="DG24" s="229"/>
      <c r="DH24" s="229"/>
      <c r="DI24" s="229"/>
      <c r="DJ24" s="229"/>
      <c r="DK24" s="229"/>
      <c r="DL24" s="229"/>
      <c r="DM24" s="229"/>
      <c r="DN24" s="229"/>
      <c r="DO24" s="229"/>
      <c r="DP24" s="229"/>
      <c r="DQ24" s="229"/>
      <c r="DR24" s="229"/>
      <c r="DS24" s="229"/>
      <c r="DT24" s="229"/>
      <c r="DU24" s="229"/>
      <c r="DV24" s="229"/>
      <c r="DW24" s="229"/>
      <c r="DX24" s="229"/>
      <c r="DY24" s="215"/>
    </row>
    <row r="25" ht="15.75" customHeight="1">
      <c r="A25" s="232"/>
      <c r="B25" s="233" t="s">
        <v>186</v>
      </c>
      <c r="C25" s="234"/>
      <c r="D25" s="212"/>
      <c r="E25" s="235"/>
      <c r="F25" s="235">
        <f t="shared" ref="F25:DX25" si="19">SUM(F21:F24)</f>
        <v>8150000</v>
      </c>
      <c r="G25" s="236">
        <f t="shared" si="19"/>
        <v>8100000</v>
      </c>
      <c r="H25" s="237">
        <f t="shared" si="19"/>
        <v>50000</v>
      </c>
      <c r="I25" s="244">
        <f t="shared" si="19"/>
        <v>6500000</v>
      </c>
      <c r="J25" s="244">
        <f t="shared" si="19"/>
        <v>0</v>
      </c>
      <c r="K25" s="244">
        <f t="shared" si="19"/>
        <v>0</v>
      </c>
      <c r="L25" s="244">
        <f t="shared" si="19"/>
        <v>1600000</v>
      </c>
      <c r="M25" s="244">
        <f t="shared" si="19"/>
        <v>0</v>
      </c>
      <c r="N25" s="244">
        <f t="shared" si="19"/>
        <v>0</v>
      </c>
      <c r="O25" s="244">
        <f t="shared" si="19"/>
        <v>0</v>
      </c>
      <c r="P25" s="244">
        <f t="shared" si="19"/>
        <v>0</v>
      </c>
      <c r="Q25" s="244">
        <f t="shared" si="19"/>
        <v>0</v>
      </c>
      <c r="R25" s="244">
        <f t="shared" si="19"/>
        <v>0</v>
      </c>
      <c r="S25" s="244">
        <f t="shared" si="19"/>
        <v>0</v>
      </c>
      <c r="T25" s="244">
        <f t="shared" si="19"/>
        <v>0</v>
      </c>
      <c r="U25" s="244">
        <f t="shared" si="19"/>
        <v>0</v>
      </c>
      <c r="V25" s="244">
        <f t="shared" si="19"/>
        <v>0</v>
      </c>
      <c r="W25" s="244">
        <f t="shared" si="19"/>
        <v>0</v>
      </c>
      <c r="X25" s="244">
        <f t="shared" si="19"/>
        <v>0</v>
      </c>
      <c r="Y25" s="244">
        <f t="shared" si="19"/>
        <v>0</v>
      </c>
      <c r="Z25" s="244">
        <f t="shared" si="19"/>
        <v>0</v>
      </c>
      <c r="AA25" s="244">
        <f t="shared" si="19"/>
        <v>0</v>
      </c>
      <c r="AB25" s="244">
        <f t="shared" si="19"/>
        <v>0</v>
      </c>
      <c r="AC25" s="244">
        <f t="shared" si="19"/>
        <v>0</v>
      </c>
      <c r="AD25" s="244">
        <f t="shared" si="19"/>
        <v>0</v>
      </c>
      <c r="AE25" s="244">
        <f t="shared" si="19"/>
        <v>0</v>
      </c>
      <c r="AF25" s="244">
        <f t="shared" si="19"/>
        <v>0</v>
      </c>
      <c r="AG25" s="244">
        <f t="shared" si="19"/>
        <v>0</v>
      </c>
      <c r="AH25" s="244">
        <f t="shared" si="19"/>
        <v>0</v>
      </c>
      <c r="AI25" s="244">
        <f t="shared" si="19"/>
        <v>0</v>
      </c>
      <c r="AJ25" s="244">
        <f t="shared" si="19"/>
        <v>0</v>
      </c>
      <c r="AK25" s="244">
        <f t="shared" si="19"/>
        <v>0</v>
      </c>
      <c r="AL25" s="244">
        <f t="shared" si="19"/>
        <v>0</v>
      </c>
      <c r="AM25" s="244">
        <f t="shared" si="19"/>
        <v>0</v>
      </c>
      <c r="AN25" s="244">
        <f t="shared" si="19"/>
        <v>0</v>
      </c>
      <c r="AO25" s="244">
        <f t="shared" si="19"/>
        <v>0</v>
      </c>
      <c r="AP25" s="244">
        <f t="shared" si="19"/>
        <v>0</v>
      </c>
      <c r="AQ25" s="244">
        <f t="shared" si="19"/>
        <v>0</v>
      </c>
      <c r="AR25" s="244">
        <f t="shared" si="19"/>
        <v>0</v>
      </c>
      <c r="AS25" s="244">
        <f t="shared" si="19"/>
        <v>0</v>
      </c>
      <c r="AT25" s="244">
        <f t="shared" si="19"/>
        <v>0</v>
      </c>
      <c r="AU25" s="244">
        <f t="shared" si="19"/>
        <v>0</v>
      </c>
      <c r="AV25" s="244">
        <f t="shared" si="19"/>
        <v>0</v>
      </c>
      <c r="AW25" s="244">
        <f t="shared" si="19"/>
        <v>0</v>
      </c>
      <c r="AX25" s="244">
        <f t="shared" si="19"/>
        <v>0</v>
      </c>
      <c r="AY25" s="244">
        <f t="shared" si="19"/>
        <v>0</v>
      </c>
      <c r="AZ25" s="244">
        <f t="shared" si="19"/>
        <v>0</v>
      </c>
      <c r="BA25" s="244">
        <f t="shared" si="19"/>
        <v>0</v>
      </c>
      <c r="BB25" s="244">
        <f t="shared" si="19"/>
        <v>0</v>
      </c>
      <c r="BC25" s="244">
        <f t="shared" si="19"/>
        <v>0</v>
      </c>
      <c r="BD25" s="244">
        <f t="shared" si="19"/>
        <v>0</v>
      </c>
      <c r="BE25" s="244">
        <f t="shared" si="19"/>
        <v>0</v>
      </c>
      <c r="BF25" s="244">
        <f t="shared" si="19"/>
        <v>0</v>
      </c>
      <c r="BG25" s="244">
        <f t="shared" si="19"/>
        <v>0</v>
      </c>
      <c r="BH25" s="244">
        <f t="shared" si="19"/>
        <v>0</v>
      </c>
      <c r="BI25" s="244">
        <f t="shared" si="19"/>
        <v>0</v>
      </c>
      <c r="BJ25" s="244">
        <f t="shared" si="19"/>
        <v>0</v>
      </c>
      <c r="BK25" s="244">
        <f t="shared" si="19"/>
        <v>0</v>
      </c>
      <c r="BL25" s="244">
        <f t="shared" si="19"/>
        <v>0</v>
      </c>
      <c r="BM25" s="244">
        <f t="shared" si="19"/>
        <v>0</v>
      </c>
      <c r="BN25" s="244">
        <f t="shared" si="19"/>
        <v>0</v>
      </c>
      <c r="BO25" s="244">
        <f t="shared" si="19"/>
        <v>0</v>
      </c>
      <c r="BP25" s="244">
        <f t="shared" si="19"/>
        <v>0</v>
      </c>
      <c r="BQ25" s="244">
        <f t="shared" si="19"/>
        <v>0</v>
      </c>
      <c r="BR25" s="244">
        <f t="shared" si="19"/>
        <v>0</v>
      </c>
      <c r="BS25" s="244">
        <f t="shared" si="19"/>
        <v>0</v>
      </c>
      <c r="BT25" s="244">
        <f t="shared" si="19"/>
        <v>0</v>
      </c>
      <c r="BU25" s="244">
        <f t="shared" si="19"/>
        <v>0</v>
      </c>
      <c r="BV25" s="244">
        <f t="shared" si="19"/>
        <v>0</v>
      </c>
      <c r="BW25" s="244">
        <f t="shared" si="19"/>
        <v>0</v>
      </c>
      <c r="BX25" s="244">
        <f t="shared" si="19"/>
        <v>0</v>
      </c>
      <c r="BY25" s="244">
        <f t="shared" si="19"/>
        <v>0</v>
      </c>
      <c r="BZ25" s="244">
        <f t="shared" si="19"/>
        <v>0</v>
      </c>
      <c r="CA25" s="244">
        <f t="shared" si="19"/>
        <v>0</v>
      </c>
      <c r="CB25" s="244">
        <f t="shared" si="19"/>
        <v>0</v>
      </c>
      <c r="CC25" s="244">
        <f t="shared" si="19"/>
        <v>0</v>
      </c>
      <c r="CD25" s="244">
        <f t="shared" si="19"/>
        <v>0</v>
      </c>
      <c r="CE25" s="244">
        <f t="shared" si="19"/>
        <v>0</v>
      </c>
      <c r="CF25" s="244">
        <f t="shared" si="19"/>
        <v>0</v>
      </c>
      <c r="CG25" s="244">
        <f t="shared" si="19"/>
        <v>0</v>
      </c>
      <c r="CH25" s="244">
        <f t="shared" si="19"/>
        <v>0</v>
      </c>
      <c r="CI25" s="244">
        <f t="shared" si="19"/>
        <v>0</v>
      </c>
      <c r="CJ25" s="244">
        <f t="shared" si="19"/>
        <v>0</v>
      </c>
      <c r="CK25" s="244">
        <f t="shared" si="19"/>
        <v>0</v>
      </c>
      <c r="CL25" s="244">
        <f t="shared" si="19"/>
        <v>0</v>
      </c>
      <c r="CM25" s="244">
        <f t="shared" si="19"/>
        <v>0</v>
      </c>
      <c r="CN25" s="244">
        <f t="shared" si="19"/>
        <v>0</v>
      </c>
      <c r="CO25" s="244">
        <f t="shared" si="19"/>
        <v>0</v>
      </c>
      <c r="CP25" s="244">
        <f t="shared" si="19"/>
        <v>0</v>
      </c>
      <c r="CQ25" s="244">
        <f t="shared" si="19"/>
        <v>0</v>
      </c>
      <c r="CR25" s="244">
        <f t="shared" si="19"/>
        <v>0</v>
      </c>
      <c r="CS25" s="244">
        <f t="shared" si="19"/>
        <v>0</v>
      </c>
      <c r="CT25" s="244">
        <f t="shared" si="19"/>
        <v>0</v>
      </c>
      <c r="CU25" s="244">
        <f t="shared" si="19"/>
        <v>0</v>
      </c>
      <c r="CV25" s="244">
        <f t="shared" si="19"/>
        <v>0</v>
      </c>
      <c r="CW25" s="244">
        <f t="shared" si="19"/>
        <v>0</v>
      </c>
      <c r="CX25" s="244">
        <f t="shared" si="19"/>
        <v>0</v>
      </c>
      <c r="CY25" s="244">
        <f t="shared" si="19"/>
        <v>0</v>
      </c>
      <c r="CZ25" s="244">
        <f t="shared" si="19"/>
        <v>0</v>
      </c>
      <c r="DA25" s="244">
        <f t="shared" si="19"/>
        <v>0</v>
      </c>
      <c r="DB25" s="244">
        <f t="shared" si="19"/>
        <v>0</v>
      </c>
      <c r="DC25" s="244">
        <f t="shared" si="19"/>
        <v>0</v>
      </c>
      <c r="DD25" s="244">
        <f t="shared" si="19"/>
        <v>0</v>
      </c>
      <c r="DE25" s="244">
        <f t="shared" si="19"/>
        <v>0</v>
      </c>
      <c r="DF25" s="244">
        <f t="shared" si="19"/>
        <v>0</v>
      </c>
      <c r="DG25" s="244">
        <f t="shared" si="19"/>
        <v>0</v>
      </c>
      <c r="DH25" s="244">
        <f t="shared" si="19"/>
        <v>0</v>
      </c>
      <c r="DI25" s="244">
        <f t="shared" si="19"/>
        <v>0</v>
      </c>
      <c r="DJ25" s="244">
        <f t="shared" si="19"/>
        <v>0</v>
      </c>
      <c r="DK25" s="244">
        <f t="shared" si="19"/>
        <v>0</v>
      </c>
      <c r="DL25" s="244">
        <f t="shared" si="19"/>
        <v>0</v>
      </c>
      <c r="DM25" s="244">
        <f t="shared" si="19"/>
        <v>0</v>
      </c>
      <c r="DN25" s="244">
        <f t="shared" si="19"/>
        <v>0</v>
      </c>
      <c r="DO25" s="244">
        <f t="shared" si="19"/>
        <v>0</v>
      </c>
      <c r="DP25" s="244">
        <f t="shared" si="19"/>
        <v>0</v>
      </c>
      <c r="DQ25" s="244">
        <f t="shared" si="19"/>
        <v>0</v>
      </c>
      <c r="DR25" s="244">
        <f t="shared" si="19"/>
        <v>0</v>
      </c>
      <c r="DS25" s="244">
        <f t="shared" si="19"/>
        <v>0</v>
      </c>
      <c r="DT25" s="244">
        <f t="shared" si="19"/>
        <v>0</v>
      </c>
      <c r="DU25" s="244">
        <f t="shared" si="19"/>
        <v>0</v>
      </c>
      <c r="DV25" s="244">
        <f t="shared" si="19"/>
        <v>0</v>
      </c>
      <c r="DW25" s="244">
        <f t="shared" si="19"/>
        <v>0</v>
      </c>
      <c r="DX25" s="244">
        <f t="shared" si="19"/>
        <v>0</v>
      </c>
      <c r="DY25" s="242"/>
    </row>
    <row r="26" ht="15.75" customHeight="1">
      <c r="A26" s="220"/>
      <c r="B26" s="246" t="s">
        <v>187</v>
      </c>
      <c r="C26" s="247"/>
      <c r="D26" s="248"/>
      <c r="E26" s="249"/>
      <c r="F26" s="250">
        <f t="shared" ref="F26:H26" si="20">F9+F15+F19+F25</f>
        <v>525350000</v>
      </c>
      <c r="G26" s="251">
        <f t="shared" si="20"/>
        <v>517950000</v>
      </c>
      <c r="H26" s="252">
        <f t="shared" si="20"/>
        <v>7400000</v>
      </c>
      <c r="I26" s="229"/>
      <c r="J26" s="229"/>
      <c r="K26" s="229"/>
      <c r="L26" s="229"/>
      <c r="M26" s="229"/>
      <c r="N26" s="229"/>
      <c r="O26" s="229"/>
      <c r="P26" s="229"/>
      <c r="Q26" s="229"/>
      <c r="R26" s="229"/>
      <c r="S26" s="229"/>
      <c r="T26" s="229"/>
      <c r="U26" s="229"/>
      <c r="V26" s="229"/>
      <c r="W26" s="229"/>
      <c r="X26" s="229"/>
      <c r="Y26" s="229"/>
      <c r="Z26" s="229"/>
      <c r="AA26" s="229"/>
      <c r="AB26" s="229"/>
      <c r="AC26" s="229"/>
      <c r="AD26" s="229"/>
      <c r="AE26" s="229"/>
      <c r="AF26" s="229"/>
      <c r="AG26" s="229"/>
      <c r="AH26" s="229"/>
      <c r="AI26" s="229"/>
      <c r="AJ26" s="229"/>
      <c r="AK26" s="229"/>
      <c r="AL26" s="229"/>
      <c r="AM26" s="229"/>
      <c r="AN26" s="229"/>
      <c r="AO26" s="229"/>
      <c r="AP26" s="229"/>
      <c r="AQ26" s="229"/>
      <c r="AR26" s="229"/>
      <c r="AS26" s="229"/>
      <c r="AT26" s="229"/>
      <c r="AU26" s="229"/>
      <c r="AV26" s="229"/>
      <c r="AW26" s="229"/>
      <c r="AX26" s="229"/>
      <c r="AY26" s="229"/>
      <c r="AZ26" s="229"/>
      <c r="BA26" s="229"/>
      <c r="BB26" s="229"/>
      <c r="BC26" s="229"/>
      <c r="BD26" s="229"/>
      <c r="BE26" s="229"/>
      <c r="BF26" s="229"/>
      <c r="BG26" s="229"/>
      <c r="BH26" s="229"/>
      <c r="BI26" s="229"/>
      <c r="BJ26" s="229"/>
      <c r="BK26" s="229"/>
      <c r="BL26" s="229"/>
      <c r="BM26" s="229"/>
      <c r="BN26" s="229"/>
      <c r="BO26" s="229"/>
      <c r="BP26" s="229"/>
      <c r="BQ26" s="229"/>
      <c r="BR26" s="229"/>
      <c r="BS26" s="229"/>
      <c r="BT26" s="229"/>
      <c r="BU26" s="229"/>
      <c r="BV26" s="229"/>
      <c r="BW26" s="229"/>
      <c r="BX26" s="229"/>
      <c r="BY26" s="229"/>
      <c r="BZ26" s="229"/>
      <c r="CA26" s="229"/>
      <c r="CB26" s="229"/>
      <c r="CC26" s="229"/>
      <c r="CD26" s="229"/>
      <c r="CE26" s="229"/>
      <c r="CF26" s="229"/>
      <c r="CG26" s="229"/>
      <c r="CH26" s="229"/>
      <c r="CI26" s="229"/>
      <c r="CJ26" s="229"/>
      <c r="CK26" s="229"/>
      <c r="CL26" s="229"/>
      <c r="CM26" s="229"/>
      <c r="CN26" s="229"/>
      <c r="CO26" s="229"/>
      <c r="CP26" s="229"/>
      <c r="CQ26" s="229"/>
      <c r="CR26" s="229"/>
      <c r="CS26" s="229"/>
      <c r="CT26" s="229"/>
      <c r="CU26" s="229"/>
      <c r="CV26" s="229"/>
      <c r="CW26" s="229"/>
      <c r="CX26" s="229"/>
      <c r="CY26" s="229"/>
      <c r="CZ26" s="229"/>
      <c r="DA26" s="229"/>
      <c r="DB26" s="229"/>
      <c r="DC26" s="229"/>
      <c r="DD26" s="229"/>
      <c r="DE26" s="229"/>
      <c r="DF26" s="229"/>
      <c r="DG26" s="229"/>
      <c r="DH26" s="229"/>
      <c r="DI26" s="229"/>
      <c r="DJ26" s="229"/>
      <c r="DK26" s="229"/>
      <c r="DL26" s="229"/>
      <c r="DM26" s="229"/>
      <c r="DN26" s="229"/>
      <c r="DO26" s="229"/>
      <c r="DP26" s="229"/>
      <c r="DQ26" s="229"/>
      <c r="DR26" s="229"/>
      <c r="DS26" s="229"/>
      <c r="DT26" s="229"/>
      <c r="DU26" s="229"/>
      <c r="DV26" s="229"/>
      <c r="DW26" s="229"/>
      <c r="DX26" s="229"/>
      <c r="DY26" s="215"/>
    </row>
    <row r="27" ht="15.75" customHeight="1">
      <c r="A27" s="220"/>
      <c r="B27" s="246" t="s">
        <v>188</v>
      </c>
      <c r="C27" s="247"/>
      <c r="D27" s="248"/>
      <c r="E27" s="253" t="s">
        <v>189</v>
      </c>
      <c r="F27" s="254">
        <f>F26/F3</f>
        <v>728640.7767</v>
      </c>
      <c r="G27" s="255">
        <f>G26/F3</f>
        <v>718377.2538</v>
      </c>
      <c r="H27" s="237">
        <f>H26/F3</f>
        <v>10263.52288</v>
      </c>
      <c r="I27" s="229"/>
      <c r="J27" s="229"/>
      <c r="K27" s="229"/>
      <c r="L27" s="229"/>
      <c r="M27" s="229"/>
      <c r="N27" s="229"/>
      <c r="O27" s="229"/>
      <c r="P27" s="229"/>
      <c r="Q27" s="229"/>
      <c r="R27" s="229"/>
      <c r="S27" s="229"/>
      <c r="T27" s="229"/>
      <c r="U27" s="229"/>
      <c r="V27" s="229"/>
      <c r="W27" s="229"/>
      <c r="X27" s="229"/>
      <c r="Y27" s="229"/>
      <c r="Z27" s="229"/>
      <c r="AA27" s="229"/>
      <c r="AB27" s="229"/>
      <c r="AC27" s="229"/>
      <c r="AD27" s="229"/>
      <c r="AE27" s="229"/>
      <c r="AF27" s="229"/>
      <c r="AG27" s="229"/>
      <c r="AH27" s="229"/>
      <c r="AI27" s="229"/>
      <c r="AJ27" s="229"/>
      <c r="AK27" s="229"/>
      <c r="AL27" s="229"/>
      <c r="AM27" s="229"/>
      <c r="AN27" s="229"/>
      <c r="AO27" s="229"/>
      <c r="AP27" s="229"/>
      <c r="AQ27" s="229"/>
      <c r="AR27" s="229"/>
      <c r="AS27" s="229"/>
      <c r="AT27" s="229"/>
      <c r="AU27" s="229"/>
      <c r="AV27" s="229"/>
      <c r="AW27" s="229"/>
      <c r="AX27" s="229"/>
      <c r="AY27" s="229"/>
      <c r="AZ27" s="229"/>
      <c r="BA27" s="229"/>
      <c r="BB27" s="229"/>
      <c r="BC27" s="229"/>
      <c r="BD27" s="229"/>
      <c r="BE27" s="229"/>
      <c r="BF27" s="229"/>
      <c r="BG27" s="229"/>
      <c r="BH27" s="229"/>
      <c r="BI27" s="229"/>
      <c r="BJ27" s="229"/>
      <c r="BK27" s="229"/>
      <c r="BL27" s="229"/>
      <c r="BM27" s="229"/>
      <c r="BN27" s="229"/>
      <c r="BO27" s="229"/>
      <c r="BP27" s="229"/>
      <c r="BQ27" s="229"/>
      <c r="BR27" s="229"/>
      <c r="BS27" s="229"/>
      <c r="BT27" s="229"/>
      <c r="BU27" s="229"/>
      <c r="BV27" s="229"/>
      <c r="BW27" s="229"/>
      <c r="BX27" s="229"/>
      <c r="BY27" s="229"/>
      <c r="BZ27" s="229"/>
      <c r="CA27" s="229"/>
      <c r="CB27" s="229"/>
      <c r="CC27" s="229"/>
      <c r="CD27" s="229"/>
      <c r="CE27" s="229"/>
      <c r="CF27" s="229"/>
      <c r="CG27" s="229"/>
      <c r="CH27" s="229"/>
      <c r="CI27" s="229"/>
      <c r="CJ27" s="229"/>
      <c r="CK27" s="229"/>
      <c r="CL27" s="229"/>
      <c r="CM27" s="229"/>
      <c r="CN27" s="229"/>
      <c r="CO27" s="229"/>
      <c r="CP27" s="229"/>
      <c r="CQ27" s="229"/>
      <c r="CR27" s="229"/>
      <c r="CS27" s="229"/>
      <c r="CT27" s="229"/>
      <c r="CU27" s="229"/>
      <c r="CV27" s="229"/>
      <c r="CW27" s="229"/>
      <c r="CX27" s="229"/>
      <c r="CY27" s="229"/>
      <c r="CZ27" s="229"/>
      <c r="DA27" s="229"/>
      <c r="DB27" s="229"/>
      <c r="DC27" s="229"/>
      <c r="DD27" s="229"/>
      <c r="DE27" s="229"/>
      <c r="DF27" s="229"/>
      <c r="DG27" s="229"/>
      <c r="DH27" s="229"/>
      <c r="DI27" s="229"/>
      <c r="DJ27" s="229"/>
      <c r="DK27" s="229"/>
      <c r="DL27" s="229"/>
      <c r="DM27" s="229"/>
      <c r="DN27" s="229"/>
      <c r="DO27" s="229"/>
      <c r="DP27" s="229"/>
      <c r="DQ27" s="229"/>
      <c r="DR27" s="229"/>
      <c r="DS27" s="229"/>
      <c r="DT27" s="229"/>
      <c r="DU27" s="229"/>
      <c r="DV27" s="229"/>
      <c r="DW27" s="229"/>
      <c r="DX27" s="229"/>
      <c r="DY27" s="215"/>
    </row>
    <row r="28" ht="15.75" customHeight="1">
      <c r="A28" s="256"/>
      <c r="B28" s="202"/>
      <c r="C28" s="257"/>
      <c r="D28" s="258"/>
      <c r="E28" s="202"/>
      <c r="F28" s="202"/>
      <c r="G28" s="259"/>
      <c r="H28" s="202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</row>
    <row r="29" ht="15.75" customHeight="1">
      <c r="A29" s="260" t="s">
        <v>63</v>
      </c>
      <c r="B29" s="261" t="s">
        <v>64</v>
      </c>
      <c r="C29" s="262"/>
      <c r="D29" s="258"/>
      <c r="E29" s="202"/>
      <c r="F29" s="202"/>
      <c r="G29" s="259"/>
      <c r="H29" s="202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</row>
    <row r="30" ht="15.75" customHeight="1">
      <c r="A30" s="212" t="s">
        <v>52</v>
      </c>
      <c r="B30" s="212" t="s">
        <v>157</v>
      </c>
      <c r="C30" s="212" t="s">
        <v>158</v>
      </c>
      <c r="D30" s="212" t="s">
        <v>159</v>
      </c>
      <c r="E30" s="212" t="s">
        <v>190</v>
      </c>
      <c r="F30" s="212" t="s">
        <v>161</v>
      </c>
      <c r="G30" s="263" t="s">
        <v>162</v>
      </c>
      <c r="H30" s="211" t="s">
        <v>156</v>
      </c>
      <c r="I30" s="229"/>
      <c r="J30" s="229"/>
      <c r="K30" s="229"/>
      <c r="L30" s="229"/>
      <c r="M30" s="229"/>
      <c r="N30" s="229"/>
      <c r="O30" s="229"/>
      <c r="P30" s="229"/>
      <c r="Q30" s="229"/>
      <c r="R30" s="229"/>
      <c r="S30" s="229"/>
      <c r="T30" s="229"/>
      <c r="U30" s="229"/>
      <c r="V30" s="229"/>
      <c r="W30" s="229"/>
      <c r="X30" s="229"/>
      <c r="Y30" s="229"/>
      <c r="Z30" s="229"/>
      <c r="AA30" s="229"/>
      <c r="AB30" s="229"/>
      <c r="AC30" s="229"/>
      <c r="AD30" s="229"/>
      <c r="AE30" s="229"/>
      <c r="AF30" s="229"/>
      <c r="AG30" s="229"/>
      <c r="AH30" s="229"/>
      <c r="AI30" s="229"/>
      <c r="AJ30" s="229"/>
      <c r="AK30" s="229"/>
      <c r="AL30" s="229"/>
      <c r="AM30" s="229"/>
      <c r="AN30" s="229"/>
      <c r="AO30" s="229"/>
      <c r="AP30" s="229"/>
      <c r="AQ30" s="229"/>
      <c r="AR30" s="229"/>
      <c r="AS30" s="229"/>
      <c r="AT30" s="229"/>
      <c r="AU30" s="229"/>
      <c r="AV30" s="229"/>
      <c r="AW30" s="229"/>
      <c r="AX30" s="229"/>
      <c r="AY30" s="229"/>
      <c r="AZ30" s="229"/>
      <c r="BA30" s="229"/>
      <c r="BB30" s="229"/>
      <c r="BC30" s="229"/>
      <c r="BD30" s="229"/>
      <c r="BE30" s="229"/>
      <c r="BF30" s="229"/>
      <c r="BG30" s="229"/>
      <c r="BH30" s="229"/>
      <c r="BI30" s="229"/>
      <c r="BJ30" s="229"/>
      <c r="BK30" s="229"/>
      <c r="BL30" s="229"/>
      <c r="BM30" s="229"/>
      <c r="BN30" s="229"/>
      <c r="BO30" s="229"/>
      <c r="BP30" s="229"/>
      <c r="BQ30" s="229"/>
      <c r="BR30" s="229"/>
      <c r="BS30" s="229"/>
      <c r="BT30" s="229"/>
      <c r="BU30" s="229"/>
      <c r="BV30" s="229"/>
      <c r="BW30" s="229"/>
      <c r="BX30" s="229"/>
      <c r="BY30" s="229"/>
      <c r="BZ30" s="229"/>
      <c r="CA30" s="229"/>
      <c r="CB30" s="229"/>
      <c r="CC30" s="229"/>
      <c r="CD30" s="229"/>
      <c r="CE30" s="229"/>
      <c r="CF30" s="229"/>
      <c r="CG30" s="229"/>
      <c r="CH30" s="229"/>
      <c r="CI30" s="229"/>
      <c r="CJ30" s="229"/>
      <c r="CK30" s="229"/>
      <c r="CL30" s="229"/>
      <c r="CM30" s="229"/>
      <c r="CN30" s="229"/>
      <c r="CO30" s="229"/>
      <c r="CP30" s="229"/>
      <c r="CQ30" s="229"/>
      <c r="CR30" s="229"/>
      <c r="CS30" s="229"/>
      <c r="CT30" s="229"/>
      <c r="CU30" s="229"/>
      <c r="CV30" s="229"/>
      <c r="CW30" s="229"/>
      <c r="CX30" s="229"/>
      <c r="CY30" s="229"/>
      <c r="CZ30" s="229"/>
      <c r="DA30" s="229"/>
      <c r="DB30" s="229"/>
      <c r="DC30" s="229"/>
      <c r="DD30" s="229"/>
      <c r="DE30" s="229"/>
      <c r="DF30" s="229"/>
      <c r="DG30" s="229"/>
      <c r="DH30" s="229"/>
      <c r="DI30" s="229"/>
      <c r="DJ30" s="229"/>
      <c r="DK30" s="229"/>
      <c r="DL30" s="229"/>
      <c r="DM30" s="229"/>
      <c r="DN30" s="229"/>
      <c r="DO30" s="229"/>
      <c r="DP30" s="229"/>
      <c r="DQ30" s="229"/>
      <c r="DR30" s="229"/>
      <c r="DS30" s="229"/>
      <c r="DT30" s="229"/>
      <c r="DU30" s="229"/>
      <c r="DV30" s="229"/>
      <c r="DW30" s="229"/>
      <c r="DX30" s="229"/>
      <c r="DY30" s="215"/>
    </row>
    <row r="31" ht="15.75" customHeight="1">
      <c r="A31" s="212"/>
      <c r="B31" s="212"/>
      <c r="C31" s="212"/>
      <c r="D31" s="212"/>
      <c r="E31" s="212"/>
      <c r="F31" s="212"/>
      <c r="G31" s="214"/>
      <c r="H31" s="214"/>
      <c r="I31" s="264">
        <v>42401.0</v>
      </c>
      <c r="J31" s="264">
        <v>42431.0</v>
      </c>
      <c r="K31" s="264">
        <v>42461.0</v>
      </c>
      <c r="L31" s="264">
        <v>42491.0</v>
      </c>
      <c r="M31" s="264">
        <v>42523.0</v>
      </c>
      <c r="N31" s="264">
        <v>42552.0</v>
      </c>
      <c r="O31" s="264">
        <v>42612.0</v>
      </c>
      <c r="P31" s="264">
        <v>42642.0</v>
      </c>
      <c r="Q31" s="264">
        <v>42671.0</v>
      </c>
      <c r="R31" s="264">
        <v>42702.0</v>
      </c>
      <c r="S31" s="264">
        <v>42731.0</v>
      </c>
      <c r="T31" s="264">
        <v>42762.0</v>
      </c>
      <c r="U31" s="264">
        <f t="shared" ref="U31:DX31" si="21">T31+30</f>
        <v>42792</v>
      </c>
      <c r="V31" s="264">
        <f t="shared" si="21"/>
        <v>42822</v>
      </c>
      <c r="W31" s="264">
        <f t="shared" si="21"/>
        <v>42852</v>
      </c>
      <c r="X31" s="264">
        <f t="shared" si="21"/>
        <v>42882</v>
      </c>
      <c r="Y31" s="264">
        <f t="shared" si="21"/>
        <v>42912</v>
      </c>
      <c r="Z31" s="264">
        <f t="shared" si="21"/>
        <v>42942</v>
      </c>
      <c r="AA31" s="264">
        <f t="shared" si="21"/>
        <v>42972</v>
      </c>
      <c r="AB31" s="264">
        <f t="shared" si="21"/>
        <v>43002</v>
      </c>
      <c r="AC31" s="264">
        <f t="shared" si="21"/>
        <v>43032</v>
      </c>
      <c r="AD31" s="264">
        <f t="shared" si="21"/>
        <v>43062</v>
      </c>
      <c r="AE31" s="264">
        <f t="shared" si="21"/>
        <v>43092</v>
      </c>
      <c r="AF31" s="264">
        <f t="shared" si="21"/>
        <v>43122</v>
      </c>
      <c r="AG31" s="264">
        <f t="shared" si="21"/>
        <v>43152</v>
      </c>
      <c r="AH31" s="264">
        <f t="shared" si="21"/>
        <v>43182</v>
      </c>
      <c r="AI31" s="264">
        <f t="shared" si="21"/>
        <v>43212</v>
      </c>
      <c r="AJ31" s="264">
        <f t="shared" si="21"/>
        <v>43242</v>
      </c>
      <c r="AK31" s="264">
        <f t="shared" si="21"/>
        <v>43272</v>
      </c>
      <c r="AL31" s="264">
        <f t="shared" si="21"/>
        <v>43302</v>
      </c>
      <c r="AM31" s="264">
        <f t="shared" si="21"/>
        <v>43332</v>
      </c>
      <c r="AN31" s="264">
        <f t="shared" si="21"/>
        <v>43362</v>
      </c>
      <c r="AO31" s="264">
        <f t="shared" si="21"/>
        <v>43392</v>
      </c>
      <c r="AP31" s="264">
        <f t="shared" si="21"/>
        <v>43422</v>
      </c>
      <c r="AQ31" s="264">
        <f t="shared" si="21"/>
        <v>43452</v>
      </c>
      <c r="AR31" s="264">
        <f t="shared" si="21"/>
        <v>43482</v>
      </c>
      <c r="AS31" s="264">
        <f t="shared" si="21"/>
        <v>43512</v>
      </c>
      <c r="AT31" s="264">
        <f t="shared" si="21"/>
        <v>43542</v>
      </c>
      <c r="AU31" s="264">
        <f t="shared" si="21"/>
        <v>43572</v>
      </c>
      <c r="AV31" s="264">
        <f t="shared" si="21"/>
        <v>43602</v>
      </c>
      <c r="AW31" s="264">
        <f t="shared" si="21"/>
        <v>43632</v>
      </c>
      <c r="AX31" s="264">
        <f t="shared" si="21"/>
        <v>43662</v>
      </c>
      <c r="AY31" s="264">
        <f t="shared" si="21"/>
        <v>43692</v>
      </c>
      <c r="AZ31" s="264">
        <f t="shared" si="21"/>
        <v>43722</v>
      </c>
      <c r="BA31" s="264">
        <f t="shared" si="21"/>
        <v>43752</v>
      </c>
      <c r="BB31" s="264">
        <f t="shared" si="21"/>
        <v>43782</v>
      </c>
      <c r="BC31" s="264">
        <f t="shared" si="21"/>
        <v>43812</v>
      </c>
      <c r="BD31" s="264">
        <f t="shared" si="21"/>
        <v>43842</v>
      </c>
      <c r="BE31" s="264">
        <f t="shared" si="21"/>
        <v>43872</v>
      </c>
      <c r="BF31" s="264">
        <f t="shared" si="21"/>
        <v>43902</v>
      </c>
      <c r="BG31" s="264">
        <f t="shared" si="21"/>
        <v>43932</v>
      </c>
      <c r="BH31" s="264">
        <f t="shared" si="21"/>
        <v>43962</v>
      </c>
      <c r="BI31" s="264">
        <f t="shared" si="21"/>
        <v>43992</v>
      </c>
      <c r="BJ31" s="264">
        <f t="shared" si="21"/>
        <v>44022</v>
      </c>
      <c r="BK31" s="264">
        <f t="shared" si="21"/>
        <v>44052</v>
      </c>
      <c r="BL31" s="264">
        <f t="shared" si="21"/>
        <v>44082</v>
      </c>
      <c r="BM31" s="264">
        <f t="shared" si="21"/>
        <v>44112</v>
      </c>
      <c r="BN31" s="264">
        <f t="shared" si="21"/>
        <v>44142</v>
      </c>
      <c r="BO31" s="264">
        <f t="shared" si="21"/>
        <v>44172</v>
      </c>
      <c r="BP31" s="264">
        <f t="shared" si="21"/>
        <v>44202</v>
      </c>
      <c r="BQ31" s="264">
        <f t="shared" si="21"/>
        <v>44232</v>
      </c>
      <c r="BR31" s="264">
        <f t="shared" si="21"/>
        <v>44262</v>
      </c>
      <c r="BS31" s="264">
        <f t="shared" si="21"/>
        <v>44292</v>
      </c>
      <c r="BT31" s="264">
        <f t="shared" si="21"/>
        <v>44322</v>
      </c>
      <c r="BU31" s="264">
        <f t="shared" si="21"/>
        <v>44352</v>
      </c>
      <c r="BV31" s="264">
        <f t="shared" si="21"/>
        <v>44382</v>
      </c>
      <c r="BW31" s="264">
        <f t="shared" si="21"/>
        <v>44412</v>
      </c>
      <c r="BX31" s="264">
        <f t="shared" si="21"/>
        <v>44442</v>
      </c>
      <c r="BY31" s="264">
        <f t="shared" si="21"/>
        <v>44472</v>
      </c>
      <c r="BZ31" s="264">
        <f t="shared" si="21"/>
        <v>44502</v>
      </c>
      <c r="CA31" s="264">
        <f t="shared" si="21"/>
        <v>44532</v>
      </c>
      <c r="CB31" s="264">
        <f t="shared" si="21"/>
        <v>44562</v>
      </c>
      <c r="CC31" s="264">
        <f t="shared" si="21"/>
        <v>44592</v>
      </c>
      <c r="CD31" s="264">
        <f t="shared" si="21"/>
        <v>44622</v>
      </c>
      <c r="CE31" s="264">
        <f t="shared" si="21"/>
        <v>44652</v>
      </c>
      <c r="CF31" s="264">
        <f t="shared" si="21"/>
        <v>44682</v>
      </c>
      <c r="CG31" s="264">
        <f t="shared" si="21"/>
        <v>44712</v>
      </c>
      <c r="CH31" s="264">
        <f t="shared" si="21"/>
        <v>44742</v>
      </c>
      <c r="CI31" s="264">
        <f t="shared" si="21"/>
        <v>44772</v>
      </c>
      <c r="CJ31" s="264">
        <f t="shared" si="21"/>
        <v>44802</v>
      </c>
      <c r="CK31" s="264">
        <f t="shared" si="21"/>
        <v>44832</v>
      </c>
      <c r="CL31" s="264">
        <f t="shared" si="21"/>
        <v>44862</v>
      </c>
      <c r="CM31" s="264">
        <f t="shared" si="21"/>
        <v>44892</v>
      </c>
      <c r="CN31" s="264">
        <f t="shared" si="21"/>
        <v>44922</v>
      </c>
      <c r="CO31" s="264">
        <f t="shared" si="21"/>
        <v>44952</v>
      </c>
      <c r="CP31" s="264">
        <f t="shared" si="21"/>
        <v>44982</v>
      </c>
      <c r="CQ31" s="264">
        <f t="shared" si="21"/>
        <v>45012</v>
      </c>
      <c r="CR31" s="264">
        <f t="shared" si="21"/>
        <v>45042</v>
      </c>
      <c r="CS31" s="264">
        <f t="shared" si="21"/>
        <v>45072</v>
      </c>
      <c r="CT31" s="264">
        <f t="shared" si="21"/>
        <v>45102</v>
      </c>
      <c r="CU31" s="264">
        <f t="shared" si="21"/>
        <v>45132</v>
      </c>
      <c r="CV31" s="264">
        <f t="shared" si="21"/>
        <v>45162</v>
      </c>
      <c r="CW31" s="264">
        <f t="shared" si="21"/>
        <v>45192</v>
      </c>
      <c r="CX31" s="264">
        <f t="shared" si="21"/>
        <v>45222</v>
      </c>
      <c r="CY31" s="264">
        <f t="shared" si="21"/>
        <v>45252</v>
      </c>
      <c r="CZ31" s="264">
        <f t="shared" si="21"/>
        <v>45282</v>
      </c>
      <c r="DA31" s="264">
        <f t="shared" si="21"/>
        <v>45312</v>
      </c>
      <c r="DB31" s="264">
        <f t="shared" si="21"/>
        <v>45342</v>
      </c>
      <c r="DC31" s="264">
        <f t="shared" si="21"/>
        <v>45372</v>
      </c>
      <c r="DD31" s="264">
        <f t="shared" si="21"/>
        <v>45402</v>
      </c>
      <c r="DE31" s="264">
        <f t="shared" si="21"/>
        <v>45432</v>
      </c>
      <c r="DF31" s="264">
        <f t="shared" si="21"/>
        <v>45462</v>
      </c>
      <c r="DG31" s="264">
        <f t="shared" si="21"/>
        <v>45492</v>
      </c>
      <c r="DH31" s="264">
        <f t="shared" si="21"/>
        <v>45522</v>
      </c>
      <c r="DI31" s="264">
        <f t="shared" si="21"/>
        <v>45552</v>
      </c>
      <c r="DJ31" s="264">
        <f t="shared" si="21"/>
        <v>45582</v>
      </c>
      <c r="DK31" s="264">
        <f t="shared" si="21"/>
        <v>45612</v>
      </c>
      <c r="DL31" s="264">
        <f t="shared" si="21"/>
        <v>45642</v>
      </c>
      <c r="DM31" s="264">
        <f t="shared" si="21"/>
        <v>45672</v>
      </c>
      <c r="DN31" s="264">
        <f t="shared" si="21"/>
        <v>45702</v>
      </c>
      <c r="DO31" s="264">
        <f t="shared" si="21"/>
        <v>45732</v>
      </c>
      <c r="DP31" s="264">
        <f t="shared" si="21"/>
        <v>45762</v>
      </c>
      <c r="DQ31" s="264">
        <f t="shared" si="21"/>
        <v>45792</v>
      </c>
      <c r="DR31" s="264">
        <f t="shared" si="21"/>
        <v>45822</v>
      </c>
      <c r="DS31" s="264">
        <f t="shared" si="21"/>
        <v>45852</v>
      </c>
      <c r="DT31" s="264">
        <f t="shared" si="21"/>
        <v>45882</v>
      </c>
      <c r="DU31" s="264">
        <f t="shared" si="21"/>
        <v>45912</v>
      </c>
      <c r="DV31" s="264">
        <f t="shared" si="21"/>
        <v>45942</v>
      </c>
      <c r="DW31" s="264">
        <f t="shared" si="21"/>
        <v>45972</v>
      </c>
      <c r="DX31" s="264">
        <f t="shared" si="21"/>
        <v>46002</v>
      </c>
      <c r="DY31" s="215"/>
    </row>
    <row r="32" ht="15.75" customHeight="1">
      <c r="A32" s="220">
        <v>1.0</v>
      </c>
      <c r="B32" s="221" t="s">
        <v>191</v>
      </c>
      <c r="C32" s="220">
        <v>2.0</v>
      </c>
      <c r="D32" s="220" t="s">
        <v>171</v>
      </c>
      <c r="E32" s="221">
        <v>5000000.0</v>
      </c>
      <c r="F32" s="221">
        <f t="shared" ref="F32:F34" si="22">C32*E32</f>
        <v>10000000</v>
      </c>
      <c r="G32" s="224">
        <f t="shared" ref="G32:G36" si="23">SUM(I32:AB32)</f>
        <v>7000000</v>
      </c>
      <c r="H32" s="225">
        <f t="shared" ref="H32:H36" si="24">F32-G32</f>
        <v>3000000</v>
      </c>
      <c r="I32" s="229"/>
      <c r="J32" s="229"/>
      <c r="K32" s="229">
        <f>F34</f>
        <v>7000000</v>
      </c>
      <c r="L32" s="229"/>
      <c r="M32" s="229"/>
      <c r="N32" s="229"/>
      <c r="O32" s="229"/>
      <c r="P32" s="229"/>
      <c r="Q32" s="229"/>
      <c r="R32" s="229"/>
      <c r="S32" s="229"/>
      <c r="T32" s="229"/>
      <c r="U32" s="229"/>
      <c r="V32" s="229"/>
      <c r="W32" s="229"/>
      <c r="X32" s="229"/>
      <c r="Y32" s="229"/>
      <c r="Z32" s="229"/>
      <c r="AA32" s="229"/>
      <c r="AB32" s="229"/>
      <c r="AC32" s="229"/>
      <c r="AD32" s="229"/>
      <c r="AE32" s="229"/>
      <c r="AF32" s="229"/>
      <c r="AG32" s="229"/>
      <c r="AH32" s="229"/>
      <c r="AI32" s="229"/>
      <c r="AJ32" s="229"/>
      <c r="AK32" s="229"/>
      <c r="AL32" s="229"/>
      <c r="AM32" s="229"/>
      <c r="AN32" s="229"/>
      <c r="AO32" s="229"/>
      <c r="AP32" s="229"/>
      <c r="AQ32" s="229"/>
      <c r="AR32" s="229"/>
      <c r="AS32" s="229"/>
      <c r="AT32" s="229"/>
      <c r="AU32" s="229"/>
      <c r="AV32" s="229"/>
      <c r="AW32" s="229"/>
      <c r="AX32" s="229"/>
      <c r="AY32" s="229"/>
      <c r="AZ32" s="229"/>
      <c r="BA32" s="229"/>
      <c r="BB32" s="229"/>
      <c r="BC32" s="229"/>
      <c r="BD32" s="229"/>
      <c r="BE32" s="229"/>
      <c r="BF32" s="229"/>
      <c r="BG32" s="229"/>
      <c r="BH32" s="229"/>
      <c r="BI32" s="229"/>
      <c r="BJ32" s="229"/>
      <c r="BK32" s="229"/>
      <c r="BL32" s="229"/>
      <c r="BM32" s="229"/>
      <c r="BN32" s="229"/>
      <c r="BO32" s="229"/>
      <c r="BP32" s="229"/>
      <c r="BQ32" s="229"/>
      <c r="BR32" s="229"/>
      <c r="BS32" s="229"/>
      <c r="BT32" s="229"/>
      <c r="BU32" s="229"/>
      <c r="BV32" s="229"/>
      <c r="BW32" s="229"/>
      <c r="BX32" s="229"/>
      <c r="BY32" s="229"/>
      <c r="BZ32" s="229"/>
      <c r="CA32" s="229"/>
      <c r="CB32" s="229"/>
      <c r="CC32" s="229"/>
      <c r="CD32" s="229"/>
      <c r="CE32" s="229"/>
      <c r="CF32" s="229"/>
      <c r="CG32" s="229"/>
      <c r="CH32" s="229"/>
      <c r="CI32" s="229"/>
      <c r="CJ32" s="229"/>
      <c r="CK32" s="229"/>
      <c r="CL32" s="229"/>
      <c r="CM32" s="229"/>
      <c r="CN32" s="229"/>
      <c r="CO32" s="229"/>
      <c r="CP32" s="229"/>
      <c r="CQ32" s="229"/>
      <c r="CR32" s="229"/>
      <c r="CS32" s="229"/>
      <c r="CT32" s="229"/>
      <c r="CU32" s="229"/>
      <c r="CV32" s="229"/>
      <c r="CW32" s="229"/>
      <c r="CX32" s="229"/>
      <c r="CY32" s="229"/>
      <c r="CZ32" s="229"/>
      <c r="DA32" s="229"/>
      <c r="DB32" s="229"/>
      <c r="DC32" s="229"/>
      <c r="DD32" s="229"/>
      <c r="DE32" s="229"/>
      <c r="DF32" s="229"/>
      <c r="DG32" s="229"/>
      <c r="DH32" s="229"/>
      <c r="DI32" s="229"/>
      <c r="DJ32" s="229"/>
      <c r="DK32" s="229"/>
      <c r="DL32" s="229"/>
      <c r="DM32" s="229"/>
      <c r="DN32" s="229"/>
      <c r="DO32" s="229"/>
      <c r="DP32" s="229"/>
      <c r="DQ32" s="229"/>
      <c r="DR32" s="229"/>
      <c r="DS32" s="229"/>
      <c r="DT32" s="229"/>
      <c r="DU32" s="229"/>
      <c r="DV32" s="229"/>
      <c r="DW32" s="229"/>
      <c r="DX32" s="229"/>
      <c r="DY32" s="215"/>
    </row>
    <row r="33" ht="15.75" customHeight="1">
      <c r="A33" s="220">
        <v>2.0</v>
      </c>
      <c r="B33" s="221" t="s">
        <v>192</v>
      </c>
      <c r="C33" s="220">
        <v>2.0</v>
      </c>
      <c r="D33" s="220" t="s">
        <v>193</v>
      </c>
      <c r="E33" s="221">
        <v>500000.0</v>
      </c>
      <c r="F33" s="221">
        <f t="shared" si="22"/>
        <v>1000000</v>
      </c>
      <c r="G33" s="224">
        <f t="shared" si="23"/>
        <v>0</v>
      </c>
      <c r="H33" s="225">
        <f t="shared" si="24"/>
        <v>1000000</v>
      </c>
      <c r="I33" s="229"/>
      <c r="J33" s="229"/>
      <c r="K33" s="215"/>
      <c r="L33" s="229"/>
      <c r="M33" s="229"/>
      <c r="N33" s="229"/>
      <c r="O33" s="229"/>
      <c r="P33" s="229"/>
      <c r="Q33" s="229"/>
      <c r="R33" s="229"/>
      <c r="S33" s="229"/>
      <c r="T33" s="229"/>
      <c r="U33" s="229"/>
      <c r="V33" s="229"/>
      <c r="W33" s="229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29"/>
      <c r="AI33" s="229"/>
      <c r="AJ33" s="229"/>
      <c r="AK33" s="229"/>
      <c r="AL33" s="229"/>
      <c r="AM33" s="229"/>
      <c r="AN33" s="229"/>
      <c r="AO33" s="229"/>
      <c r="AP33" s="229"/>
      <c r="AQ33" s="229"/>
      <c r="AR33" s="229"/>
      <c r="AS33" s="229"/>
      <c r="AT33" s="229"/>
      <c r="AU33" s="229"/>
      <c r="AV33" s="229"/>
      <c r="AW33" s="229"/>
      <c r="AX33" s="229"/>
      <c r="AY33" s="229"/>
      <c r="AZ33" s="229"/>
      <c r="BA33" s="229"/>
      <c r="BB33" s="229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29"/>
      <c r="BT33" s="229"/>
      <c r="BU33" s="229"/>
      <c r="BV33" s="229"/>
      <c r="BW33" s="229"/>
      <c r="BX33" s="229"/>
      <c r="BY33" s="229"/>
      <c r="BZ33" s="229"/>
      <c r="CA33" s="229"/>
      <c r="CB33" s="229"/>
      <c r="CC33" s="229"/>
      <c r="CD33" s="229"/>
      <c r="CE33" s="229"/>
      <c r="CF33" s="229"/>
      <c r="CG33" s="229"/>
      <c r="CH33" s="229"/>
      <c r="CI33" s="229"/>
      <c r="CJ33" s="229"/>
      <c r="CK33" s="229"/>
      <c r="CL33" s="229"/>
      <c r="CM33" s="229"/>
      <c r="CN33" s="229"/>
      <c r="CO33" s="229"/>
      <c r="CP33" s="229"/>
      <c r="CQ33" s="229"/>
      <c r="CR33" s="229"/>
      <c r="CS33" s="229"/>
      <c r="CT33" s="229"/>
      <c r="CU33" s="229"/>
      <c r="CV33" s="229"/>
      <c r="CW33" s="229"/>
      <c r="CX33" s="229"/>
      <c r="CY33" s="229"/>
      <c r="CZ33" s="229"/>
      <c r="DA33" s="229"/>
      <c r="DB33" s="229"/>
      <c r="DC33" s="229"/>
      <c r="DD33" s="229"/>
      <c r="DE33" s="229"/>
      <c r="DF33" s="229"/>
      <c r="DG33" s="229"/>
      <c r="DH33" s="229"/>
      <c r="DI33" s="229"/>
      <c r="DJ33" s="229"/>
      <c r="DK33" s="229"/>
      <c r="DL33" s="229"/>
      <c r="DM33" s="229"/>
      <c r="DN33" s="229"/>
      <c r="DO33" s="229"/>
      <c r="DP33" s="229"/>
      <c r="DQ33" s="229"/>
      <c r="DR33" s="229"/>
      <c r="DS33" s="229"/>
      <c r="DT33" s="229"/>
      <c r="DU33" s="229"/>
      <c r="DV33" s="229"/>
      <c r="DW33" s="229"/>
      <c r="DX33" s="229"/>
      <c r="DY33" s="215"/>
    </row>
    <row r="34" ht="15.75" customHeight="1">
      <c r="A34" s="220">
        <v>3.0</v>
      </c>
      <c r="B34" s="221" t="s">
        <v>194</v>
      </c>
      <c r="C34" s="220">
        <v>1.0</v>
      </c>
      <c r="D34" s="220" t="s">
        <v>195</v>
      </c>
      <c r="E34" s="223">
        <v>7000000.0</v>
      </c>
      <c r="F34" s="221">
        <f t="shared" si="22"/>
        <v>7000000</v>
      </c>
      <c r="G34" s="224">
        <f t="shared" si="23"/>
        <v>0</v>
      </c>
      <c r="H34" s="225">
        <f t="shared" si="24"/>
        <v>7000000</v>
      </c>
      <c r="I34" s="229"/>
      <c r="J34" s="229"/>
      <c r="K34" s="215"/>
      <c r="L34" s="229"/>
      <c r="M34" s="229"/>
      <c r="N34" s="229"/>
      <c r="O34" s="229"/>
      <c r="P34" s="229"/>
      <c r="Q34" s="229"/>
      <c r="R34" s="229"/>
      <c r="S34" s="229"/>
      <c r="T34" s="229"/>
      <c r="U34" s="229"/>
      <c r="V34" s="229"/>
      <c r="W34" s="229"/>
      <c r="X34" s="229"/>
      <c r="Y34" s="229"/>
      <c r="Z34" s="229"/>
      <c r="AA34" s="229"/>
      <c r="AB34" s="229"/>
      <c r="AC34" s="229"/>
      <c r="AD34" s="229"/>
      <c r="AE34" s="229"/>
      <c r="AF34" s="229"/>
      <c r="AG34" s="229"/>
      <c r="AH34" s="229"/>
      <c r="AI34" s="229"/>
      <c r="AJ34" s="229"/>
      <c r="AK34" s="229"/>
      <c r="AL34" s="229"/>
      <c r="AM34" s="229"/>
      <c r="AN34" s="229"/>
      <c r="AO34" s="229"/>
      <c r="AP34" s="229"/>
      <c r="AQ34" s="229"/>
      <c r="AR34" s="229"/>
      <c r="AS34" s="229"/>
      <c r="AT34" s="229"/>
      <c r="AU34" s="229"/>
      <c r="AV34" s="229"/>
      <c r="AW34" s="229"/>
      <c r="AX34" s="229"/>
      <c r="AY34" s="229"/>
      <c r="AZ34" s="229"/>
      <c r="BA34" s="229"/>
      <c r="BB34" s="229"/>
      <c r="BC34" s="229"/>
      <c r="BD34" s="229"/>
      <c r="BE34" s="229"/>
      <c r="BF34" s="229"/>
      <c r="BG34" s="229"/>
      <c r="BH34" s="229"/>
      <c r="BI34" s="229"/>
      <c r="BJ34" s="229"/>
      <c r="BK34" s="229"/>
      <c r="BL34" s="229"/>
      <c r="BM34" s="229"/>
      <c r="BN34" s="229"/>
      <c r="BO34" s="229"/>
      <c r="BP34" s="229"/>
      <c r="BQ34" s="229"/>
      <c r="BR34" s="229"/>
      <c r="BS34" s="229"/>
      <c r="BT34" s="229"/>
      <c r="BU34" s="229"/>
      <c r="BV34" s="229"/>
      <c r="BW34" s="229"/>
      <c r="BX34" s="229"/>
      <c r="BY34" s="229"/>
      <c r="BZ34" s="229"/>
      <c r="CA34" s="229"/>
      <c r="CB34" s="229"/>
      <c r="CC34" s="229"/>
      <c r="CD34" s="229"/>
      <c r="CE34" s="229"/>
      <c r="CF34" s="229"/>
      <c r="CG34" s="229"/>
      <c r="CH34" s="229"/>
      <c r="CI34" s="229"/>
      <c r="CJ34" s="229"/>
      <c r="CK34" s="229"/>
      <c r="CL34" s="229"/>
      <c r="CM34" s="229"/>
      <c r="CN34" s="229"/>
      <c r="CO34" s="229"/>
      <c r="CP34" s="229"/>
      <c r="CQ34" s="229"/>
      <c r="CR34" s="229"/>
      <c r="CS34" s="229"/>
      <c r="CT34" s="229"/>
      <c r="CU34" s="229"/>
      <c r="CV34" s="229"/>
      <c r="CW34" s="229"/>
      <c r="CX34" s="229"/>
      <c r="CY34" s="229"/>
      <c r="CZ34" s="229"/>
      <c r="DA34" s="229"/>
      <c r="DB34" s="229"/>
      <c r="DC34" s="229"/>
      <c r="DD34" s="229"/>
      <c r="DE34" s="229"/>
      <c r="DF34" s="229"/>
      <c r="DG34" s="229"/>
      <c r="DH34" s="229"/>
      <c r="DI34" s="229"/>
      <c r="DJ34" s="229"/>
      <c r="DK34" s="229"/>
      <c r="DL34" s="229"/>
      <c r="DM34" s="229"/>
      <c r="DN34" s="229"/>
      <c r="DO34" s="229"/>
      <c r="DP34" s="229"/>
      <c r="DQ34" s="229"/>
      <c r="DR34" s="229"/>
      <c r="DS34" s="229"/>
      <c r="DT34" s="229"/>
      <c r="DU34" s="229"/>
      <c r="DV34" s="229"/>
      <c r="DW34" s="229"/>
      <c r="DX34" s="229"/>
      <c r="DY34" s="215"/>
    </row>
    <row r="35" ht="15.75" customHeight="1">
      <c r="A35" s="220">
        <v>4.0</v>
      </c>
      <c r="B35" s="221" t="s">
        <v>196</v>
      </c>
      <c r="C35" s="265">
        <v>0.0</v>
      </c>
      <c r="D35" s="220" t="s">
        <v>189</v>
      </c>
      <c r="E35" s="222">
        <v>2100.0</v>
      </c>
      <c r="F35" s="222">
        <f>E35*C35</f>
        <v>0</v>
      </c>
      <c r="G35" s="224">
        <f t="shared" si="23"/>
        <v>0</v>
      </c>
      <c r="H35" s="225">
        <f t="shared" si="24"/>
        <v>0</v>
      </c>
      <c r="I35" s="229"/>
      <c r="J35" s="229"/>
      <c r="K35" s="229"/>
      <c r="L35" s="229">
        <f>F35</f>
        <v>0</v>
      </c>
      <c r="M35" s="229"/>
      <c r="N35" s="229"/>
      <c r="O35" s="229"/>
      <c r="P35" s="229"/>
      <c r="Q35" s="229"/>
      <c r="R35" s="229"/>
      <c r="S35" s="229"/>
      <c r="T35" s="229"/>
      <c r="U35" s="229"/>
      <c r="V35" s="229"/>
      <c r="W35" s="229"/>
      <c r="X35" s="229"/>
      <c r="Y35" s="229"/>
      <c r="Z35" s="229"/>
      <c r="AA35" s="229"/>
      <c r="AB35" s="229"/>
      <c r="AC35" s="229"/>
      <c r="AD35" s="229"/>
      <c r="AE35" s="229"/>
      <c r="AF35" s="229"/>
      <c r="AG35" s="229"/>
      <c r="AH35" s="229"/>
      <c r="AI35" s="229"/>
      <c r="AJ35" s="229"/>
      <c r="AK35" s="229"/>
      <c r="AL35" s="229"/>
      <c r="AM35" s="229"/>
      <c r="AN35" s="229"/>
      <c r="AO35" s="229"/>
      <c r="AP35" s="229"/>
      <c r="AQ35" s="229"/>
      <c r="AR35" s="229"/>
      <c r="AS35" s="229"/>
      <c r="AT35" s="229"/>
      <c r="AU35" s="229"/>
      <c r="AV35" s="229"/>
      <c r="AW35" s="229"/>
      <c r="AX35" s="229"/>
      <c r="AY35" s="229"/>
      <c r="AZ35" s="229"/>
      <c r="BA35" s="229"/>
      <c r="BB35" s="229"/>
      <c r="BC35" s="229"/>
      <c r="BD35" s="229"/>
      <c r="BE35" s="229"/>
      <c r="BF35" s="229"/>
      <c r="BG35" s="229"/>
      <c r="BH35" s="229"/>
      <c r="BI35" s="229"/>
      <c r="BJ35" s="229"/>
      <c r="BK35" s="229"/>
      <c r="BL35" s="229"/>
      <c r="BM35" s="229"/>
      <c r="BN35" s="229"/>
      <c r="BO35" s="229"/>
      <c r="BP35" s="229"/>
      <c r="BQ35" s="229"/>
      <c r="BR35" s="229"/>
      <c r="BS35" s="229"/>
      <c r="BT35" s="229"/>
      <c r="BU35" s="229"/>
      <c r="BV35" s="229"/>
      <c r="BW35" s="229"/>
      <c r="BX35" s="229"/>
      <c r="BY35" s="229"/>
      <c r="BZ35" s="229"/>
      <c r="CA35" s="229"/>
      <c r="CB35" s="229"/>
      <c r="CC35" s="229"/>
      <c r="CD35" s="229"/>
      <c r="CE35" s="229"/>
      <c r="CF35" s="229"/>
      <c r="CG35" s="229"/>
      <c r="CH35" s="229"/>
      <c r="CI35" s="229"/>
      <c r="CJ35" s="229"/>
      <c r="CK35" s="229"/>
      <c r="CL35" s="229"/>
      <c r="CM35" s="229"/>
      <c r="CN35" s="229"/>
      <c r="CO35" s="229"/>
      <c r="CP35" s="229"/>
      <c r="CQ35" s="229"/>
      <c r="CR35" s="229"/>
      <c r="CS35" s="229"/>
      <c r="CT35" s="229"/>
      <c r="CU35" s="229"/>
      <c r="CV35" s="229"/>
      <c r="CW35" s="229"/>
      <c r="CX35" s="229"/>
      <c r="CY35" s="229"/>
      <c r="CZ35" s="229"/>
      <c r="DA35" s="229"/>
      <c r="DB35" s="229"/>
      <c r="DC35" s="229"/>
      <c r="DD35" s="229"/>
      <c r="DE35" s="229"/>
      <c r="DF35" s="229"/>
      <c r="DG35" s="229"/>
      <c r="DH35" s="229"/>
      <c r="DI35" s="229"/>
      <c r="DJ35" s="229"/>
      <c r="DK35" s="229"/>
      <c r="DL35" s="229"/>
      <c r="DM35" s="229"/>
      <c r="DN35" s="229"/>
      <c r="DO35" s="229"/>
      <c r="DP35" s="229"/>
      <c r="DQ35" s="229"/>
      <c r="DR35" s="229"/>
      <c r="DS35" s="229"/>
      <c r="DT35" s="229"/>
      <c r="DU35" s="229"/>
      <c r="DV35" s="229"/>
      <c r="DW35" s="229"/>
      <c r="DX35" s="229"/>
      <c r="DY35" s="215"/>
    </row>
    <row r="36" ht="15.75" customHeight="1">
      <c r="A36" s="220">
        <v>5.0</v>
      </c>
      <c r="B36" s="221" t="s">
        <v>197</v>
      </c>
      <c r="C36" s="220">
        <v>2.0</v>
      </c>
      <c r="D36" s="220" t="s">
        <v>171</v>
      </c>
      <c r="E36" s="222">
        <v>1.0E7</v>
      </c>
      <c r="F36" s="222">
        <f>C36*E36</f>
        <v>20000000</v>
      </c>
      <c r="G36" s="224">
        <f t="shared" si="23"/>
        <v>0</v>
      </c>
      <c r="H36" s="225">
        <f t="shared" si="24"/>
        <v>20000000</v>
      </c>
      <c r="I36" s="229"/>
      <c r="J36" s="229"/>
      <c r="K36" s="229"/>
      <c r="L36" s="229"/>
      <c r="M36" s="229"/>
      <c r="N36" s="229"/>
      <c r="O36" s="229"/>
      <c r="P36" s="229"/>
      <c r="Q36" s="229"/>
      <c r="R36" s="229"/>
      <c r="S36" s="229"/>
      <c r="T36" s="229"/>
      <c r="U36" s="229"/>
      <c r="V36" s="229"/>
      <c r="W36" s="229"/>
      <c r="X36" s="229"/>
      <c r="Y36" s="229"/>
      <c r="Z36" s="229"/>
      <c r="AA36" s="229"/>
      <c r="AB36" s="229"/>
      <c r="AC36" s="229"/>
      <c r="AD36" s="229"/>
      <c r="AE36" s="229"/>
      <c r="AF36" s="229"/>
      <c r="AG36" s="229"/>
      <c r="AH36" s="229"/>
      <c r="AI36" s="229"/>
      <c r="AJ36" s="229"/>
      <c r="AK36" s="229"/>
      <c r="AL36" s="229"/>
      <c r="AM36" s="229"/>
      <c r="AN36" s="229"/>
      <c r="AO36" s="229"/>
      <c r="AP36" s="229"/>
      <c r="AQ36" s="229"/>
      <c r="AR36" s="229"/>
      <c r="AS36" s="229"/>
      <c r="AT36" s="229"/>
      <c r="AU36" s="229"/>
      <c r="AV36" s="229"/>
      <c r="AW36" s="229"/>
      <c r="AX36" s="229"/>
      <c r="AY36" s="229"/>
      <c r="AZ36" s="229"/>
      <c r="BA36" s="229"/>
      <c r="BB36" s="229"/>
      <c r="BC36" s="229"/>
      <c r="BD36" s="229"/>
      <c r="BE36" s="229"/>
      <c r="BF36" s="229"/>
      <c r="BG36" s="229"/>
      <c r="BH36" s="229"/>
      <c r="BI36" s="229"/>
      <c r="BJ36" s="229"/>
      <c r="BK36" s="229"/>
      <c r="BL36" s="229"/>
      <c r="BM36" s="229"/>
      <c r="BN36" s="229"/>
      <c r="BO36" s="229"/>
      <c r="BP36" s="229"/>
      <c r="BQ36" s="229"/>
      <c r="BR36" s="229"/>
      <c r="BS36" s="229"/>
      <c r="BT36" s="229"/>
      <c r="BU36" s="229"/>
      <c r="BV36" s="229"/>
      <c r="BW36" s="229"/>
      <c r="BX36" s="229"/>
      <c r="BY36" s="229"/>
      <c r="BZ36" s="229"/>
      <c r="CA36" s="229"/>
      <c r="CB36" s="229"/>
      <c r="CC36" s="229"/>
      <c r="CD36" s="229"/>
      <c r="CE36" s="229"/>
      <c r="CF36" s="229"/>
      <c r="CG36" s="229"/>
      <c r="CH36" s="229"/>
      <c r="CI36" s="229"/>
      <c r="CJ36" s="229"/>
      <c r="CK36" s="229"/>
      <c r="CL36" s="229"/>
      <c r="CM36" s="229"/>
      <c r="CN36" s="229"/>
      <c r="CO36" s="229"/>
      <c r="CP36" s="229"/>
      <c r="CQ36" s="229"/>
      <c r="CR36" s="229"/>
      <c r="CS36" s="229"/>
      <c r="CT36" s="229"/>
      <c r="CU36" s="229"/>
      <c r="CV36" s="229"/>
      <c r="CW36" s="229"/>
      <c r="CX36" s="229"/>
      <c r="CY36" s="229"/>
      <c r="CZ36" s="229"/>
      <c r="DA36" s="229"/>
      <c r="DB36" s="229"/>
      <c r="DC36" s="229"/>
      <c r="DD36" s="229"/>
      <c r="DE36" s="229"/>
      <c r="DF36" s="229"/>
      <c r="DG36" s="229"/>
      <c r="DH36" s="229"/>
      <c r="DI36" s="229"/>
      <c r="DJ36" s="229"/>
      <c r="DK36" s="229"/>
      <c r="DL36" s="229"/>
      <c r="DM36" s="229"/>
      <c r="DN36" s="229"/>
      <c r="DO36" s="229"/>
      <c r="DP36" s="229"/>
      <c r="DQ36" s="229"/>
      <c r="DR36" s="229"/>
      <c r="DS36" s="229"/>
      <c r="DT36" s="229"/>
      <c r="DU36" s="229"/>
      <c r="DV36" s="229"/>
      <c r="DW36" s="229"/>
      <c r="DX36" s="229"/>
      <c r="DY36" s="215"/>
    </row>
    <row r="37" ht="15.75" customHeight="1">
      <c r="A37" s="232"/>
      <c r="B37" s="233" t="s">
        <v>5</v>
      </c>
      <c r="C37" s="232"/>
      <c r="D37" s="232"/>
      <c r="E37" s="233"/>
      <c r="F37" s="235">
        <f t="shared" ref="F37:DP37" si="25">SUM(F32:F36)</f>
        <v>38000000</v>
      </c>
      <c r="G37" s="266">
        <f t="shared" si="25"/>
        <v>7000000</v>
      </c>
      <c r="H37" s="237">
        <f t="shared" si="25"/>
        <v>31000000</v>
      </c>
      <c r="I37" s="267">
        <f t="shared" si="25"/>
        <v>0</v>
      </c>
      <c r="J37" s="267">
        <f t="shared" si="25"/>
        <v>0</v>
      </c>
      <c r="K37" s="267">
        <f t="shared" si="25"/>
        <v>7000000</v>
      </c>
      <c r="L37" s="267">
        <f t="shared" si="25"/>
        <v>0</v>
      </c>
      <c r="M37" s="267">
        <f t="shared" si="25"/>
        <v>0</v>
      </c>
      <c r="N37" s="267">
        <f t="shared" si="25"/>
        <v>0</v>
      </c>
      <c r="O37" s="267">
        <f t="shared" si="25"/>
        <v>0</v>
      </c>
      <c r="P37" s="267">
        <f t="shared" si="25"/>
        <v>0</v>
      </c>
      <c r="Q37" s="267">
        <f t="shared" si="25"/>
        <v>0</v>
      </c>
      <c r="R37" s="267">
        <f t="shared" si="25"/>
        <v>0</v>
      </c>
      <c r="S37" s="267">
        <f t="shared" si="25"/>
        <v>0</v>
      </c>
      <c r="T37" s="267">
        <f t="shared" si="25"/>
        <v>0</v>
      </c>
      <c r="U37" s="267">
        <f t="shared" si="25"/>
        <v>0</v>
      </c>
      <c r="V37" s="267">
        <f t="shared" si="25"/>
        <v>0</v>
      </c>
      <c r="W37" s="267">
        <f t="shared" si="25"/>
        <v>0</v>
      </c>
      <c r="X37" s="267">
        <f t="shared" si="25"/>
        <v>0</v>
      </c>
      <c r="Y37" s="267">
        <f t="shared" si="25"/>
        <v>0</v>
      </c>
      <c r="Z37" s="267">
        <f t="shared" si="25"/>
        <v>0</v>
      </c>
      <c r="AA37" s="267">
        <f t="shared" si="25"/>
        <v>0</v>
      </c>
      <c r="AB37" s="267">
        <f t="shared" si="25"/>
        <v>0</v>
      </c>
      <c r="AC37" s="267">
        <f t="shared" si="25"/>
        <v>0</v>
      </c>
      <c r="AD37" s="267">
        <f t="shared" si="25"/>
        <v>0</v>
      </c>
      <c r="AE37" s="267">
        <f t="shared" si="25"/>
        <v>0</v>
      </c>
      <c r="AF37" s="267">
        <f t="shared" si="25"/>
        <v>0</v>
      </c>
      <c r="AG37" s="267">
        <f t="shared" si="25"/>
        <v>0</v>
      </c>
      <c r="AH37" s="267">
        <f t="shared" si="25"/>
        <v>0</v>
      </c>
      <c r="AI37" s="267">
        <f t="shared" si="25"/>
        <v>0</v>
      </c>
      <c r="AJ37" s="267">
        <f t="shared" si="25"/>
        <v>0</v>
      </c>
      <c r="AK37" s="267">
        <f t="shared" si="25"/>
        <v>0</v>
      </c>
      <c r="AL37" s="267">
        <f t="shared" si="25"/>
        <v>0</v>
      </c>
      <c r="AM37" s="267">
        <f t="shared" si="25"/>
        <v>0</v>
      </c>
      <c r="AN37" s="267">
        <f t="shared" si="25"/>
        <v>0</v>
      </c>
      <c r="AO37" s="267">
        <f t="shared" si="25"/>
        <v>0</v>
      </c>
      <c r="AP37" s="267">
        <f t="shared" si="25"/>
        <v>0</v>
      </c>
      <c r="AQ37" s="267">
        <f t="shared" si="25"/>
        <v>0</v>
      </c>
      <c r="AR37" s="267">
        <f t="shared" si="25"/>
        <v>0</v>
      </c>
      <c r="AS37" s="267">
        <f t="shared" si="25"/>
        <v>0</v>
      </c>
      <c r="AT37" s="267">
        <f t="shared" si="25"/>
        <v>0</v>
      </c>
      <c r="AU37" s="267">
        <f t="shared" si="25"/>
        <v>0</v>
      </c>
      <c r="AV37" s="267">
        <f t="shared" si="25"/>
        <v>0</v>
      </c>
      <c r="AW37" s="267">
        <f t="shared" si="25"/>
        <v>0</v>
      </c>
      <c r="AX37" s="267">
        <f t="shared" si="25"/>
        <v>0</v>
      </c>
      <c r="AY37" s="267">
        <f t="shared" si="25"/>
        <v>0</v>
      </c>
      <c r="AZ37" s="267">
        <f t="shared" si="25"/>
        <v>0</v>
      </c>
      <c r="BA37" s="267">
        <f t="shared" si="25"/>
        <v>0</v>
      </c>
      <c r="BB37" s="267">
        <f t="shared" si="25"/>
        <v>0</v>
      </c>
      <c r="BC37" s="267">
        <f t="shared" si="25"/>
        <v>0</v>
      </c>
      <c r="BD37" s="267">
        <f t="shared" si="25"/>
        <v>0</v>
      </c>
      <c r="BE37" s="267">
        <f t="shared" si="25"/>
        <v>0</v>
      </c>
      <c r="BF37" s="267">
        <f t="shared" si="25"/>
        <v>0</v>
      </c>
      <c r="BG37" s="267">
        <f t="shared" si="25"/>
        <v>0</v>
      </c>
      <c r="BH37" s="267">
        <f t="shared" si="25"/>
        <v>0</v>
      </c>
      <c r="BI37" s="267">
        <f t="shared" si="25"/>
        <v>0</v>
      </c>
      <c r="BJ37" s="267">
        <f t="shared" si="25"/>
        <v>0</v>
      </c>
      <c r="BK37" s="267">
        <f t="shared" si="25"/>
        <v>0</v>
      </c>
      <c r="BL37" s="267">
        <f t="shared" si="25"/>
        <v>0</v>
      </c>
      <c r="BM37" s="267">
        <f t="shared" si="25"/>
        <v>0</v>
      </c>
      <c r="BN37" s="267">
        <f t="shared" si="25"/>
        <v>0</v>
      </c>
      <c r="BO37" s="267">
        <f t="shared" si="25"/>
        <v>0</v>
      </c>
      <c r="BP37" s="267">
        <f t="shared" si="25"/>
        <v>0</v>
      </c>
      <c r="BQ37" s="267">
        <f t="shared" si="25"/>
        <v>0</v>
      </c>
      <c r="BR37" s="267">
        <f t="shared" si="25"/>
        <v>0</v>
      </c>
      <c r="BS37" s="267">
        <f t="shared" si="25"/>
        <v>0</v>
      </c>
      <c r="BT37" s="267">
        <f t="shared" si="25"/>
        <v>0</v>
      </c>
      <c r="BU37" s="267">
        <f t="shared" si="25"/>
        <v>0</v>
      </c>
      <c r="BV37" s="267">
        <f t="shared" si="25"/>
        <v>0</v>
      </c>
      <c r="BW37" s="267">
        <f t="shared" si="25"/>
        <v>0</v>
      </c>
      <c r="BX37" s="267">
        <f t="shared" si="25"/>
        <v>0</v>
      </c>
      <c r="BY37" s="267">
        <f t="shared" si="25"/>
        <v>0</v>
      </c>
      <c r="BZ37" s="267">
        <f t="shared" si="25"/>
        <v>0</v>
      </c>
      <c r="CA37" s="267">
        <f t="shared" si="25"/>
        <v>0</v>
      </c>
      <c r="CB37" s="267">
        <f t="shared" si="25"/>
        <v>0</v>
      </c>
      <c r="CC37" s="267">
        <f t="shared" si="25"/>
        <v>0</v>
      </c>
      <c r="CD37" s="267">
        <f t="shared" si="25"/>
        <v>0</v>
      </c>
      <c r="CE37" s="267">
        <f t="shared" si="25"/>
        <v>0</v>
      </c>
      <c r="CF37" s="267">
        <f t="shared" si="25"/>
        <v>0</v>
      </c>
      <c r="CG37" s="267">
        <f t="shared" si="25"/>
        <v>0</v>
      </c>
      <c r="CH37" s="267">
        <f t="shared" si="25"/>
        <v>0</v>
      </c>
      <c r="CI37" s="267">
        <f t="shared" si="25"/>
        <v>0</v>
      </c>
      <c r="CJ37" s="267">
        <f t="shared" si="25"/>
        <v>0</v>
      </c>
      <c r="CK37" s="267">
        <f t="shared" si="25"/>
        <v>0</v>
      </c>
      <c r="CL37" s="267">
        <f t="shared" si="25"/>
        <v>0</v>
      </c>
      <c r="CM37" s="267">
        <f t="shared" si="25"/>
        <v>0</v>
      </c>
      <c r="CN37" s="267">
        <f t="shared" si="25"/>
        <v>0</v>
      </c>
      <c r="CO37" s="267">
        <f t="shared" si="25"/>
        <v>0</v>
      </c>
      <c r="CP37" s="267">
        <f t="shared" si="25"/>
        <v>0</v>
      </c>
      <c r="CQ37" s="267">
        <f t="shared" si="25"/>
        <v>0</v>
      </c>
      <c r="CR37" s="267">
        <f t="shared" si="25"/>
        <v>0</v>
      </c>
      <c r="CS37" s="267">
        <f t="shared" si="25"/>
        <v>0</v>
      </c>
      <c r="CT37" s="267">
        <f t="shared" si="25"/>
        <v>0</v>
      </c>
      <c r="CU37" s="267">
        <f t="shared" si="25"/>
        <v>0</v>
      </c>
      <c r="CV37" s="267">
        <f t="shared" si="25"/>
        <v>0</v>
      </c>
      <c r="CW37" s="267">
        <f t="shared" si="25"/>
        <v>0</v>
      </c>
      <c r="CX37" s="267">
        <f t="shared" si="25"/>
        <v>0</v>
      </c>
      <c r="CY37" s="267">
        <f t="shared" si="25"/>
        <v>0</v>
      </c>
      <c r="CZ37" s="267">
        <f t="shared" si="25"/>
        <v>0</v>
      </c>
      <c r="DA37" s="267">
        <f t="shared" si="25"/>
        <v>0</v>
      </c>
      <c r="DB37" s="267">
        <f t="shared" si="25"/>
        <v>0</v>
      </c>
      <c r="DC37" s="267">
        <f t="shared" si="25"/>
        <v>0</v>
      </c>
      <c r="DD37" s="267">
        <f t="shared" si="25"/>
        <v>0</v>
      </c>
      <c r="DE37" s="267">
        <f t="shared" si="25"/>
        <v>0</v>
      </c>
      <c r="DF37" s="267">
        <f t="shared" si="25"/>
        <v>0</v>
      </c>
      <c r="DG37" s="267">
        <f t="shared" si="25"/>
        <v>0</v>
      </c>
      <c r="DH37" s="267">
        <f t="shared" si="25"/>
        <v>0</v>
      </c>
      <c r="DI37" s="267">
        <f t="shared" si="25"/>
        <v>0</v>
      </c>
      <c r="DJ37" s="267">
        <f t="shared" si="25"/>
        <v>0</v>
      </c>
      <c r="DK37" s="267">
        <f t="shared" si="25"/>
        <v>0</v>
      </c>
      <c r="DL37" s="267">
        <f t="shared" si="25"/>
        <v>0</v>
      </c>
      <c r="DM37" s="267">
        <f t="shared" si="25"/>
        <v>0</v>
      </c>
      <c r="DN37" s="267">
        <f t="shared" si="25"/>
        <v>0</v>
      </c>
      <c r="DO37" s="267">
        <f t="shared" si="25"/>
        <v>0</v>
      </c>
      <c r="DP37" s="267">
        <f t="shared" si="25"/>
        <v>0</v>
      </c>
      <c r="DQ37" s="267"/>
      <c r="DR37" s="267"/>
      <c r="DS37" s="267"/>
      <c r="DT37" s="267"/>
      <c r="DU37" s="267"/>
      <c r="DV37" s="267"/>
      <c r="DW37" s="267"/>
      <c r="DX37" s="267"/>
      <c r="DY37" s="268"/>
    </row>
    <row r="38" ht="15.75" customHeight="1">
      <c r="A38" s="220"/>
      <c r="B38" s="246" t="s">
        <v>198</v>
      </c>
      <c r="C38" s="220"/>
      <c r="D38" s="220"/>
      <c r="E38" s="269" t="s">
        <v>189</v>
      </c>
      <c r="F38" s="270">
        <f>F37/F3</f>
        <v>52704.57698</v>
      </c>
      <c r="G38" s="266">
        <f>G37/F3</f>
        <v>9708.737864</v>
      </c>
      <c r="H38" s="237">
        <f>H37/F3</f>
        <v>42995.83911</v>
      </c>
      <c r="I38" s="229"/>
      <c r="J38" s="229"/>
      <c r="K38" s="229"/>
      <c r="L38" s="229"/>
      <c r="M38" s="229"/>
      <c r="N38" s="229"/>
      <c r="O38" s="229"/>
      <c r="P38" s="229"/>
      <c r="Q38" s="229"/>
      <c r="R38" s="229"/>
      <c r="S38" s="229"/>
      <c r="T38" s="229"/>
      <c r="U38" s="229"/>
      <c r="V38" s="229"/>
      <c r="W38" s="229"/>
      <c r="X38" s="229"/>
      <c r="Y38" s="229"/>
      <c r="Z38" s="229"/>
      <c r="AA38" s="229"/>
      <c r="AB38" s="229"/>
      <c r="AC38" s="229"/>
      <c r="AD38" s="229"/>
      <c r="AE38" s="229"/>
      <c r="AF38" s="229"/>
      <c r="AG38" s="229"/>
      <c r="AH38" s="229"/>
      <c r="AI38" s="229"/>
      <c r="AJ38" s="229"/>
      <c r="AK38" s="229"/>
      <c r="AL38" s="229"/>
      <c r="AM38" s="229"/>
      <c r="AN38" s="229"/>
      <c r="AO38" s="229"/>
      <c r="AP38" s="229"/>
      <c r="AQ38" s="229"/>
      <c r="AR38" s="229"/>
      <c r="AS38" s="229"/>
      <c r="AT38" s="229"/>
      <c r="AU38" s="229"/>
      <c r="AV38" s="229"/>
      <c r="AW38" s="229"/>
      <c r="AX38" s="229"/>
      <c r="AY38" s="229"/>
      <c r="AZ38" s="229"/>
      <c r="BA38" s="229"/>
      <c r="BB38" s="229"/>
      <c r="BC38" s="229"/>
      <c r="BD38" s="229"/>
      <c r="BE38" s="229"/>
      <c r="BF38" s="229"/>
      <c r="BG38" s="229"/>
      <c r="BH38" s="229"/>
      <c r="BI38" s="229"/>
      <c r="BJ38" s="229"/>
      <c r="BK38" s="229"/>
      <c r="BL38" s="229"/>
      <c r="BM38" s="229"/>
      <c r="BN38" s="229"/>
      <c r="BO38" s="229"/>
      <c r="BP38" s="229"/>
      <c r="BQ38" s="229"/>
      <c r="BR38" s="229"/>
      <c r="BS38" s="229"/>
      <c r="BT38" s="229"/>
      <c r="BU38" s="229"/>
      <c r="BV38" s="229"/>
      <c r="BW38" s="229"/>
      <c r="BX38" s="229"/>
      <c r="BY38" s="229"/>
      <c r="BZ38" s="229"/>
      <c r="CA38" s="229"/>
      <c r="CB38" s="229"/>
      <c r="CC38" s="229"/>
      <c r="CD38" s="229"/>
      <c r="CE38" s="229"/>
      <c r="CF38" s="229"/>
      <c r="CG38" s="229"/>
      <c r="CH38" s="229"/>
      <c r="CI38" s="229"/>
      <c r="CJ38" s="229"/>
      <c r="CK38" s="229"/>
      <c r="CL38" s="229"/>
      <c r="CM38" s="229"/>
      <c r="CN38" s="229"/>
      <c r="CO38" s="229"/>
      <c r="CP38" s="229"/>
      <c r="CQ38" s="229"/>
      <c r="CR38" s="229"/>
      <c r="CS38" s="229"/>
      <c r="CT38" s="229"/>
      <c r="CU38" s="229"/>
      <c r="CV38" s="229"/>
      <c r="CW38" s="229"/>
      <c r="CX38" s="229"/>
      <c r="CY38" s="229"/>
      <c r="CZ38" s="229"/>
      <c r="DA38" s="229"/>
      <c r="DB38" s="229"/>
      <c r="DC38" s="229"/>
      <c r="DD38" s="229"/>
      <c r="DE38" s="229"/>
      <c r="DF38" s="229"/>
      <c r="DG38" s="229"/>
      <c r="DH38" s="229"/>
      <c r="DI38" s="229"/>
      <c r="DJ38" s="229"/>
      <c r="DK38" s="229"/>
      <c r="DL38" s="229"/>
      <c r="DM38" s="229"/>
      <c r="DN38" s="229"/>
      <c r="DO38" s="229"/>
      <c r="DP38" s="229"/>
      <c r="DQ38" s="229"/>
      <c r="DR38" s="229"/>
      <c r="DS38" s="229"/>
      <c r="DT38" s="229"/>
      <c r="DU38" s="229"/>
      <c r="DV38" s="229"/>
      <c r="DW38" s="229"/>
      <c r="DX38" s="229"/>
      <c r="DY38" s="215"/>
    </row>
    <row r="39" ht="15.75" customHeight="1">
      <c r="A39" s="256"/>
      <c r="B39" s="202"/>
      <c r="C39" s="257"/>
      <c r="D39" s="258"/>
      <c r="E39" s="202"/>
      <c r="F39" s="202"/>
      <c r="G39" s="271"/>
      <c r="H39" s="202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</row>
    <row r="40" ht="15.75" customHeight="1">
      <c r="A40" s="260" t="s">
        <v>66</v>
      </c>
      <c r="B40" s="261" t="s">
        <v>67</v>
      </c>
      <c r="C40" s="257"/>
      <c r="D40" s="258"/>
      <c r="E40" s="202"/>
      <c r="F40" s="202"/>
      <c r="G40" s="272"/>
      <c r="H40" s="202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</row>
    <row r="41" ht="15.75" customHeight="1">
      <c r="A41" s="212" t="s">
        <v>52</v>
      </c>
      <c r="B41" s="212" t="s">
        <v>157</v>
      </c>
      <c r="C41" s="212" t="s">
        <v>158</v>
      </c>
      <c r="D41" s="212" t="s">
        <v>159</v>
      </c>
      <c r="E41" s="212" t="s">
        <v>190</v>
      </c>
      <c r="F41" s="212" t="s">
        <v>161</v>
      </c>
      <c r="G41" s="263" t="s">
        <v>162</v>
      </c>
      <c r="H41" s="211" t="s">
        <v>156</v>
      </c>
      <c r="I41" s="229"/>
      <c r="J41" s="229"/>
      <c r="K41" s="229"/>
      <c r="L41" s="229"/>
      <c r="M41" s="229"/>
      <c r="N41" s="229"/>
      <c r="O41" s="229"/>
      <c r="P41" s="229"/>
      <c r="Q41" s="229"/>
      <c r="R41" s="229"/>
      <c r="S41" s="229"/>
      <c r="T41" s="229"/>
      <c r="U41" s="229"/>
      <c r="V41" s="229"/>
      <c r="W41" s="229"/>
      <c r="X41" s="229"/>
      <c r="Y41" s="229"/>
      <c r="Z41" s="229"/>
      <c r="AA41" s="229"/>
      <c r="AB41" s="229"/>
      <c r="AC41" s="229"/>
      <c r="AD41" s="229"/>
      <c r="AE41" s="229"/>
      <c r="AF41" s="229"/>
      <c r="AG41" s="229"/>
      <c r="AH41" s="229"/>
      <c r="AI41" s="229"/>
      <c r="AJ41" s="229"/>
      <c r="AK41" s="229"/>
      <c r="AL41" s="229"/>
      <c r="AM41" s="229"/>
      <c r="AN41" s="229"/>
      <c r="AO41" s="229"/>
      <c r="AP41" s="229"/>
      <c r="AQ41" s="229"/>
      <c r="AR41" s="229"/>
      <c r="AS41" s="229"/>
      <c r="AT41" s="229"/>
      <c r="AU41" s="229"/>
      <c r="AV41" s="229"/>
      <c r="AW41" s="229"/>
      <c r="AX41" s="229"/>
      <c r="AY41" s="229"/>
      <c r="AZ41" s="229"/>
      <c r="BA41" s="229"/>
      <c r="BB41" s="229"/>
      <c r="BC41" s="229"/>
      <c r="BD41" s="229"/>
      <c r="BE41" s="229"/>
      <c r="BF41" s="229"/>
      <c r="BG41" s="229"/>
      <c r="BH41" s="229"/>
      <c r="BI41" s="229"/>
      <c r="BJ41" s="229"/>
      <c r="BK41" s="229"/>
      <c r="BL41" s="229"/>
      <c r="BM41" s="229"/>
      <c r="BN41" s="229"/>
      <c r="BO41" s="229"/>
      <c r="BP41" s="229"/>
      <c r="BQ41" s="229"/>
      <c r="BR41" s="229"/>
      <c r="BS41" s="229"/>
      <c r="BT41" s="229"/>
      <c r="BU41" s="229"/>
      <c r="BV41" s="229"/>
      <c r="BW41" s="229"/>
      <c r="BX41" s="229"/>
      <c r="BY41" s="229"/>
      <c r="BZ41" s="229"/>
      <c r="CA41" s="229"/>
      <c r="CB41" s="229"/>
      <c r="CC41" s="229"/>
      <c r="CD41" s="229"/>
      <c r="CE41" s="229"/>
      <c r="CF41" s="229"/>
      <c r="CG41" s="229"/>
      <c r="CH41" s="229"/>
      <c r="CI41" s="229"/>
      <c r="CJ41" s="229"/>
      <c r="CK41" s="229"/>
      <c r="CL41" s="229"/>
      <c r="CM41" s="229"/>
      <c r="CN41" s="229"/>
      <c r="CO41" s="229"/>
      <c r="CP41" s="229"/>
      <c r="CQ41" s="229"/>
      <c r="CR41" s="229"/>
      <c r="CS41" s="229"/>
      <c r="CT41" s="229"/>
      <c r="CU41" s="229"/>
      <c r="CV41" s="229"/>
      <c r="CW41" s="229"/>
      <c r="CX41" s="229"/>
      <c r="CY41" s="229"/>
      <c r="CZ41" s="229"/>
      <c r="DA41" s="229"/>
      <c r="DB41" s="229"/>
      <c r="DC41" s="229"/>
      <c r="DD41" s="229"/>
      <c r="DE41" s="229"/>
      <c r="DF41" s="229"/>
      <c r="DG41" s="229"/>
      <c r="DH41" s="229"/>
      <c r="DI41" s="229"/>
      <c r="DJ41" s="229"/>
      <c r="DK41" s="229"/>
      <c r="DL41" s="229"/>
      <c r="DM41" s="229"/>
      <c r="DN41" s="229"/>
      <c r="DO41" s="229"/>
      <c r="DP41" s="229"/>
      <c r="DQ41" s="229"/>
      <c r="DR41" s="229"/>
      <c r="DS41" s="229"/>
      <c r="DT41" s="229"/>
      <c r="DU41" s="229"/>
      <c r="DV41" s="229"/>
      <c r="DW41" s="229"/>
      <c r="DX41" s="229"/>
      <c r="DY41" s="215"/>
    </row>
    <row r="42" ht="15.75" customHeight="1">
      <c r="A42" s="212"/>
      <c r="B42" s="212"/>
      <c r="C42" s="212"/>
      <c r="D42" s="212"/>
      <c r="E42" s="212"/>
      <c r="F42" s="212"/>
      <c r="G42" s="214"/>
      <c r="H42" s="214"/>
      <c r="I42" s="264">
        <v>42401.0</v>
      </c>
      <c r="J42" s="264">
        <v>42431.0</v>
      </c>
      <c r="K42" s="264">
        <v>42461.0</v>
      </c>
      <c r="L42" s="264">
        <v>42491.0</v>
      </c>
      <c r="M42" s="264">
        <v>42523.0</v>
      </c>
      <c r="N42" s="264">
        <v>42552.0</v>
      </c>
      <c r="O42" s="264">
        <v>42612.0</v>
      </c>
      <c r="P42" s="264">
        <v>42642.0</v>
      </c>
      <c r="Q42" s="264">
        <v>42671.0</v>
      </c>
      <c r="R42" s="264">
        <v>42702.0</v>
      </c>
      <c r="S42" s="264">
        <v>42731.0</v>
      </c>
      <c r="T42" s="264">
        <v>42762.0</v>
      </c>
      <c r="U42" s="264">
        <f t="shared" ref="U42:DX42" si="26">T42+30</f>
        <v>42792</v>
      </c>
      <c r="V42" s="264">
        <f t="shared" si="26"/>
        <v>42822</v>
      </c>
      <c r="W42" s="264">
        <f t="shared" si="26"/>
        <v>42852</v>
      </c>
      <c r="X42" s="264">
        <f t="shared" si="26"/>
        <v>42882</v>
      </c>
      <c r="Y42" s="264">
        <f t="shared" si="26"/>
        <v>42912</v>
      </c>
      <c r="Z42" s="264">
        <f t="shared" si="26"/>
        <v>42942</v>
      </c>
      <c r="AA42" s="264">
        <f t="shared" si="26"/>
        <v>42972</v>
      </c>
      <c r="AB42" s="264">
        <f t="shared" si="26"/>
        <v>43002</v>
      </c>
      <c r="AC42" s="264">
        <f t="shared" si="26"/>
        <v>43032</v>
      </c>
      <c r="AD42" s="264">
        <f t="shared" si="26"/>
        <v>43062</v>
      </c>
      <c r="AE42" s="264">
        <f t="shared" si="26"/>
        <v>43092</v>
      </c>
      <c r="AF42" s="264">
        <f t="shared" si="26"/>
        <v>43122</v>
      </c>
      <c r="AG42" s="264">
        <f t="shared" si="26"/>
        <v>43152</v>
      </c>
      <c r="AH42" s="264">
        <f t="shared" si="26"/>
        <v>43182</v>
      </c>
      <c r="AI42" s="264">
        <f t="shared" si="26"/>
        <v>43212</v>
      </c>
      <c r="AJ42" s="264">
        <f t="shared" si="26"/>
        <v>43242</v>
      </c>
      <c r="AK42" s="264">
        <f t="shared" si="26"/>
        <v>43272</v>
      </c>
      <c r="AL42" s="264">
        <f t="shared" si="26"/>
        <v>43302</v>
      </c>
      <c r="AM42" s="264">
        <f t="shared" si="26"/>
        <v>43332</v>
      </c>
      <c r="AN42" s="264">
        <f t="shared" si="26"/>
        <v>43362</v>
      </c>
      <c r="AO42" s="264">
        <f t="shared" si="26"/>
        <v>43392</v>
      </c>
      <c r="AP42" s="264">
        <f t="shared" si="26"/>
        <v>43422</v>
      </c>
      <c r="AQ42" s="264">
        <f t="shared" si="26"/>
        <v>43452</v>
      </c>
      <c r="AR42" s="264">
        <f t="shared" si="26"/>
        <v>43482</v>
      </c>
      <c r="AS42" s="264">
        <f t="shared" si="26"/>
        <v>43512</v>
      </c>
      <c r="AT42" s="264">
        <f t="shared" si="26"/>
        <v>43542</v>
      </c>
      <c r="AU42" s="264">
        <f t="shared" si="26"/>
        <v>43572</v>
      </c>
      <c r="AV42" s="264">
        <f t="shared" si="26"/>
        <v>43602</v>
      </c>
      <c r="AW42" s="264">
        <f t="shared" si="26"/>
        <v>43632</v>
      </c>
      <c r="AX42" s="264">
        <f t="shared" si="26"/>
        <v>43662</v>
      </c>
      <c r="AY42" s="264">
        <f t="shared" si="26"/>
        <v>43692</v>
      </c>
      <c r="AZ42" s="264">
        <f t="shared" si="26"/>
        <v>43722</v>
      </c>
      <c r="BA42" s="264">
        <f t="shared" si="26"/>
        <v>43752</v>
      </c>
      <c r="BB42" s="264">
        <f t="shared" si="26"/>
        <v>43782</v>
      </c>
      <c r="BC42" s="264">
        <f t="shared" si="26"/>
        <v>43812</v>
      </c>
      <c r="BD42" s="264">
        <f t="shared" si="26"/>
        <v>43842</v>
      </c>
      <c r="BE42" s="264">
        <f t="shared" si="26"/>
        <v>43872</v>
      </c>
      <c r="BF42" s="264">
        <f t="shared" si="26"/>
        <v>43902</v>
      </c>
      <c r="BG42" s="264">
        <f t="shared" si="26"/>
        <v>43932</v>
      </c>
      <c r="BH42" s="264">
        <f t="shared" si="26"/>
        <v>43962</v>
      </c>
      <c r="BI42" s="264">
        <f t="shared" si="26"/>
        <v>43992</v>
      </c>
      <c r="BJ42" s="264">
        <f t="shared" si="26"/>
        <v>44022</v>
      </c>
      <c r="BK42" s="264">
        <f t="shared" si="26"/>
        <v>44052</v>
      </c>
      <c r="BL42" s="264">
        <f t="shared" si="26"/>
        <v>44082</v>
      </c>
      <c r="BM42" s="264">
        <f t="shared" si="26"/>
        <v>44112</v>
      </c>
      <c r="BN42" s="264">
        <f t="shared" si="26"/>
        <v>44142</v>
      </c>
      <c r="BO42" s="264">
        <f t="shared" si="26"/>
        <v>44172</v>
      </c>
      <c r="BP42" s="264">
        <f t="shared" si="26"/>
        <v>44202</v>
      </c>
      <c r="BQ42" s="264">
        <f t="shared" si="26"/>
        <v>44232</v>
      </c>
      <c r="BR42" s="264">
        <f t="shared" si="26"/>
        <v>44262</v>
      </c>
      <c r="BS42" s="264">
        <f t="shared" si="26"/>
        <v>44292</v>
      </c>
      <c r="BT42" s="264">
        <f t="shared" si="26"/>
        <v>44322</v>
      </c>
      <c r="BU42" s="264">
        <f t="shared" si="26"/>
        <v>44352</v>
      </c>
      <c r="BV42" s="264">
        <f t="shared" si="26"/>
        <v>44382</v>
      </c>
      <c r="BW42" s="264">
        <f t="shared" si="26"/>
        <v>44412</v>
      </c>
      <c r="BX42" s="264">
        <f t="shared" si="26"/>
        <v>44442</v>
      </c>
      <c r="BY42" s="264">
        <f t="shared" si="26"/>
        <v>44472</v>
      </c>
      <c r="BZ42" s="264">
        <f t="shared" si="26"/>
        <v>44502</v>
      </c>
      <c r="CA42" s="264">
        <f t="shared" si="26"/>
        <v>44532</v>
      </c>
      <c r="CB42" s="264">
        <f t="shared" si="26"/>
        <v>44562</v>
      </c>
      <c r="CC42" s="264">
        <f t="shared" si="26"/>
        <v>44592</v>
      </c>
      <c r="CD42" s="264">
        <f t="shared" si="26"/>
        <v>44622</v>
      </c>
      <c r="CE42" s="264">
        <f t="shared" si="26"/>
        <v>44652</v>
      </c>
      <c r="CF42" s="264">
        <f t="shared" si="26"/>
        <v>44682</v>
      </c>
      <c r="CG42" s="264">
        <f t="shared" si="26"/>
        <v>44712</v>
      </c>
      <c r="CH42" s="264">
        <f t="shared" si="26"/>
        <v>44742</v>
      </c>
      <c r="CI42" s="264">
        <f t="shared" si="26"/>
        <v>44772</v>
      </c>
      <c r="CJ42" s="264">
        <f t="shared" si="26"/>
        <v>44802</v>
      </c>
      <c r="CK42" s="264">
        <f t="shared" si="26"/>
        <v>44832</v>
      </c>
      <c r="CL42" s="264">
        <f t="shared" si="26"/>
        <v>44862</v>
      </c>
      <c r="CM42" s="264">
        <f t="shared" si="26"/>
        <v>44892</v>
      </c>
      <c r="CN42" s="264">
        <f t="shared" si="26"/>
        <v>44922</v>
      </c>
      <c r="CO42" s="264">
        <f t="shared" si="26"/>
        <v>44952</v>
      </c>
      <c r="CP42" s="264">
        <f t="shared" si="26"/>
        <v>44982</v>
      </c>
      <c r="CQ42" s="264">
        <f t="shared" si="26"/>
        <v>45012</v>
      </c>
      <c r="CR42" s="264">
        <f t="shared" si="26"/>
        <v>45042</v>
      </c>
      <c r="CS42" s="264">
        <f t="shared" si="26"/>
        <v>45072</v>
      </c>
      <c r="CT42" s="264">
        <f t="shared" si="26"/>
        <v>45102</v>
      </c>
      <c r="CU42" s="264">
        <f t="shared" si="26"/>
        <v>45132</v>
      </c>
      <c r="CV42" s="264">
        <f t="shared" si="26"/>
        <v>45162</v>
      </c>
      <c r="CW42" s="264">
        <f t="shared" si="26"/>
        <v>45192</v>
      </c>
      <c r="CX42" s="264">
        <f t="shared" si="26"/>
        <v>45222</v>
      </c>
      <c r="CY42" s="264">
        <f t="shared" si="26"/>
        <v>45252</v>
      </c>
      <c r="CZ42" s="264">
        <f t="shared" si="26"/>
        <v>45282</v>
      </c>
      <c r="DA42" s="264">
        <f t="shared" si="26"/>
        <v>45312</v>
      </c>
      <c r="DB42" s="264">
        <f t="shared" si="26"/>
        <v>45342</v>
      </c>
      <c r="DC42" s="264">
        <f t="shared" si="26"/>
        <v>45372</v>
      </c>
      <c r="DD42" s="264">
        <f t="shared" si="26"/>
        <v>45402</v>
      </c>
      <c r="DE42" s="264">
        <f t="shared" si="26"/>
        <v>45432</v>
      </c>
      <c r="DF42" s="264">
        <f t="shared" si="26"/>
        <v>45462</v>
      </c>
      <c r="DG42" s="264">
        <f t="shared" si="26"/>
        <v>45492</v>
      </c>
      <c r="DH42" s="264">
        <f t="shared" si="26"/>
        <v>45522</v>
      </c>
      <c r="DI42" s="264">
        <f t="shared" si="26"/>
        <v>45552</v>
      </c>
      <c r="DJ42" s="264">
        <f t="shared" si="26"/>
        <v>45582</v>
      </c>
      <c r="DK42" s="264">
        <f t="shared" si="26"/>
        <v>45612</v>
      </c>
      <c r="DL42" s="264">
        <f t="shared" si="26"/>
        <v>45642</v>
      </c>
      <c r="DM42" s="264">
        <f t="shared" si="26"/>
        <v>45672</v>
      </c>
      <c r="DN42" s="264">
        <f t="shared" si="26"/>
        <v>45702</v>
      </c>
      <c r="DO42" s="264">
        <f t="shared" si="26"/>
        <v>45732</v>
      </c>
      <c r="DP42" s="264">
        <f t="shared" si="26"/>
        <v>45762</v>
      </c>
      <c r="DQ42" s="264">
        <f t="shared" si="26"/>
        <v>45792</v>
      </c>
      <c r="DR42" s="264">
        <f t="shared" si="26"/>
        <v>45822</v>
      </c>
      <c r="DS42" s="264">
        <f t="shared" si="26"/>
        <v>45852</v>
      </c>
      <c r="DT42" s="264">
        <f t="shared" si="26"/>
        <v>45882</v>
      </c>
      <c r="DU42" s="264">
        <f t="shared" si="26"/>
        <v>45912</v>
      </c>
      <c r="DV42" s="264">
        <f t="shared" si="26"/>
        <v>45942</v>
      </c>
      <c r="DW42" s="264">
        <f t="shared" si="26"/>
        <v>45972</v>
      </c>
      <c r="DX42" s="264">
        <f t="shared" si="26"/>
        <v>46002</v>
      </c>
      <c r="DY42" s="215"/>
    </row>
    <row r="43" ht="15.75" customHeight="1">
      <c r="A43" s="216" t="s">
        <v>199</v>
      </c>
      <c r="B43" s="209"/>
      <c r="C43" s="209"/>
      <c r="D43" s="209"/>
      <c r="E43" s="209"/>
      <c r="F43" s="209"/>
      <c r="G43" s="186"/>
      <c r="H43" s="217"/>
      <c r="I43" s="229"/>
      <c r="J43" s="229"/>
      <c r="K43" s="229"/>
      <c r="L43" s="229"/>
      <c r="M43" s="229"/>
      <c r="N43" s="229"/>
      <c r="O43" s="229"/>
      <c r="P43" s="229"/>
      <c r="Q43" s="229"/>
      <c r="R43" s="229"/>
      <c r="S43" s="229"/>
      <c r="T43" s="229"/>
      <c r="U43" s="229"/>
      <c r="V43" s="229"/>
      <c r="W43" s="229"/>
      <c r="X43" s="229"/>
      <c r="Y43" s="229"/>
      <c r="Z43" s="229"/>
      <c r="AA43" s="229"/>
      <c r="AB43" s="229"/>
      <c r="AC43" s="229"/>
      <c r="AD43" s="229"/>
      <c r="AE43" s="229"/>
      <c r="AF43" s="229"/>
      <c r="AG43" s="229"/>
      <c r="AH43" s="229"/>
      <c r="AI43" s="229"/>
      <c r="AJ43" s="229"/>
      <c r="AK43" s="229"/>
      <c r="AL43" s="229"/>
      <c r="AM43" s="229"/>
      <c r="AN43" s="229"/>
      <c r="AO43" s="229"/>
      <c r="AP43" s="229"/>
      <c r="AQ43" s="229"/>
      <c r="AR43" s="229"/>
      <c r="AS43" s="229"/>
      <c r="AT43" s="229"/>
      <c r="AU43" s="229"/>
      <c r="AV43" s="229"/>
      <c r="AW43" s="229"/>
      <c r="AX43" s="229"/>
      <c r="AY43" s="229"/>
      <c r="AZ43" s="229"/>
      <c r="BA43" s="229"/>
      <c r="BB43" s="229"/>
      <c r="BC43" s="229"/>
      <c r="BD43" s="229"/>
      <c r="BE43" s="229"/>
      <c r="BF43" s="229"/>
      <c r="BG43" s="229"/>
      <c r="BH43" s="229"/>
      <c r="BI43" s="229"/>
      <c r="BJ43" s="229"/>
      <c r="BK43" s="229"/>
      <c r="BL43" s="229"/>
      <c r="BM43" s="229"/>
      <c r="BN43" s="229"/>
      <c r="BO43" s="229"/>
      <c r="BP43" s="229"/>
      <c r="BQ43" s="229"/>
      <c r="BR43" s="229"/>
      <c r="BS43" s="229"/>
      <c r="BT43" s="229"/>
      <c r="BU43" s="229"/>
      <c r="BV43" s="229"/>
      <c r="BW43" s="229"/>
      <c r="BX43" s="229"/>
      <c r="BY43" s="229"/>
      <c r="BZ43" s="229"/>
      <c r="CA43" s="229"/>
      <c r="CB43" s="229"/>
      <c r="CC43" s="229"/>
      <c r="CD43" s="229"/>
      <c r="CE43" s="229"/>
      <c r="CF43" s="229"/>
      <c r="CG43" s="229"/>
      <c r="CH43" s="229"/>
      <c r="CI43" s="229"/>
      <c r="CJ43" s="229"/>
      <c r="CK43" s="229"/>
      <c r="CL43" s="229"/>
      <c r="CM43" s="229"/>
      <c r="CN43" s="229"/>
      <c r="CO43" s="229"/>
      <c r="CP43" s="229"/>
      <c r="CQ43" s="229"/>
      <c r="CR43" s="229"/>
      <c r="CS43" s="229"/>
      <c r="CT43" s="229"/>
      <c r="CU43" s="229"/>
      <c r="CV43" s="229"/>
      <c r="CW43" s="229"/>
      <c r="CX43" s="229"/>
      <c r="CY43" s="229"/>
      <c r="CZ43" s="229"/>
      <c r="DA43" s="229"/>
      <c r="DB43" s="229"/>
      <c r="DC43" s="229"/>
      <c r="DD43" s="229"/>
      <c r="DE43" s="229"/>
      <c r="DF43" s="229"/>
      <c r="DG43" s="229"/>
      <c r="DH43" s="229"/>
      <c r="DI43" s="229"/>
      <c r="DJ43" s="229"/>
      <c r="DK43" s="229"/>
      <c r="DL43" s="229"/>
      <c r="DM43" s="229"/>
      <c r="DN43" s="229"/>
      <c r="DO43" s="229"/>
      <c r="DP43" s="229"/>
      <c r="DQ43" s="229"/>
      <c r="DR43" s="229"/>
      <c r="DS43" s="229"/>
      <c r="DT43" s="229"/>
      <c r="DU43" s="229"/>
      <c r="DV43" s="229"/>
      <c r="DW43" s="229"/>
      <c r="DX43" s="229"/>
      <c r="DY43" s="215"/>
    </row>
    <row r="44" ht="15.75" customHeight="1">
      <c r="A44" s="220">
        <v>1.0</v>
      </c>
      <c r="B44" s="221" t="s">
        <v>200</v>
      </c>
      <c r="C44" s="222">
        <v>1007.0</v>
      </c>
      <c r="D44" s="223" t="s">
        <v>165</v>
      </c>
      <c r="E44" s="220">
        <v>3773.0</v>
      </c>
      <c r="F44" s="220">
        <f t="shared" ref="F44:F46" si="27">C44*E44</f>
        <v>3799411</v>
      </c>
      <c r="G44" s="224">
        <f t="shared" ref="G44:G67" si="28">SUM(I44:AB44)</f>
        <v>1005000</v>
      </c>
      <c r="H44" s="225">
        <f t="shared" ref="H44:H53" si="29">F44-G44</f>
        <v>2794411</v>
      </c>
      <c r="I44" s="226"/>
      <c r="J44" s="227"/>
      <c r="K44" s="227"/>
      <c r="L44" s="227"/>
      <c r="M44" s="227"/>
      <c r="N44" s="227"/>
      <c r="O44" s="227"/>
      <c r="P44" s="227"/>
      <c r="Q44" s="227"/>
      <c r="R44" s="228">
        <f>880000+125000</f>
        <v>1005000</v>
      </c>
      <c r="S44" s="229"/>
      <c r="T44" s="229"/>
      <c r="U44" s="229"/>
      <c r="V44" s="229"/>
      <c r="W44" s="229"/>
      <c r="X44" s="229"/>
      <c r="Y44" s="229"/>
      <c r="Z44" s="229"/>
      <c r="AA44" s="229"/>
      <c r="AB44" s="229"/>
      <c r="AC44" s="229"/>
      <c r="AD44" s="229"/>
      <c r="AE44" s="229"/>
      <c r="AF44" s="229"/>
      <c r="AG44" s="229"/>
      <c r="AH44" s="229"/>
      <c r="AI44" s="229"/>
      <c r="AJ44" s="229"/>
      <c r="AK44" s="229"/>
      <c r="AL44" s="229"/>
      <c r="AM44" s="229"/>
      <c r="AN44" s="229"/>
      <c r="AO44" s="229"/>
      <c r="AP44" s="229"/>
      <c r="AQ44" s="229"/>
      <c r="AR44" s="229"/>
      <c r="AS44" s="229"/>
      <c r="AT44" s="229"/>
      <c r="AU44" s="229"/>
      <c r="AV44" s="229"/>
      <c r="AW44" s="229"/>
      <c r="AX44" s="229"/>
      <c r="AY44" s="229"/>
      <c r="AZ44" s="229"/>
      <c r="BA44" s="229"/>
      <c r="BB44" s="229"/>
      <c r="BC44" s="229"/>
      <c r="BD44" s="229"/>
      <c r="BE44" s="229"/>
      <c r="BF44" s="229"/>
      <c r="BG44" s="229"/>
      <c r="BH44" s="229"/>
      <c r="BI44" s="229"/>
      <c r="BJ44" s="229"/>
      <c r="BK44" s="229"/>
      <c r="BL44" s="229"/>
      <c r="BM44" s="229"/>
      <c r="BN44" s="229"/>
      <c r="BO44" s="229"/>
      <c r="BP44" s="229"/>
      <c r="BQ44" s="229"/>
      <c r="BR44" s="229"/>
      <c r="BS44" s="229"/>
      <c r="BT44" s="229"/>
      <c r="BU44" s="229"/>
      <c r="BV44" s="229"/>
      <c r="BW44" s="229"/>
      <c r="BX44" s="229"/>
      <c r="BY44" s="229"/>
      <c r="BZ44" s="229"/>
      <c r="CA44" s="229"/>
      <c r="CB44" s="229"/>
      <c r="CC44" s="229"/>
      <c r="CD44" s="229"/>
      <c r="CE44" s="229"/>
      <c r="CF44" s="229"/>
      <c r="CG44" s="229"/>
      <c r="CH44" s="229"/>
      <c r="CI44" s="229"/>
      <c r="CJ44" s="229"/>
      <c r="CK44" s="229"/>
      <c r="CL44" s="229"/>
      <c r="CM44" s="229"/>
      <c r="CN44" s="229"/>
      <c r="CO44" s="229"/>
      <c r="CP44" s="229"/>
      <c r="CQ44" s="229"/>
      <c r="CR44" s="229"/>
      <c r="CS44" s="229"/>
      <c r="CT44" s="229"/>
      <c r="CU44" s="229"/>
      <c r="CV44" s="229"/>
      <c r="CW44" s="229"/>
      <c r="CX44" s="229"/>
      <c r="CY44" s="229"/>
      <c r="CZ44" s="229"/>
      <c r="DA44" s="229"/>
      <c r="DB44" s="229"/>
      <c r="DC44" s="229"/>
      <c r="DD44" s="229"/>
      <c r="DE44" s="229"/>
      <c r="DF44" s="229"/>
      <c r="DG44" s="229"/>
      <c r="DH44" s="229"/>
      <c r="DI44" s="229"/>
      <c r="DJ44" s="229"/>
      <c r="DK44" s="229"/>
      <c r="DL44" s="229"/>
      <c r="DM44" s="229"/>
      <c r="DN44" s="229"/>
      <c r="DO44" s="229"/>
      <c r="DP44" s="229"/>
      <c r="DQ44" s="229"/>
      <c r="DR44" s="229"/>
      <c r="DS44" s="229"/>
      <c r="DT44" s="229"/>
      <c r="DU44" s="229"/>
      <c r="DV44" s="229"/>
      <c r="DW44" s="229"/>
      <c r="DX44" s="229"/>
      <c r="DY44" s="215"/>
    </row>
    <row r="45" ht="15.75" customHeight="1">
      <c r="A45" s="220">
        <v>2.0</v>
      </c>
      <c r="B45" s="221" t="s">
        <v>201</v>
      </c>
      <c r="C45" s="222">
        <v>0.0</v>
      </c>
      <c r="D45" s="223" t="s">
        <v>165</v>
      </c>
      <c r="E45" s="220">
        <v>15000.0</v>
      </c>
      <c r="F45" s="220">
        <f t="shared" si="27"/>
        <v>0</v>
      </c>
      <c r="G45" s="224">
        <f t="shared" si="28"/>
        <v>0</v>
      </c>
      <c r="H45" s="225">
        <f t="shared" si="29"/>
        <v>0</v>
      </c>
      <c r="I45" s="229"/>
      <c r="J45" s="229">
        <f>F45</f>
        <v>0</v>
      </c>
      <c r="K45" s="229"/>
      <c r="L45" s="229"/>
      <c r="M45" s="229"/>
      <c r="N45" s="229"/>
      <c r="O45" s="229"/>
      <c r="P45" s="229"/>
      <c r="Q45" s="229"/>
      <c r="R45" s="229"/>
      <c r="S45" s="229"/>
      <c r="T45" s="229"/>
      <c r="U45" s="229"/>
      <c r="V45" s="229"/>
      <c r="W45" s="229"/>
      <c r="X45" s="229"/>
      <c r="Y45" s="229"/>
      <c r="Z45" s="229"/>
      <c r="AA45" s="229"/>
      <c r="AB45" s="229"/>
      <c r="AC45" s="229"/>
      <c r="AD45" s="229"/>
      <c r="AE45" s="229"/>
      <c r="AF45" s="229"/>
      <c r="AG45" s="229"/>
      <c r="AH45" s="229"/>
      <c r="AI45" s="229"/>
      <c r="AJ45" s="229"/>
      <c r="AK45" s="229"/>
      <c r="AL45" s="229"/>
      <c r="AM45" s="229"/>
      <c r="AN45" s="229"/>
      <c r="AO45" s="229"/>
      <c r="AP45" s="229"/>
      <c r="AQ45" s="229"/>
      <c r="AR45" s="229"/>
      <c r="AS45" s="229"/>
      <c r="AT45" s="229"/>
      <c r="AU45" s="229"/>
      <c r="AV45" s="229"/>
      <c r="AW45" s="229"/>
      <c r="AX45" s="229"/>
      <c r="AY45" s="229"/>
      <c r="AZ45" s="229"/>
      <c r="BA45" s="229"/>
      <c r="BB45" s="229"/>
      <c r="BC45" s="229"/>
      <c r="BD45" s="229"/>
      <c r="BE45" s="229"/>
      <c r="BF45" s="229"/>
      <c r="BG45" s="229"/>
      <c r="BH45" s="229"/>
      <c r="BI45" s="229"/>
      <c r="BJ45" s="229"/>
      <c r="BK45" s="229"/>
      <c r="BL45" s="229"/>
      <c r="BM45" s="229"/>
      <c r="BN45" s="229"/>
      <c r="BO45" s="229"/>
      <c r="BP45" s="229"/>
      <c r="BQ45" s="229"/>
      <c r="BR45" s="229"/>
      <c r="BS45" s="229"/>
      <c r="BT45" s="229"/>
      <c r="BU45" s="229"/>
      <c r="BV45" s="229"/>
      <c r="BW45" s="229"/>
      <c r="BX45" s="229"/>
      <c r="BY45" s="229"/>
      <c r="BZ45" s="229"/>
      <c r="CA45" s="229"/>
      <c r="CB45" s="229"/>
      <c r="CC45" s="229"/>
      <c r="CD45" s="229"/>
      <c r="CE45" s="229"/>
      <c r="CF45" s="229"/>
      <c r="CG45" s="229"/>
      <c r="CH45" s="229"/>
      <c r="CI45" s="229"/>
      <c r="CJ45" s="229"/>
      <c r="CK45" s="229"/>
      <c r="CL45" s="229"/>
      <c r="CM45" s="229"/>
      <c r="CN45" s="229"/>
      <c r="CO45" s="229"/>
      <c r="CP45" s="229"/>
      <c r="CQ45" s="229"/>
      <c r="CR45" s="229"/>
      <c r="CS45" s="229"/>
      <c r="CT45" s="229"/>
      <c r="CU45" s="229"/>
      <c r="CV45" s="229"/>
      <c r="CW45" s="229"/>
      <c r="CX45" s="229"/>
      <c r="CY45" s="229"/>
      <c r="CZ45" s="229"/>
      <c r="DA45" s="229"/>
      <c r="DB45" s="229"/>
      <c r="DC45" s="229"/>
      <c r="DD45" s="229"/>
      <c r="DE45" s="229"/>
      <c r="DF45" s="229"/>
      <c r="DG45" s="229"/>
      <c r="DH45" s="229"/>
      <c r="DI45" s="229"/>
      <c r="DJ45" s="229"/>
      <c r="DK45" s="229"/>
      <c r="DL45" s="229"/>
      <c r="DM45" s="229"/>
      <c r="DN45" s="229"/>
      <c r="DO45" s="229"/>
      <c r="DP45" s="229"/>
      <c r="DQ45" s="229"/>
      <c r="DR45" s="229"/>
      <c r="DS45" s="229"/>
      <c r="DT45" s="229"/>
      <c r="DU45" s="229"/>
      <c r="DV45" s="229"/>
      <c r="DW45" s="229"/>
      <c r="DX45" s="229"/>
      <c r="DY45" s="215"/>
    </row>
    <row r="46" ht="15.75" customHeight="1">
      <c r="A46" s="220">
        <v>3.0</v>
      </c>
      <c r="B46" s="221" t="s">
        <v>202</v>
      </c>
      <c r="C46" s="222">
        <v>1.0</v>
      </c>
      <c r="D46" s="223" t="s">
        <v>171</v>
      </c>
      <c r="E46" s="220">
        <v>2.0E7</v>
      </c>
      <c r="F46" s="220">
        <f t="shared" si="27"/>
        <v>20000000</v>
      </c>
      <c r="G46" s="224">
        <f t="shared" si="28"/>
        <v>0</v>
      </c>
      <c r="H46" s="225">
        <f t="shared" si="29"/>
        <v>20000000</v>
      </c>
      <c r="I46" s="229"/>
      <c r="J46" s="229"/>
      <c r="K46" s="229"/>
      <c r="L46" s="229"/>
      <c r="M46" s="229"/>
      <c r="N46" s="229"/>
      <c r="O46" s="229"/>
      <c r="P46" s="229"/>
      <c r="Q46" s="229"/>
      <c r="R46" s="229"/>
      <c r="S46" s="229"/>
      <c r="T46" s="229"/>
      <c r="U46" s="229"/>
      <c r="V46" s="229"/>
      <c r="W46" s="229"/>
      <c r="X46" s="229"/>
      <c r="Y46" s="229"/>
      <c r="Z46" s="229"/>
      <c r="AA46" s="229"/>
      <c r="AB46" s="229"/>
      <c r="AC46" s="229"/>
      <c r="AD46" s="229"/>
      <c r="AE46" s="229"/>
      <c r="AF46" s="229"/>
      <c r="AG46" s="229"/>
      <c r="AH46" s="229"/>
      <c r="AI46" s="229"/>
      <c r="AJ46" s="229"/>
      <c r="AK46" s="229"/>
      <c r="AL46" s="229"/>
      <c r="AM46" s="229"/>
      <c r="AN46" s="229"/>
      <c r="AO46" s="229"/>
      <c r="AP46" s="229"/>
      <c r="AQ46" s="229"/>
      <c r="AR46" s="229"/>
      <c r="AS46" s="229"/>
      <c r="AT46" s="229"/>
      <c r="AU46" s="229"/>
      <c r="AV46" s="229"/>
      <c r="AW46" s="229"/>
      <c r="AX46" s="229"/>
      <c r="AY46" s="229"/>
      <c r="AZ46" s="229"/>
      <c r="BA46" s="229"/>
      <c r="BB46" s="229"/>
      <c r="BC46" s="229"/>
      <c r="BD46" s="229"/>
      <c r="BE46" s="229"/>
      <c r="BF46" s="229"/>
      <c r="BG46" s="229"/>
      <c r="BH46" s="229"/>
      <c r="BI46" s="229"/>
      <c r="BJ46" s="229"/>
      <c r="BK46" s="229"/>
      <c r="BL46" s="229"/>
      <c r="BM46" s="229"/>
      <c r="BN46" s="229"/>
      <c r="BO46" s="229"/>
      <c r="BP46" s="229"/>
      <c r="BQ46" s="229"/>
      <c r="BR46" s="229"/>
      <c r="BS46" s="229"/>
      <c r="BT46" s="229"/>
      <c r="BU46" s="229"/>
      <c r="BV46" s="229"/>
      <c r="BW46" s="229"/>
      <c r="BX46" s="229"/>
      <c r="BY46" s="229"/>
      <c r="BZ46" s="229"/>
      <c r="CA46" s="229"/>
      <c r="CB46" s="229"/>
      <c r="CC46" s="229"/>
      <c r="CD46" s="229"/>
      <c r="CE46" s="229"/>
      <c r="CF46" s="229"/>
      <c r="CG46" s="229"/>
      <c r="CH46" s="229"/>
      <c r="CI46" s="229"/>
      <c r="CJ46" s="229"/>
      <c r="CK46" s="229"/>
      <c r="CL46" s="229"/>
      <c r="CM46" s="229"/>
      <c r="CN46" s="229"/>
      <c r="CO46" s="229"/>
      <c r="CP46" s="229"/>
      <c r="CQ46" s="229"/>
      <c r="CR46" s="229"/>
      <c r="CS46" s="229"/>
      <c r="CT46" s="229"/>
      <c r="CU46" s="229"/>
      <c r="CV46" s="229"/>
      <c r="CW46" s="229"/>
      <c r="CX46" s="229"/>
      <c r="CY46" s="229"/>
      <c r="CZ46" s="229"/>
      <c r="DA46" s="229"/>
      <c r="DB46" s="229"/>
      <c r="DC46" s="229"/>
      <c r="DD46" s="229"/>
      <c r="DE46" s="229"/>
      <c r="DF46" s="229"/>
      <c r="DG46" s="229"/>
      <c r="DH46" s="229"/>
      <c r="DI46" s="229"/>
      <c r="DJ46" s="229"/>
      <c r="DK46" s="229"/>
      <c r="DL46" s="229"/>
      <c r="DM46" s="229"/>
      <c r="DN46" s="229"/>
      <c r="DO46" s="229"/>
      <c r="DP46" s="229"/>
      <c r="DQ46" s="229"/>
      <c r="DR46" s="229"/>
      <c r="DS46" s="229"/>
      <c r="DT46" s="229"/>
      <c r="DU46" s="229"/>
      <c r="DV46" s="229"/>
      <c r="DW46" s="229"/>
      <c r="DX46" s="229"/>
      <c r="DY46" s="215"/>
    </row>
    <row r="47" ht="15.75" customHeight="1">
      <c r="A47" s="220">
        <v>4.0</v>
      </c>
      <c r="B47" s="221" t="s">
        <v>203</v>
      </c>
      <c r="C47" s="222">
        <v>1.0</v>
      </c>
      <c r="D47" s="223" t="s">
        <v>171</v>
      </c>
      <c r="E47" s="220">
        <v>5000000.0</v>
      </c>
      <c r="F47" s="220">
        <f>E47*C47</f>
        <v>5000000</v>
      </c>
      <c r="G47" s="224">
        <f t="shared" si="28"/>
        <v>0</v>
      </c>
      <c r="H47" s="225">
        <f t="shared" si="29"/>
        <v>5000000</v>
      </c>
      <c r="I47" s="229"/>
      <c r="J47" s="229"/>
      <c r="K47" s="229"/>
      <c r="L47" s="229"/>
      <c r="M47" s="229"/>
      <c r="N47" s="229"/>
      <c r="O47" s="229"/>
      <c r="P47" s="229"/>
      <c r="Q47" s="229"/>
      <c r="R47" s="229"/>
      <c r="S47" s="229"/>
      <c r="T47" s="229"/>
      <c r="U47" s="229"/>
      <c r="V47" s="229"/>
      <c r="W47" s="229"/>
      <c r="X47" s="229"/>
      <c r="Y47" s="229"/>
      <c r="Z47" s="229"/>
      <c r="AA47" s="229"/>
      <c r="AB47" s="229"/>
      <c r="AC47" s="229"/>
      <c r="AD47" s="229"/>
      <c r="AE47" s="229"/>
      <c r="AF47" s="229"/>
      <c r="AG47" s="229"/>
      <c r="AH47" s="229"/>
      <c r="AI47" s="229"/>
      <c r="AJ47" s="229"/>
      <c r="AK47" s="229"/>
      <c r="AL47" s="229"/>
      <c r="AM47" s="229"/>
      <c r="AN47" s="229"/>
      <c r="AO47" s="229"/>
      <c r="AP47" s="229"/>
      <c r="AQ47" s="229"/>
      <c r="AR47" s="229"/>
      <c r="AS47" s="229"/>
      <c r="AT47" s="229"/>
      <c r="AU47" s="229"/>
      <c r="AV47" s="229"/>
      <c r="AW47" s="229"/>
      <c r="AX47" s="229"/>
      <c r="AY47" s="229"/>
      <c r="AZ47" s="229"/>
      <c r="BA47" s="229"/>
      <c r="BB47" s="229"/>
      <c r="BC47" s="229"/>
      <c r="BD47" s="229"/>
      <c r="BE47" s="229"/>
      <c r="BF47" s="229"/>
      <c r="BG47" s="229"/>
      <c r="BH47" s="229"/>
      <c r="BI47" s="229"/>
      <c r="BJ47" s="229"/>
      <c r="BK47" s="229"/>
      <c r="BL47" s="229"/>
      <c r="BM47" s="229"/>
      <c r="BN47" s="229"/>
      <c r="BO47" s="229"/>
      <c r="BP47" s="229"/>
      <c r="BQ47" s="229"/>
      <c r="BR47" s="229"/>
      <c r="BS47" s="229"/>
      <c r="BT47" s="229"/>
      <c r="BU47" s="229"/>
      <c r="BV47" s="229"/>
      <c r="BW47" s="229"/>
      <c r="BX47" s="229"/>
      <c r="BY47" s="229"/>
      <c r="BZ47" s="229"/>
      <c r="CA47" s="229"/>
      <c r="CB47" s="229"/>
      <c r="CC47" s="229"/>
      <c r="CD47" s="229"/>
      <c r="CE47" s="229"/>
      <c r="CF47" s="229"/>
      <c r="CG47" s="229"/>
      <c r="CH47" s="229"/>
      <c r="CI47" s="229"/>
      <c r="CJ47" s="229"/>
      <c r="CK47" s="229"/>
      <c r="CL47" s="229"/>
      <c r="CM47" s="229"/>
      <c r="CN47" s="229"/>
      <c r="CO47" s="229"/>
      <c r="CP47" s="229"/>
      <c r="CQ47" s="229"/>
      <c r="CR47" s="229"/>
      <c r="CS47" s="229"/>
      <c r="CT47" s="229"/>
      <c r="CU47" s="229"/>
      <c r="CV47" s="229"/>
      <c r="CW47" s="229"/>
      <c r="CX47" s="229"/>
      <c r="CY47" s="229"/>
      <c r="CZ47" s="229"/>
      <c r="DA47" s="229"/>
      <c r="DB47" s="229"/>
      <c r="DC47" s="229"/>
      <c r="DD47" s="229"/>
      <c r="DE47" s="229"/>
      <c r="DF47" s="229"/>
      <c r="DG47" s="229"/>
      <c r="DH47" s="229"/>
      <c r="DI47" s="229"/>
      <c r="DJ47" s="229"/>
      <c r="DK47" s="229"/>
      <c r="DL47" s="229"/>
      <c r="DM47" s="229"/>
      <c r="DN47" s="229"/>
      <c r="DO47" s="229"/>
      <c r="DP47" s="229"/>
      <c r="DQ47" s="229"/>
      <c r="DR47" s="229"/>
      <c r="DS47" s="229"/>
      <c r="DT47" s="229"/>
      <c r="DU47" s="229"/>
      <c r="DV47" s="229"/>
      <c r="DW47" s="229"/>
      <c r="DX47" s="229"/>
      <c r="DY47" s="215"/>
    </row>
    <row r="48" ht="15.75" customHeight="1">
      <c r="A48" s="220">
        <v>5.0</v>
      </c>
      <c r="B48" s="221" t="s">
        <v>204</v>
      </c>
      <c r="C48" s="222"/>
      <c r="D48" s="223"/>
      <c r="E48" s="221"/>
      <c r="F48" s="220"/>
      <c r="G48" s="224">
        <f t="shared" si="28"/>
        <v>0</v>
      </c>
      <c r="H48" s="225">
        <f t="shared" si="29"/>
        <v>0</v>
      </c>
      <c r="I48" s="229"/>
      <c r="J48" s="229"/>
      <c r="K48" s="229"/>
      <c r="L48" s="229"/>
      <c r="M48" s="229"/>
      <c r="N48" s="229"/>
      <c r="O48" s="229"/>
      <c r="P48" s="229"/>
      <c r="Q48" s="229"/>
      <c r="R48" s="229"/>
      <c r="S48" s="229"/>
      <c r="T48" s="229"/>
      <c r="U48" s="229"/>
      <c r="V48" s="229"/>
      <c r="W48" s="229"/>
      <c r="X48" s="229"/>
      <c r="Y48" s="229"/>
      <c r="Z48" s="229"/>
      <c r="AA48" s="229"/>
      <c r="AB48" s="229"/>
      <c r="AC48" s="229"/>
      <c r="AD48" s="229"/>
      <c r="AE48" s="229"/>
      <c r="AF48" s="229"/>
      <c r="AG48" s="229"/>
      <c r="AH48" s="229"/>
      <c r="AI48" s="229"/>
      <c r="AJ48" s="229"/>
      <c r="AK48" s="229"/>
      <c r="AL48" s="229"/>
      <c r="AM48" s="229"/>
      <c r="AN48" s="229"/>
      <c r="AO48" s="229"/>
      <c r="AP48" s="229"/>
      <c r="AQ48" s="229"/>
      <c r="AR48" s="229"/>
      <c r="AS48" s="229"/>
      <c r="AT48" s="229"/>
      <c r="AU48" s="229"/>
      <c r="AV48" s="229"/>
      <c r="AW48" s="229"/>
      <c r="AX48" s="229"/>
      <c r="AY48" s="229"/>
      <c r="AZ48" s="229"/>
      <c r="BA48" s="229"/>
      <c r="BB48" s="229"/>
      <c r="BC48" s="229"/>
      <c r="BD48" s="229"/>
      <c r="BE48" s="229"/>
      <c r="BF48" s="229"/>
      <c r="BG48" s="229"/>
      <c r="BH48" s="229"/>
      <c r="BI48" s="229"/>
      <c r="BJ48" s="229"/>
      <c r="BK48" s="229"/>
      <c r="BL48" s="229"/>
      <c r="BM48" s="229"/>
      <c r="BN48" s="229"/>
      <c r="BO48" s="229"/>
      <c r="BP48" s="229"/>
      <c r="BQ48" s="229"/>
      <c r="BR48" s="229"/>
      <c r="BS48" s="229"/>
      <c r="BT48" s="229"/>
      <c r="BU48" s="229"/>
      <c r="BV48" s="229"/>
      <c r="BW48" s="229"/>
      <c r="BX48" s="229"/>
      <c r="BY48" s="229"/>
      <c r="BZ48" s="229"/>
      <c r="CA48" s="229"/>
      <c r="CB48" s="229"/>
      <c r="CC48" s="229"/>
      <c r="CD48" s="229"/>
      <c r="CE48" s="229"/>
      <c r="CF48" s="229"/>
      <c r="CG48" s="229"/>
      <c r="CH48" s="229"/>
      <c r="CI48" s="229"/>
      <c r="CJ48" s="229"/>
      <c r="CK48" s="229"/>
      <c r="CL48" s="229"/>
      <c r="CM48" s="229"/>
      <c r="CN48" s="229"/>
      <c r="CO48" s="229"/>
      <c r="CP48" s="229"/>
      <c r="CQ48" s="229"/>
      <c r="CR48" s="229"/>
      <c r="CS48" s="229"/>
      <c r="CT48" s="229"/>
      <c r="CU48" s="229"/>
      <c r="CV48" s="229"/>
      <c r="CW48" s="229"/>
      <c r="CX48" s="229"/>
      <c r="CY48" s="229"/>
      <c r="CZ48" s="229"/>
      <c r="DA48" s="229"/>
      <c r="DB48" s="229"/>
      <c r="DC48" s="229"/>
      <c r="DD48" s="229"/>
      <c r="DE48" s="229"/>
      <c r="DF48" s="229"/>
      <c r="DG48" s="229"/>
      <c r="DH48" s="229"/>
      <c r="DI48" s="229"/>
      <c r="DJ48" s="229"/>
      <c r="DK48" s="229"/>
      <c r="DL48" s="229"/>
      <c r="DM48" s="229"/>
      <c r="DN48" s="229"/>
      <c r="DO48" s="229"/>
      <c r="DP48" s="229"/>
      <c r="DQ48" s="229"/>
      <c r="DR48" s="229"/>
      <c r="DS48" s="229"/>
      <c r="DT48" s="229"/>
      <c r="DU48" s="229"/>
      <c r="DV48" s="229"/>
      <c r="DW48" s="229"/>
      <c r="DX48" s="229"/>
      <c r="DY48" s="215"/>
    </row>
    <row r="49" ht="15.75" customHeight="1">
      <c r="A49" s="220"/>
      <c r="B49" s="221" t="s">
        <v>205</v>
      </c>
      <c r="C49" s="273">
        <v>140.0</v>
      </c>
      <c r="D49" s="223" t="s">
        <v>206</v>
      </c>
      <c r="E49" s="221">
        <v>400000.0</v>
      </c>
      <c r="F49" s="220">
        <f>C49*E49</f>
        <v>56000000</v>
      </c>
      <c r="G49" s="224">
        <f t="shared" si="28"/>
        <v>29423738</v>
      </c>
      <c r="H49" s="225">
        <f t="shared" si="29"/>
        <v>26576262</v>
      </c>
      <c r="I49" s="226"/>
      <c r="J49" s="227"/>
      <c r="K49" s="227"/>
      <c r="L49" s="227"/>
      <c r="M49" s="227"/>
      <c r="N49" s="227"/>
      <c r="O49" s="228">
        <f>1635000+2725000</f>
        <v>4360000</v>
      </c>
      <c r="P49" s="228">
        <f>600000+2180000+2180000+3855000+400000+1285000+546000+2877000</f>
        <v>13923000</v>
      </c>
      <c r="Q49" s="228">
        <f>4294950+2955913+3113900+775975</f>
        <v>11140738</v>
      </c>
      <c r="R49" s="227"/>
      <c r="S49" s="227"/>
      <c r="T49" s="227"/>
      <c r="U49" s="229"/>
      <c r="V49" s="229"/>
      <c r="W49" s="229"/>
      <c r="X49" s="229"/>
      <c r="Y49" s="229"/>
      <c r="Z49" s="229"/>
      <c r="AA49" s="229"/>
      <c r="AB49" s="229"/>
      <c r="AC49" s="229"/>
      <c r="AD49" s="229"/>
      <c r="AE49" s="229"/>
      <c r="AF49" s="229"/>
      <c r="AG49" s="229"/>
      <c r="AH49" s="229"/>
      <c r="AI49" s="229"/>
      <c r="AJ49" s="229"/>
      <c r="AK49" s="229"/>
      <c r="AL49" s="229"/>
      <c r="AM49" s="229"/>
      <c r="AN49" s="229"/>
      <c r="AO49" s="229"/>
      <c r="AP49" s="229"/>
      <c r="AQ49" s="229"/>
      <c r="AR49" s="229"/>
      <c r="AS49" s="229"/>
      <c r="AT49" s="229"/>
      <c r="AU49" s="229"/>
      <c r="AV49" s="229"/>
      <c r="AW49" s="229"/>
      <c r="AX49" s="229"/>
      <c r="AY49" s="229"/>
      <c r="AZ49" s="229"/>
      <c r="BA49" s="229"/>
      <c r="BB49" s="229"/>
      <c r="BC49" s="229"/>
      <c r="BD49" s="229"/>
      <c r="BE49" s="229"/>
      <c r="BF49" s="229"/>
      <c r="BG49" s="229"/>
      <c r="BH49" s="229"/>
      <c r="BI49" s="229"/>
      <c r="BJ49" s="229"/>
      <c r="BK49" s="229"/>
      <c r="BL49" s="229"/>
      <c r="BM49" s="229"/>
      <c r="BN49" s="229"/>
      <c r="BO49" s="229"/>
      <c r="BP49" s="229"/>
      <c r="BQ49" s="229"/>
      <c r="BR49" s="229"/>
      <c r="BS49" s="229"/>
      <c r="BT49" s="229"/>
      <c r="BU49" s="229"/>
      <c r="BV49" s="229"/>
      <c r="BW49" s="229"/>
      <c r="BX49" s="229"/>
      <c r="BY49" s="229"/>
      <c r="BZ49" s="229"/>
      <c r="CA49" s="229"/>
      <c r="CB49" s="229"/>
      <c r="CC49" s="229"/>
      <c r="CD49" s="229"/>
      <c r="CE49" s="229"/>
      <c r="CF49" s="229"/>
      <c r="CG49" s="229"/>
      <c r="CH49" s="229"/>
      <c r="CI49" s="229"/>
      <c r="CJ49" s="229"/>
      <c r="CK49" s="229"/>
      <c r="CL49" s="229"/>
      <c r="CM49" s="229"/>
      <c r="CN49" s="229"/>
      <c r="CO49" s="229"/>
      <c r="CP49" s="229"/>
      <c r="CQ49" s="229"/>
      <c r="CR49" s="229"/>
      <c r="CS49" s="229"/>
      <c r="CT49" s="229"/>
      <c r="CU49" s="229"/>
      <c r="CV49" s="229"/>
      <c r="CW49" s="229"/>
      <c r="CX49" s="229"/>
      <c r="CY49" s="229"/>
      <c r="CZ49" s="229"/>
      <c r="DA49" s="229"/>
      <c r="DB49" s="229"/>
      <c r="DC49" s="229"/>
      <c r="DD49" s="229"/>
      <c r="DE49" s="229"/>
      <c r="DF49" s="229"/>
      <c r="DG49" s="229"/>
      <c r="DH49" s="229"/>
      <c r="DI49" s="229"/>
      <c r="DJ49" s="229"/>
      <c r="DK49" s="229"/>
      <c r="DL49" s="229"/>
      <c r="DM49" s="229"/>
      <c r="DN49" s="229"/>
      <c r="DO49" s="229"/>
      <c r="DP49" s="229"/>
      <c r="DQ49" s="229"/>
      <c r="DR49" s="229"/>
      <c r="DS49" s="229"/>
      <c r="DT49" s="229"/>
      <c r="DU49" s="229"/>
      <c r="DV49" s="229"/>
      <c r="DW49" s="229"/>
      <c r="DX49" s="229"/>
      <c r="DY49" s="215"/>
    </row>
    <row r="50" ht="15.75" customHeight="1">
      <c r="A50" s="220">
        <v>6.0</v>
      </c>
      <c r="B50" s="221" t="s">
        <v>207</v>
      </c>
      <c r="C50" s="273"/>
      <c r="D50" s="223"/>
      <c r="E50" s="221"/>
      <c r="F50" s="220"/>
      <c r="G50" s="224">
        <f t="shared" si="28"/>
        <v>0</v>
      </c>
      <c r="H50" s="225">
        <f t="shared" si="29"/>
        <v>0</v>
      </c>
      <c r="I50" s="229"/>
      <c r="J50" s="229"/>
      <c r="K50" s="229"/>
      <c r="L50" s="229"/>
      <c r="M50" s="229"/>
      <c r="N50" s="229"/>
      <c r="O50" s="229"/>
      <c r="P50" s="229"/>
      <c r="Q50" s="229"/>
      <c r="R50" s="229"/>
      <c r="S50" s="229"/>
      <c r="T50" s="229"/>
      <c r="U50" s="229"/>
      <c r="V50" s="229"/>
      <c r="W50" s="229"/>
      <c r="X50" s="229"/>
      <c r="Y50" s="229"/>
      <c r="Z50" s="229"/>
      <c r="AA50" s="229"/>
      <c r="AB50" s="229"/>
      <c r="AC50" s="229"/>
      <c r="AD50" s="229"/>
      <c r="AE50" s="229"/>
      <c r="AF50" s="229"/>
      <c r="AG50" s="229"/>
      <c r="AH50" s="229"/>
      <c r="AI50" s="229"/>
      <c r="AJ50" s="229"/>
      <c r="AK50" s="229"/>
      <c r="AL50" s="229"/>
      <c r="AM50" s="229"/>
      <c r="AN50" s="229"/>
      <c r="AO50" s="229"/>
      <c r="AP50" s="229"/>
      <c r="AQ50" s="229"/>
      <c r="AR50" s="229"/>
      <c r="AS50" s="229"/>
      <c r="AT50" s="229"/>
      <c r="AU50" s="229"/>
      <c r="AV50" s="229"/>
      <c r="AW50" s="229"/>
      <c r="AX50" s="229"/>
      <c r="AY50" s="229"/>
      <c r="AZ50" s="229"/>
      <c r="BA50" s="229"/>
      <c r="BB50" s="229"/>
      <c r="BC50" s="229"/>
      <c r="BD50" s="229"/>
      <c r="BE50" s="229"/>
      <c r="BF50" s="229"/>
      <c r="BG50" s="229"/>
      <c r="BH50" s="229"/>
      <c r="BI50" s="229"/>
      <c r="BJ50" s="229"/>
      <c r="BK50" s="229"/>
      <c r="BL50" s="229"/>
      <c r="BM50" s="229"/>
      <c r="BN50" s="229"/>
      <c r="BO50" s="229"/>
      <c r="BP50" s="229"/>
      <c r="BQ50" s="229"/>
      <c r="BR50" s="229"/>
      <c r="BS50" s="229"/>
      <c r="BT50" s="229"/>
      <c r="BU50" s="229"/>
      <c r="BV50" s="229"/>
      <c r="BW50" s="229"/>
      <c r="BX50" s="229"/>
      <c r="BY50" s="229"/>
      <c r="BZ50" s="229"/>
      <c r="CA50" s="229"/>
      <c r="CB50" s="229"/>
      <c r="CC50" s="229"/>
      <c r="CD50" s="229"/>
      <c r="CE50" s="229"/>
      <c r="CF50" s="229"/>
      <c r="CG50" s="229"/>
      <c r="CH50" s="229"/>
      <c r="CI50" s="229"/>
      <c r="CJ50" s="229"/>
      <c r="CK50" s="229"/>
      <c r="CL50" s="229"/>
      <c r="CM50" s="229"/>
      <c r="CN50" s="229"/>
      <c r="CO50" s="229"/>
      <c r="CP50" s="229"/>
      <c r="CQ50" s="229"/>
      <c r="CR50" s="229"/>
      <c r="CS50" s="229"/>
      <c r="CT50" s="229"/>
      <c r="CU50" s="229"/>
      <c r="CV50" s="229"/>
      <c r="CW50" s="229"/>
      <c r="CX50" s="229"/>
      <c r="CY50" s="229"/>
      <c r="CZ50" s="229"/>
      <c r="DA50" s="229"/>
      <c r="DB50" s="229"/>
      <c r="DC50" s="229"/>
      <c r="DD50" s="229"/>
      <c r="DE50" s="229"/>
      <c r="DF50" s="229"/>
      <c r="DG50" s="229"/>
      <c r="DH50" s="229"/>
      <c r="DI50" s="229"/>
      <c r="DJ50" s="229"/>
      <c r="DK50" s="229"/>
      <c r="DL50" s="229"/>
      <c r="DM50" s="229"/>
      <c r="DN50" s="229"/>
      <c r="DO50" s="229"/>
      <c r="DP50" s="229"/>
      <c r="DQ50" s="229"/>
      <c r="DR50" s="229"/>
      <c r="DS50" s="229"/>
      <c r="DT50" s="229"/>
      <c r="DU50" s="229"/>
      <c r="DV50" s="229"/>
      <c r="DW50" s="229"/>
      <c r="DX50" s="229"/>
      <c r="DY50" s="215"/>
    </row>
    <row r="51" ht="15.75" customHeight="1">
      <c r="A51" s="220"/>
      <c r="B51" s="221" t="s">
        <v>208</v>
      </c>
      <c r="C51" s="273">
        <v>64.0</v>
      </c>
      <c r="D51" s="223" t="s">
        <v>167</v>
      </c>
      <c r="E51" s="221">
        <v>15000.0</v>
      </c>
      <c r="F51" s="220">
        <f t="shared" ref="F51:F52" si="30">E51*C51</f>
        <v>960000</v>
      </c>
      <c r="G51" s="224">
        <f t="shared" si="28"/>
        <v>0</v>
      </c>
      <c r="H51" s="225">
        <f t="shared" si="29"/>
        <v>960000</v>
      </c>
      <c r="I51" s="229"/>
      <c r="J51" s="229"/>
      <c r="K51" s="229"/>
      <c r="L51" s="229"/>
      <c r="M51" s="229"/>
      <c r="N51" s="229"/>
      <c r="O51" s="229"/>
      <c r="P51" s="229"/>
      <c r="Q51" s="229"/>
      <c r="R51" s="229"/>
      <c r="S51" s="229"/>
      <c r="T51" s="229"/>
      <c r="U51" s="229"/>
      <c r="V51" s="229"/>
      <c r="W51" s="229"/>
      <c r="X51" s="229"/>
      <c r="Y51" s="229"/>
      <c r="Z51" s="229"/>
      <c r="AA51" s="229"/>
      <c r="AB51" s="229"/>
      <c r="AC51" s="229"/>
      <c r="AD51" s="229"/>
      <c r="AE51" s="229"/>
      <c r="AF51" s="229"/>
      <c r="AG51" s="229"/>
      <c r="AH51" s="229"/>
      <c r="AI51" s="229"/>
      <c r="AJ51" s="229"/>
      <c r="AK51" s="229"/>
      <c r="AL51" s="229"/>
      <c r="AM51" s="229"/>
      <c r="AN51" s="229"/>
      <c r="AO51" s="229"/>
      <c r="AP51" s="229"/>
      <c r="AQ51" s="229"/>
      <c r="AR51" s="229"/>
      <c r="AS51" s="229"/>
      <c r="AT51" s="229"/>
      <c r="AU51" s="229"/>
      <c r="AV51" s="229"/>
      <c r="AW51" s="229"/>
      <c r="AX51" s="229"/>
      <c r="AY51" s="229"/>
      <c r="AZ51" s="229"/>
      <c r="BA51" s="229"/>
      <c r="BB51" s="229"/>
      <c r="BC51" s="229"/>
      <c r="BD51" s="229"/>
      <c r="BE51" s="229"/>
      <c r="BF51" s="229"/>
      <c r="BG51" s="229"/>
      <c r="BH51" s="229"/>
      <c r="BI51" s="229"/>
      <c r="BJ51" s="229"/>
      <c r="BK51" s="229"/>
      <c r="BL51" s="229"/>
      <c r="BM51" s="229"/>
      <c r="BN51" s="229"/>
      <c r="BO51" s="229"/>
      <c r="BP51" s="229"/>
      <c r="BQ51" s="229"/>
      <c r="BR51" s="229"/>
      <c r="BS51" s="229"/>
      <c r="BT51" s="229"/>
      <c r="BU51" s="229"/>
      <c r="BV51" s="229"/>
      <c r="BW51" s="229"/>
      <c r="BX51" s="229"/>
      <c r="BY51" s="229"/>
      <c r="BZ51" s="229"/>
      <c r="CA51" s="229"/>
      <c r="CB51" s="229"/>
      <c r="CC51" s="229"/>
      <c r="CD51" s="229"/>
      <c r="CE51" s="229"/>
      <c r="CF51" s="229"/>
      <c r="CG51" s="229"/>
      <c r="CH51" s="229"/>
      <c r="CI51" s="229"/>
      <c r="CJ51" s="229"/>
      <c r="CK51" s="229"/>
      <c r="CL51" s="229"/>
      <c r="CM51" s="229"/>
      <c r="CN51" s="229"/>
      <c r="CO51" s="229"/>
      <c r="CP51" s="229"/>
      <c r="CQ51" s="229"/>
      <c r="CR51" s="229"/>
      <c r="CS51" s="229"/>
      <c r="CT51" s="229"/>
      <c r="CU51" s="229"/>
      <c r="CV51" s="229"/>
      <c r="CW51" s="229"/>
      <c r="CX51" s="229"/>
      <c r="CY51" s="229"/>
      <c r="CZ51" s="229"/>
      <c r="DA51" s="229"/>
      <c r="DB51" s="229"/>
      <c r="DC51" s="229"/>
      <c r="DD51" s="229"/>
      <c r="DE51" s="229"/>
      <c r="DF51" s="229"/>
      <c r="DG51" s="229"/>
      <c r="DH51" s="229"/>
      <c r="DI51" s="229"/>
      <c r="DJ51" s="229"/>
      <c r="DK51" s="229"/>
      <c r="DL51" s="229"/>
      <c r="DM51" s="229"/>
      <c r="DN51" s="229"/>
      <c r="DO51" s="229"/>
      <c r="DP51" s="229"/>
      <c r="DQ51" s="229"/>
      <c r="DR51" s="229"/>
      <c r="DS51" s="229"/>
      <c r="DT51" s="229"/>
      <c r="DU51" s="229"/>
      <c r="DV51" s="229"/>
      <c r="DW51" s="229"/>
      <c r="DX51" s="229"/>
      <c r="DY51" s="215"/>
    </row>
    <row r="52" ht="15.75" customHeight="1">
      <c r="A52" s="220"/>
      <c r="B52" s="221" t="s">
        <v>209</v>
      </c>
      <c r="C52" s="273">
        <v>246.0</v>
      </c>
      <c r="D52" s="223" t="s">
        <v>206</v>
      </c>
      <c r="E52" s="221">
        <v>215000.0</v>
      </c>
      <c r="F52" s="220">
        <f t="shared" si="30"/>
        <v>52890000</v>
      </c>
      <c r="G52" s="224">
        <f t="shared" si="28"/>
        <v>0</v>
      </c>
      <c r="H52" s="225">
        <f t="shared" si="29"/>
        <v>52890000</v>
      </c>
      <c r="I52" s="229"/>
      <c r="J52" s="229"/>
      <c r="K52" s="229"/>
      <c r="L52" s="229"/>
      <c r="M52" s="229"/>
      <c r="N52" s="229"/>
      <c r="O52" s="229"/>
      <c r="P52" s="229"/>
      <c r="Q52" s="229"/>
      <c r="R52" s="229"/>
      <c r="S52" s="229"/>
      <c r="T52" s="229"/>
      <c r="U52" s="229"/>
      <c r="V52" s="229"/>
      <c r="W52" s="229"/>
      <c r="X52" s="229"/>
      <c r="Y52" s="229"/>
      <c r="Z52" s="229"/>
      <c r="AA52" s="229"/>
      <c r="AB52" s="229"/>
      <c r="AC52" s="229"/>
      <c r="AD52" s="229"/>
      <c r="AE52" s="229"/>
      <c r="AF52" s="229"/>
      <c r="AG52" s="229"/>
      <c r="AH52" s="229"/>
      <c r="AI52" s="229"/>
      <c r="AJ52" s="229"/>
      <c r="AK52" s="229"/>
      <c r="AL52" s="229"/>
      <c r="AM52" s="229"/>
      <c r="AN52" s="229"/>
      <c r="AO52" s="229"/>
      <c r="AP52" s="229"/>
      <c r="AQ52" s="229"/>
      <c r="AR52" s="229"/>
      <c r="AS52" s="229"/>
      <c r="AT52" s="229"/>
      <c r="AU52" s="229"/>
      <c r="AV52" s="229"/>
      <c r="AW52" s="229"/>
      <c r="AX52" s="229"/>
      <c r="AY52" s="229"/>
      <c r="AZ52" s="229"/>
      <c r="BA52" s="229"/>
      <c r="BB52" s="229"/>
      <c r="BC52" s="229"/>
      <c r="BD52" s="229"/>
      <c r="BE52" s="229"/>
      <c r="BF52" s="229"/>
      <c r="BG52" s="229"/>
      <c r="BH52" s="229"/>
      <c r="BI52" s="229"/>
      <c r="BJ52" s="229"/>
      <c r="BK52" s="229"/>
      <c r="BL52" s="229"/>
      <c r="BM52" s="229"/>
      <c r="BN52" s="229"/>
      <c r="BO52" s="229"/>
      <c r="BP52" s="229"/>
      <c r="BQ52" s="229"/>
      <c r="BR52" s="229"/>
      <c r="BS52" s="229"/>
      <c r="BT52" s="229"/>
      <c r="BU52" s="229"/>
      <c r="BV52" s="229"/>
      <c r="BW52" s="229"/>
      <c r="BX52" s="229"/>
      <c r="BY52" s="229"/>
      <c r="BZ52" s="229"/>
      <c r="CA52" s="229"/>
      <c r="CB52" s="229"/>
      <c r="CC52" s="229"/>
      <c r="CD52" s="229"/>
      <c r="CE52" s="229"/>
      <c r="CF52" s="229"/>
      <c r="CG52" s="229"/>
      <c r="CH52" s="229"/>
      <c r="CI52" s="229"/>
      <c r="CJ52" s="229"/>
      <c r="CK52" s="229"/>
      <c r="CL52" s="229"/>
      <c r="CM52" s="229"/>
      <c r="CN52" s="229"/>
      <c r="CO52" s="229"/>
      <c r="CP52" s="229"/>
      <c r="CQ52" s="229"/>
      <c r="CR52" s="229"/>
      <c r="CS52" s="229"/>
      <c r="CT52" s="229"/>
      <c r="CU52" s="229"/>
      <c r="CV52" s="229"/>
      <c r="CW52" s="229"/>
      <c r="CX52" s="229"/>
      <c r="CY52" s="229"/>
      <c r="CZ52" s="229"/>
      <c r="DA52" s="229"/>
      <c r="DB52" s="229"/>
      <c r="DC52" s="229"/>
      <c r="DD52" s="229"/>
      <c r="DE52" s="229"/>
      <c r="DF52" s="229"/>
      <c r="DG52" s="229"/>
      <c r="DH52" s="229"/>
      <c r="DI52" s="229"/>
      <c r="DJ52" s="229"/>
      <c r="DK52" s="229"/>
      <c r="DL52" s="229"/>
      <c r="DM52" s="229"/>
      <c r="DN52" s="229"/>
      <c r="DO52" s="229"/>
      <c r="DP52" s="229"/>
      <c r="DQ52" s="229"/>
      <c r="DR52" s="229"/>
      <c r="DS52" s="229"/>
      <c r="DT52" s="229"/>
      <c r="DU52" s="229"/>
      <c r="DV52" s="229"/>
      <c r="DW52" s="229"/>
      <c r="DX52" s="229"/>
      <c r="DY52" s="215"/>
    </row>
    <row r="53" ht="15.75" customHeight="1">
      <c r="A53" s="220">
        <v>7.0</v>
      </c>
      <c r="B53" s="221" t="s">
        <v>210</v>
      </c>
      <c r="C53" s="273"/>
      <c r="D53" s="223"/>
      <c r="E53" s="220"/>
      <c r="F53" s="220">
        <f>C53*E53</f>
        <v>0</v>
      </c>
      <c r="G53" s="224">
        <f t="shared" si="28"/>
        <v>0</v>
      </c>
      <c r="H53" s="225">
        <f t="shared" si="29"/>
        <v>0</v>
      </c>
      <c r="I53" s="229"/>
      <c r="J53" s="229"/>
      <c r="K53" s="229"/>
      <c r="L53" s="229"/>
      <c r="M53" s="229"/>
      <c r="N53" s="229"/>
      <c r="O53" s="229"/>
      <c r="P53" s="229"/>
      <c r="Q53" s="229"/>
      <c r="R53" s="229"/>
      <c r="S53" s="229"/>
      <c r="T53" s="229"/>
      <c r="U53" s="229"/>
      <c r="V53" s="229"/>
      <c r="W53" s="229"/>
      <c r="X53" s="229"/>
      <c r="Y53" s="229"/>
      <c r="Z53" s="229"/>
      <c r="AA53" s="229"/>
      <c r="AB53" s="229"/>
      <c r="AC53" s="229"/>
      <c r="AD53" s="229"/>
      <c r="AE53" s="229"/>
      <c r="AF53" s="229"/>
      <c r="AG53" s="229"/>
      <c r="AH53" s="229"/>
      <c r="AI53" s="229"/>
      <c r="AJ53" s="229"/>
      <c r="AK53" s="229"/>
      <c r="AL53" s="229"/>
      <c r="AM53" s="229"/>
      <c r="AN53" s="229"/>
      <c r="AO53" s="229"/>
      <c r="AP53" s="229"/>
      <c r="AQ53" s="229"/>
      <c r="AR53" s="229"/>
      <c r="AS53" s="229"/>
      <c r="AT53" s="229"/>
      <c r="AU53" s="229"/>
      <c r="AV53" s="229"/>
      <c r="AW53" s="229"/>
      <c r="AX53" s="229"/>
      <c r="AY53" s="229"/>
      <c r="AZ53" s="229"/>
      <c r="BA53" s="229"/>
      <c r="BB53" s="229"/>
      <c r="BC53" s="229"/>
      <c r="BD53" s="229"/>
      <c r="BE53" s="229"/>
      <c r="BF53" s="229"/>
      <c r="BG53" s="229"/>
      <c r="BH53" s="229"/>
      <c r="BI53" s="229"/>
      <c r="BJ53" s="229"/>
      <c r="BK53" s="229"/>
      <c r="BL53" s="229"/>
      <c r="BM53" s="229"/>
      <c r="BN53" s="229"/>
      <c r="BO53" s="229"/>
      <c r="BP53" s="229"/>
      <c r="BQ53" s="229"/>
      <c r="BR53" s="229"/>
      <c r="BS53" s="229"/>
      <c r="BT53" s="229"/>
      <c r="BU53" s="229"/>
      <c r="BV53" s="229"/>
      <c r="BW53" s="229"/>
      <c r="BX53" s="229"/>
      <c r="BY53" s="229"/>
      <c r="BZ53" s="229"/>
      <c r="CA53" s="229"/>
      <c r="CB53" s="229"/>
      <c r="CC53" s="229"/>
      <c r="CD53" s="229"/>
      <c r="CE53" s="229"/>
      <c r="CF53" s="229"/>
      <c r="CG53" s="229"/>
      <c r="CH53" s="229"/>
      <c r="CI53" s="229"/>
      <c r="CJ53" s="229"/>
      <c r="CK53" s="229"/>
      <c r="CL53" s="229"/>
      <c r="CM53" s="229"/>
      <c r="CN53" s="229"/>
      <c r="CO53" s="229"/>
      <c r="CP53" s="229"/>
      <c r="CQ53" s="229"/>
      <c r="CR53" s="229"/>
      <c r="CS53" s="229"/>
      <c r="CT53" s="229"/>
      <c r="CU53" s="229"/>
      <c r="CV53" s="229"/>
      <c r="CW53" s="229"/>
      <c r="CX53" s="229"/>
      <c r="CY53" s="229"/>
      <c r="CZ53" s="229"/>
      <c r="DA53" s="229"/>
      <c r="DB53" s="229"/>
      <c r="DC53" s="229"/>
      <c r="DD53" s="229"/>
      <c r="DE53" s="229"/>
      <c r="DF53" s="229"/>
      <c r="DG53" s="229"/>
      <c r="DH53" s="229"/>
      <c r="DI53" s="229"/>
      <c r="DJ53" s="229"/>
      <c r="DK53" s="229"/>
      <c r="DL53" s="229"/>
      <c r="DM53" s="229"/>
      <c r="DN53" s="229"/>
      <c r="DO53" s="229"/>
      <c r="DP53" s="229"/>
      <c r="DQ53" s="229"/>
      <c r="DR53" s="229"/>
      <c r="DS53" s="229"/>
      <c r="DT53" s="229"/>
      <c r="DU53" s="229"/>
      <c r="DV53" s="229"/>
      <c r="DW53" s="229"/>
      <c r="DX53" s="229"/>
      <c r="DY53" s="215"/>
    </row>
    <row r="54" ht="15.75" customHeight="1">
      <c r="A54" s="220"/>
      <c r="B54" s="221" t="s">
        <v>211</v>
      </c>
      <c r="C54" s="273">
        <v>1.0</v>
      </c>
      <c r="D54" s="223" t="s">
        <v>171</v>
      </c>
      <c r="E54" s="220">
        <v>4.0E7</v>
      </c>
      <c r="F54" s="220" t="s">
        <v>212</v>
      </c>
      <c r="G54" s="224">
        <f t="shared" si="28"/>
        <v>0</v>
      </c>
      <c r="H54" s="225">
        <f>SUM(J54:AB54)</f>
        <v>0</v>
      </c>
      <c r="I54" s="229"/>
      <c r="J54" s="229"/>
      <c r="K54" s="229" t="str">
        <f>F54</f>
        <v>  </v>
      </c>
      <c r="L54" s="229"/>
      <c r="M54" s="229"/>
      <c r="N54" s="229"/>
      <c r="O54" s="229"/>
      <c r="P54" s="229"/>
      <c r="Q54" s="229"/>
      <c r="R54" s="229"/>
      <c r="S54" s="229"/>
      <c r="T54" s="229"/>
      <c r="U54" s="229"/>
      <c r="V54" s="229"/>
      <c r="W54" s="229"/>
      <c r="X54" s="229"/>
      <c r="Y54" s="229"/>
      <c r="Z54" s="229"/>
      <c r="AA54" s="229"/>
      <c r="AB54" s="229"/>
      <c r="AC54" s="229"/>
      <c r="AD54" s="229"/>
      <c r="AE54" s="229"/>
      <c r="AF54" s="229"/>
      <c r="AG54" s="229"/>
      <c r="AH54" s="229"/>
      <c r="AI54" s="229"/>
      <c r="AJ54" s="229"/>
      <c r="AK54" s="229"/>
      <c r="AL54" s="229"/>
      <c r="AM54" s="229"/>
      <c r="AN54" s="229"/>
      <c r="AO54" s="229"/>
      <c r="AP54" s="229"/>
      <c r="AQ54" s="229"/>
      <c r="AR54" s="229"/>
      <c r="AS54" s="229"/>
      <c r="AT54" s="229"/>
      <c r="AU54" s="229"/>
      <c r="AV54" s="229"/>
      <c r="AW54" s="229"/>
      <c r="AX54" s="229"/>
      <c r="AY54" s="229"/>
      <c r="AZ54" s="229"/>
      <c r="BA54" s="229"/>
      <c r="BB54" s="229"/>
      <c r="BC54" s="229"/>
      <c r="BD54" s="229"/>
      <c r="BE54" s="229"/>
      <c r="BF54" s="229"/>
      <c r="BG54" s="229"/>
      <c r="BH54" s="229"/>
      <c r="BI54" s="229"/>
      <c r="BJ54" s="229"/>
      <c r="BK54" s="229"/>
      <c r="BL54" s="229"/>
      <c r="BM54" s="229"/>
      <c r="BN54" s="229"/>
      <c r="BO54" s="229"/>
      <c r="BP54" s="229"/>
      <c r="BQ54" s="229"/>
      <c r="BR54" s="229"/>
      <c r="BS54" s="229"/>
      <c r="BT54" s="229"/>
      <c r="BU54" s="229"/>
      <c r="BV54" s="229"/>
      <c r="BW54" s="229"/>
      <c r="BX54" s="229"/>
      <c r="BY54" s="229"/>
      <c r="BZ54" s="229"/>
      <c r="CA54" s="229"/>
      <c r="CB54" s="229"/>
      <c r="CC54" s="229"/>
      <c r="CD54" s="229"/>
      <c r="CE54" s="229"/>
      <c r="CF54" s="229"/>
      <c r="CG54" s="229"/>
      <c r="CH54" s="229"/>
      <c r="CI54" s="229"/>
      <c r="CJ54" s="229"/>
      <c r="CK54" s="229"/>
      <c r="CL54" s="229"/>
      <c r="CM54" s="229"/>
      <c r="CN54" s="229"/>
      <c r="CO54" s="229"/>
      <c r="CP54" s="229"/>
      <c r="CQ54" s="229"/>
      <c r="CR54" s="229"/>
      <c r="CS54" s="229"/>
      <c r="CT54" s="229"/>
      <c r="CU54" s="229"/>
      <c r="CV54" s="229"/>
      <c r="CW54" s="229"/>
      <c r="CX54" s="229"/>
      <c r="CY54" s="229"/>
      <c r="CZ54" s="229"/>
      <c r="DA54" s="229"/>
      <c r="DB54" s="229"/>
      <c r="DC54" s="229"/>
      <c r="DD54" s="229"/>
      <c r="DE54" s="229"/>
      <c r="DF54" s="229"/>
      <c r="DG54" s="229"/>
      <c r="DH54" s="229"/>
      <c r="DI54" s="229"/>
      <c r="DJ54" s="229"/>
      <c r="DK54" s="229"/>
      <c r="DL54" s="229"/>
      <c r="DM54" s="229"/>
      <c r="DN54" s="229"/>
      <c r="DO54" s="229"/>
      <c r="DP54" s="229"/>
      <c r="DQ54" s="229"/>
      <c r="DR54" s="229"/>
      <c r="DS54" s="229"/>
      <c r="DT54" s="229"/>
      <c r="DU54" s="229"/>
      <c r="DV54" s="229"/>
      <c r="DW54" s="229"/>
      <c r="DX54" s="229"/>
      <c r="DY54" s="215"/>
    </row>
    <row r="55" ht="15.75" customHeight="1">
      <c r="A55" s="220"/>
      <c r="B55" s="221" t="s">
        <v>213</v>
      </c>
      <c r="C55" s="273">
        <v>0.0</v>
      </c>
      <c r="D55" s="223" t="s">
        <v>165</v>
      </c>
      <c r="E55" s="220">
        <v>150000.0</v>
      </c>
      <c r="F55" s="220">
        <f t="shared" ref="F55:F56" si="31">E55*C55</f>
        <v>0</v>
      </c>
      <c r="G55" s="224">
        <f t="shared" si="28"/>
        <v>0</v>
      </c>
      <c r="H55" s="225">
        <f t="shared" ref="H55:H67" si="32">F55-G55</f>
        <v>0</v>
      </c>
      <c r="I55" s="229"/>
      <c r="J55" s="229"/>
      <c r="K55" s="229"/>
      <c r="L55" s="229"/>
      <c r="M55" s="229"/>
      <c r="N55" s="229"/>
      <c r="O55" s="229"/>
      <c r="P55" s="229"/>
      <c r="Q55" s="229"/>
      <c r="R55" s="229"/>
      <c r="S55" s="229"/>
      <c r="T55" s="229"/>
      <c r="U55" s="229"/>
      <c r="V55" s="229"/>
      <c r="W55" s="229"/>
      <c r="X55" s="229"/>
      <c r="Y55" s="229"/>
      <c r="Z55" s="229"/>
      <c r="AA55" s="229"/>
      <c r="AB55" s="229"/>
      <c r="AC55" s="229"/>
      <c r="AD55" s="229"/>
      <c r="AE55" s="229"/>
      <c r="AF55" s="229"/>
      <c r="AG55" s="229"/>
      <c r="AH55" s="229"/>
      <c r="AI55" s="229"/>
      <c r="AJ55" s="229"/>
      <c r="AK55" s="229"/>
      <c r="AL55" s="229"/>
      <c r="AM55" s="229"/>
      <c r="AN55" s="229"/>
      <c r="AO55" s="229"/>
      <c r="AP55" s="229"/>
      <c r="AQ55" s="229"/>
      <c r="AR55" s="229"/>
      <c r="AS55" s="229"/>
      <c r="AT55" s="229"/>
      <c r="AU55" s="229"/>
      <c r="AV55" s="229"/>
      <c r="AW55" s="229"/>
      <c r="AX55" s="229"/>
      <c r="AY55" s="229"/>
      <c r="AZ55" s="229"/>
      <c r="BA55" s="229"/>
      <c r="BB55" s="229"/>
      <c r="BC55" s="229"/>
      <c r="BD55" s="229"/>
      <c r="BE55" s="229"/>
      <c r="BF55" s="229"/>
      <c r="BG55" s="229"/>
      <c r="BH55" s="229"/>
      <c r="BI55" s="229"/>
      <c r="BJ55" s="229"/>
      <c r="BK55" s="229"/>
      <c r="BL55" s="229"/>
      <c r="BM55" s="229"/>
      <c r="BN55" s="229"/>
      <c r="BO55" s="229"/>
      <c r="BP55" s="229"/>
      <c r="BQ55" s="229"/>
      <c r="BR55" s="229"/>
      <c r="BS55" s="229"/>
      <c r="BT55" s="229"/>
      <c r="BU55" s="229"/>
      <c r="BV55" s="229"/>
      <c r="BW55" s="229"/>
      <c r="BX55" s="229"/>
      <c r="BY55" s="229"/>
      <c r="BZ55" s="229"/>
      <c r="CA55" s="229"/>
      <c r="CB55" s="229"/>
      <c r="CC55" s="229"/>
      <c r="CD55" s="229"/>
      <c r="CE55" s="229"/>
      <c r="CF55" s="229"/>
      <c r="CG55" s="229"/>
      <c r="CH55" s="229"/>
      <c r="CI55" s="229"/>
      <c r="CJ55" s="229"/>
      <c r="CK55" s="229"/>
      <c r="CL55" s="229"/>
      <c r="CM55" s="229"/>
      <c r="CN55" s="229"/>
      <c r="CO55" s="229"/>
      <c r="CP55" s="229"/>
      <c r="CQ55" s="229"/>
      <c r="CR55" s="229"/>
      <c r="CS55" s="229"/>
      <c r="CT55" s="229"/>
      <c r="CU55" s="229"/>
      <c r="CV55" s="229"/>
      <c r="CW55" s="229"/>
      <c r="CX55" s="229"/>
      <c r="CY55" s="229"/>
      <c r="CZ55" s="229"/>
      <c r="DA55" s="229"/>
      <c r="DB55" s="229"/>
      <c r="DC55" s="229"/>
      <c r="DD55" s="229"/>
      <c r="DE55" s="229"/>
      <c r="DF55" s="229"/>
      <c r="DG55" s="229"/>
      <c r="DH55" s="229"/>
      <c r="DI55" s="229"/>
      <c r="DJ55" s="229"/>
      <c r="DK55" s="229"/>
      <c r="DL55" s="229"/>
      <c r="DM55" s="229"/>
      <c r="DN55" s="229"/>
      <c r="DO55" s="229"/>
      <c r="DP55" s="229"/>
      <c r="DQ55" s="229"/>
      <c r="DR55" s="229"/>
      <c r="DS55" s="229"/>
      <c r="DT55" s="229"/>
      <c r="DU55" s="229"/>
      <c r="DV55" s="229"/>
      <c r="DW55" s="229"/>
      <c r="DX55" s="229"/>
      <c r="DY55" s="215"/>
    </row>
    <row r="56" ht="15.75" customHeight="1">
      <c r="A56" s="220"/>
      <c r="B56" s="221" t="s">
        <v>214</v>
      </c>
      <c r="C56" s="273">
        <v>190.0</v>
      </c>
      <c r="D56" s="223" t="s">
        <v>165</v>
      </c>
      <c r="E56" s="220">
        <v>120000.0</v>
      </c>
      <c r="F56" s="220">
        <f t="shared" si="31"/>
        <v>22800000</v>
      </c>
      <c r="G56" s="224">
        <f t="shared" si="28"/>
        <v>0</v>
      </c>
      <c r="H56" s="225">
        <f t="shared" si="32"/>
        <v>22800000</v>
      </c>
      <c r="I56" s="231"/>
      <c r="J56" s="229"/>
      <c r="K56" s="229"/>
      <c r="L56" s="229"/>
      <c r="M56" s="229"/>
      <c r="N56" s="229"/>
      <c r="O56" s="229"/>
      <c r="P56" s="229"/>
      <c r="Q56" s="229"/>
      <c r="R56" s="229"/>
      <c r="S56" s="229"/>
      <c r="T56" s="229"/>
      <c r="U56" s="229"/>
      <c r="V56" s="229"/>
      <c r="W56" s="229"/>
      <c r="X56" s="229"/>
      <c r="Y56" s="229"/>
      <c r="Z56" s="229"/>
      <c r="AA56" s="229"/>
      <c r="AB56" s="229"/>
      <c r="AC56" s="229"/>
      <c r="AD56" s="229"/>
      <c r="AE56" s="229"/>
      <c r="AF56" s="229"/>
      <c r="AG56" s="229"/>
      <c r="AH56" s="229"/>
      <c r="AI56" s="229"/>
      <c r="AJ56" s="229"/>
      <c r="AK56" s="229"/>
      <c r="AL56" s="229"/>
      <c r="AM56" s="229"/>
      <c r="AN56" s="229"/>
      <c r="AO56" s="229"/>
      <c r="AP56" s="229"/>
      <c r="AQ56" s="229"/>
      <c r="AR56" s="229"/>
      <c r="AS56" s="229"/>
      <c r="AT56" s="229"/>
      <c r="AU56" s="229"/>
      <c r="AV56" s="229"/>
      <c r="AW56" s="229"/>
      <c r="AX56" s="229"/>
      <c r="AY56" s="229"/>
      <c r="AZ56" s="229"/>
      <c r="BA56" s="229"/>
      <c r="BB56" s="229"/>
      <c r="BC56" s="229"/>
      <c r="BD56" s="229"/>
      <c r="BE56" s="229"/>
      <c r="BF56" s="229"/>
      <c r="BG56" s="229"/>
      <c r="BH56" s="229"/>
      <c r="BI56" s="229"/>
      <c r="BJ56" s="229"/>
      <c r="BK56" s="229"/>
      <c r="BL56" s="229"/>
      <c r="BM56" s="229"/>
      <c r="BN56" s="229"/>
      <c r="BO56" s="229"/>
      <c r="BP56" s="229"/>
      <c r="BQ56" s="229"/>
      <c r="BR56" s="229"/>
      <c r="BS56" s="229"/>
      <c r="BT56" s="229"/>
      <c r="BU56" s="229"/>
      <c r="BV56" s="229"/>
      <c r="BW56" s="229"/>
      <c r="BX56" s="229"/>
      <c r="BY56" s="229"/>
      <c r="BZ56" s="229"/>
      <c r="CA56" s="229"/>
      <c r="CB56" s="229"/>
      <c r="CC56" s="229"/>
      <c r="CD56" s="229"/>
      <c r="CE56" s="229"/>
      <c r="CF56" s="229"/>
      <c r="CG56" s="229"/>
      <c r="CH56" s="229"/>
      <c r="CI56" s="229"/>
      <c r="CJ56" s="229"/>
      <c r="CK56" s="229"/>
      <c r="CL56" s="229"/>
      <c r="CM56" s="229"/>
      <c r="CN56" s="229"/>
      <c r="CO56" s="229"/>
      <c r="CP56" s="229"/>
      <c r="CQ56" s="229"/>
      <c r="CR56" s="229"/>
      <c r="CS56" s="229"/>
      <c r="CT56" s="229"/>
      <c r="CU56" s="229"/>
      <c r="CV56" s="229"/>
      <c r="CW56" s="229"/>
      <c r="CX56" s="229"/>
      <c r="CY56" s="229"/>
      <c r="CZ56" s="229"/>
      <c r="DA56" s="229"/>
      <c r="DB56" s="229"/>
      <c r="DC56" s="229"/>
      <c r="DD56" s="229"/>
      <c r="DE56" s="229"/>
      <c r="DF56" s="229"/>
      <c r="DG56" s="229"/>
      <c r="DH56" s="229"/>
      <c r="DI56" s="229"/>
      <c r="DJ56" s="229"/>
      <c r="DK56" s="229"/>
      <c r="DL56" s="229"/>
      <c r="DM56" s="229"/>
      <c r="DN56" s="229"/>
      <c r="DO56" s="229"/>
      <c r="DP56" s="229"/>
      <c r="DQ56" s="229"/>
      <c r="DR56" s="229"/>
      <c r="DS56" s="229"/>
      <c r="DT56" s="229"/>
      <c r="DU56" s="229"/>
      <c r="DV56" s="229"/>
      <c r="DW56" s="229"/>
      <c r="DX56" s="229"/>
      <c r="DY56" s="215"/>
    </row>
    <row r="57" ht="15.75" customHeight="1">
      <c r="A57" s="220">
        <v>8.0</v>
      </c>
      <c r="B57" s="221" t="s">
        <v>215</v>
      </c>
      <c r="C57" s="273">
        <v>100.0</v>
      </c>
      <c r="D57" s="223" t="s">
        <v>206</v>
      </c>
      <c r="E57" s="221">
        <v>75000.0</v>
      </c>
      <c r="F57" s="220">
        <f t="shared" ref="F57:F64" si="33">C57*E57</f>
        <v>7500000</v>
      </c>
      <c r="G57" s="224">
        <f t="shared" si="28"/>
        <v>0</v>
      </c>
      <c r="H57" s="225">
        <f t="shared" si="32"/>
        <v>7500000</v>
      </c>
      <c r="I57" s="229"/>
      <c r="J57" s="229"/>
      <c r="K57" s="229"/>
      <c r="L57" s="229"/>
      <c r="M57" s="229"/>
      <c r="N57" s="229"/>
      <c r="O57" s="229"/>
      <c r="P57" s="229"/>
      <c r="Q57" s="229"/>
      <c r="R57" s="229"/>
      <c r="S57" s="229"/>
      <c r="T57" s="229"/>
      <c r="U57" s="229"/>
      <c r="V57" s="229"/>
      <c r="W57" s="229"/>
      <c r="X57" s="229"/>
      <c r="Y57" s="229"/>
      <c r="Z57" s="229"/>
      <c r="AA57" s="229"/>
      <c r="AB57" s="229"/>
      <c r="AC57" s="229"/>
      <c r="AD57" s="229"/>
      <c r="AE57" s="229"/>
      <c r="AF57" s="229"/>
      <c r="AG57" s="229"/>
      <c r="AH57" s="229"/>
      <c r="AI57" s="229"/>
      <c r="AJ57" s="229"/>
      <c r="AK57" s="229"/>
      <c r="AL57" s="229"/>
      <c r="AM57" s="229"/>
      <c r="AN57" s="229"/>
      <c r="AO57" s="229"/>
      <c r="AP57" s="229"/>
      <c r="AQ57" s="229"/>
      <c r="AR57" s="229"/>
      <c r="AS57" s="229"/>
      <c r="AT57" s="229"/>
      <c r="AU57" s="229"/>
      <c r="AV57" s="229"/>
      <c r="AW57" s="229"/>
      <c r="AX57" s="229"/>
      <c r="AY57" s="229"/>
      <c r="AZ57" s="229"/>
      <c r="BA57" s="229"/>
      <c r="BB57" s="229"/>
      <c r="BC57" s="229"/>
      <c r="BD57" s="229"/>
      <c r="BE57" s="229"/>
      <c r="BF57" s="229"/>
      <c r="BG57" s="229"/>
      <c r="BH57" s="229"/>
      <c r="BI57" s="229"/>
      <c r="BJ57" s="229"/>
      <c r="BK57" s="229"/>
      <c r="BL57" s="229"/>
      <c r="BM57" s="229"/>
      <c r="BN57" s="229"/>
      <c r="BO57" s="229"/>
      <c r="BP57" s="229"/>
      <c r="BQ57" s="229"/>
      <c r="BR57" s="229"/>
      <c r="BS57" s="229"/>
      <c r="BT57" s="229"/>
      <c r="BU57" s="229"/>
      <c r="BV57" s="229"/>
      <c r="BW57" s="229"/>
      <c r="BX57" s="229"/>
      <c r="BY57" s="229"/>
      <c r="BZ57" s="229"/>
      <c r="CA57" s="229"/>
      <c r="CB57" s="229"/>
      <c r="CC57" s="229"/>
      <c r="CD57" s="229"/>
      <c r="CE57" s="229"/>
      <c r="CF57" s="229"/>
      <c r="CG57" s="229"/>
      <c r="CH57" s="229"/>
      <c r="CI57" s="229"/>
      <c r="CJ57" s="229"/>
      <c r="CK57" s="229"/>
      <c r="CL57" s="229"/>
      <c r="CM57" s="229"/>
      <c r="CN57" s="229"/>
      <c r="CO57" s="229"/>
      <c r="CP57" s="229"/>
      <c r="CQ57" s="229"/>
      <c r="CR57" s="229"/>
      <c r="CS57" s="229"/>
      <c r="CT57" s="229"/>
      <c r="CU57" s="229"/>
      <c r="CV57" s="229"/>
      <c r="CW57" s="229"/>
      <c r="CX57" s="229"/>
      <c r="CY57" s="229"/>
      <c r="CZ57" s="229"/>
      <c r="DA57" s="229"/>
      <c r="DB57" s="229"/>
      <c r="DC57" s="229"/>
      <c r="DD57" s="229"/>
      <c r="DE57" s="229"/>
      <c r="DF57" s="229"/>
      <c r="DG57" s="229"/>
      <c r="DH57" s="229"/>
      <c r="DI57" s="229"/>
      <c r="DJ57" s="229"/>
      <c r="DK57" s="229"/>
      <c r="DL57" s="229"/>
      <c r="DM57" s="229"/>
      <c r="DN57" s="229"/>
      <c r="DO57" s="229"/>
      <c r="DP57" s="229"/>
      <c r="DQ57" s="229"/>
      <c r="DR57" s="229"/>
      <c r="DS57" s="229"/>
      <c r="DT57" s="229"/>
      <c r="DU57" s="229"/>
      <c r="DV57" s="229"/>
      <c r="DW57" s="229"/>
      <c r="DX57" s="229"/>
      <c r="DY57" s="215"/>
    </row>
    <row r="58" ht="15.75" customHeight="1">
      <c r="A58" s="220">
        <v>9.0</v>
      </c>
      <c r="B58" s="221" t="s">
        <v>216</v>
      </c>
      <c r="C58" s="222">
        <v>8.0</v>
      </c>
      <c r="D58" s="223" t="s">
        <v>195</v>
      </c>
      <c r="E58" s="221">
        <v>400000.0</v>
      </c>
      <c r="F58" s="220">
        <f t="shared" si="33"/>
        <v>3200000</v>
      </c>
      <c r="G58" s="224">
        <f t="shared" si="28"/>
        <v>0</v>
      </c>
      <c r="H58" s="225">
        <f t="shared" si="32"/>
        <v>3200000</v>
      </c>
      <c r="I58" s="229"/>
      <c r="J58" s="229"/>
      <c r="K58" s="229"/>
      <c r="L58" s="229"/>
      <c r="M58" s="229"/>
      <c r="N58" s="229"/>
      <c r="O58" s="229"/>
      <c r="P58" s="229"/>
      <c r="Q58" s="229"/>
      <c r="R58" s="229"/>
      <c r="S58" s="229"/>
      <c r="T58" s="229"/>
      <c r="U58" s="229"/>
      <c r="V58" s="229"/>
      <c r="W58" s="229"/>
      <c r="X58" s="229"/>
      <c r="Y58" s="229"/>
      <c r="Z58" s="229"/>
      <c r="AA58" s="229"/>
      <c r="AB58" s="229"/>
      <c r="AC58" s="229"/>
      <c r="AD58" s="229"/>
      <c r="AE58" s="229"/>
      <c r="AF58" s="229"/>
      <c r="AG58" s="229"/>
      <c r="AH58" s="229"/>
      <c r="AI58" s="229"/>
      <c r="AJ58" s="229"/>
      <c r="AK58" s="229"/>
      <c r="AL58" s="229"/>
      <c r="AM58" s="229"/>
      <c r="AN58" s="229"/>
      <c r="AO58" s="229"/>
      <c r="AP58" s="229"/>
      <c r="AQ58" s="229"/>
      <c r="AR58" s="229"/>
      <c r="AS58" s="229"/>
      <c r="AT58" s="229"/>
      <c r="AU58" s="229"/>
      <c r="AV58" s="229"/>
      <c r="AW58" s="229"/>
      <c r="AX58" s="229"/>
      <c r="AY58" s="229"/>
      <c r="AZ58" s="229"/>
      <c r="BA58" s="229"/>
      <c r="BB58" s="229"/>
      <c r="BC58" s="229"/>
      <c r="BD58" s="229"/>
      <c r="BE58" s="229"/>
      <c r="BF58" s="229"/>
      <c r="BG58" s="229"/>
      <c r="BH58" s="229"/>
      <c r="BI58" s="229"/>
      <c r="BJ58" s="229"/>
      <c r="BK58" s="229"/>
      <c r="BL58" s="229"/>
      <c r="BM58" s="229"/>
      <c r="BN58" s="229"/>
      <c r="BO58" s="229"/>
      <c r="BP58" s="229"/>
      <c r="BQ58" s="229"/>
      <c r="BR58" s="229"/>
      <c r="BS58" s="229"/>
      <c r="BT58" s="229"/>
      <c r="BU58" s="229"/>
      <c r="BV58" s="229"/>
      <c r="BW58" s="229"/>
      <c r="BX58" s="229"/>
      <c r="BY58" s="229"/>
      <c r="BZ58" s="229"/>
      <c r="CA58" s="229"/>
      <c r="CB58" s="229"/>
      <c r="CC58" s="229"/>
      <c r="CD58" s="229"/>
      <c r="CE58" s="229"/>
      <c r="CF58" s="229"/>
      <c r="CG58" s="229"/>
      <c r="CH58" s="229"/>
      <c r="CI58" s="229"/>
      <c r="CJ58" s="229"/>
      <c r="CK58" s="229"/>
      <c r="CL58" s="229"/>
      <c r="CM58" s="229"/>
      <c r="CN58" s="229"/>
      <c r="CO58" s="229"/>
      <c r="CP58" s="229"/>
      <c r="CQ58" s="229"/>
      <c r="CR58" s="229"/>
      <c r="CS58" s="229"/>
      <c r="CT58" s="229"/>
      <c r="CU58" s="229"/>
      <c r="CV58" s="229"/>
      <c r="CW58" s="229"/>
      <c r="CX58" s="229"/>
      <c r="CY58" s="229"/>
      <c r="CZ58" s="229"/>
      <c r="DA58" s="229"/>
      <c r="DB58" s="229"/>
      <c r="DC58" s="229"/>
      <c r="DD58" s="229"/>
      <c r="DE58" s="229"/>
      <c r="DF58" s="229"/>
      <c r="DG58" s="229"/>
      <c r="DH58" s="229"/>
      <c r="DI58" s="229"/>
      <c r="DJ58" s="229"/>
      <c r="DK58" s="229"/>
      <c r="DL58" s="229"/>
      <c r="DM58" s="229"/>
      <c r="DN58" s="229"/>
      <c r="DO58" s="229"/>
      <c r="DP58" s="229"/>
      <c r="DQ58" s="229"/>
      <c r="DR58" s="229"/>
      <c r="DS58" s="229"/>
      <c r="DT58" s="229"/>
      <c r="DU58" s="229"/>
      <c r="DV58" s="229"/>
      <c r="DW58" s="229"/>
      <c r="DX58" s="229"/>
      <c r="DY58" s="215"/>
    </row>
    <row r="59" ht="15.75" customHeight="1">
      <c r="A59" s="220">
        <v>10.0</v>
      </c>
      <c r="B59" s="221" t="s">
        <v>217</v>
      </c>
      <c r="C59" s="222">
        <v>0.0</v>
      </c>
      <c r="D59" s="223" t="s">
        <v>218</v>
      </c>
      <c r="E59" s="221">
        <v>500000.0</v>
      </c>
      <c r="F59" s="220">
        <f t="shared" si="33"/>
        <v>0</v>
      </c>
      <c r="G59" s="224">
        <f t="shared" si="28"/>
        <v>0</v>
      </c>
      <c r="H59" s="225">
        <f t="shared" si="32"/>
        <v>0</v>
      </c>
      <c r="I59" s="229"/>
      <c r="J59" s="229"/>
      <c r="K59" s="229"/>
      <c r="L59" s="229"/>
      <c r="M59" s="229"/>
      <c r="N59" s="229"/>
      <c r="O59" s="229"/>
      <c r="P59" s="229"/>
      <c r="Q59" s="229"/>
      <c r="R59" s="229"/>
      <c r="S59" s="229"/>
      <c r="T59" s="229"/>
      <c r="U59" s="229"/>
      <c r="V59" s="229"/>
      <c r="W59" s="229"/>
      <c r="X59" s="229"/>
      <c r="Y59" s="229"/>
      <c r="Z59" s="229"/>
      <c r="AA59" s="229"/>
      <c r="AB59" s="229"/>
      <c r="AC59" s="229"/>
      <c r="AD59" s="229"/>
      <c r="AE59" s="229"/>
      <c r="AF59" s="229"/>
      <c r="AG59" s="229"/>
      <c r="AH59" s="229"/>
      <c r="AI59" s="229"/>
      <c r="AJ59" s="229"/>
      <c r="AK59" s="229"/>
      <c r="AL59" s="229"/>
      <c r="AM59" s="229"/>
      <c r="AN59" s="229"/>
      <c r="AO59" s="229"/>
      <c r="AP59" s="229"/>
      <c r="AQ59" s="229"/>
      <c r="AR59" s="229"/>
      <c r="AS59" s="229"/>
      <c r="AT59" s="229"/>
      <c r="AU59" s="229"/>
      <c r="AV59" s="229"/>
      <c r="AW59" s="229"/>
      <c r="AX59" s="229"/>
      <c r="AY59" s="229"/>
      <c r="AZ59" s="229"/>
      <c r="BA59" s="229"/>
      <c r="BB59" s="229"/>
      <c r="BC59" s="229"/>
      <c r="BD59" s="229"/>
      <c r="BE59" s="229"/>
      <c r="BF59" s="229"/>
      <c r="BG59" s="229"/>
      <c r="BH59" s="229"/>
      <c r="BI59" s="229"/>
      <c r="BJ59" s="229"/>
      <c r="BK59" s="229"/>
      <c r="BL59" s="229"/>
      <c r="BM59" s="229"/>
      <c r="BN59" s="229"/>
      <c r="BO59" s="229"/>
      <c r="BP59" s="229"/>
      <c r="BQ59" s="229"/>
      <c r="BR59" s="229"/>
      <c r="BS59" s="229"/>
      <c r="BT59" s="229"/>
      <c r="BU59" s="229"/>
      <c r="BV59" s="229"/>
      <c r="BW59" s="229"/>
      <c r="BX59" s="229"/>
      <c r="BY59" s="229"/>
      <c r="BZ59" s="229"/>
      <c r="CA59" s="229"/>
      <c r="CB59" s="229"/>
      <c r="CC59" s="229"/>
      <c r="CD59" s="229"/>
      <c r="CE59" s="229"/>
      <c r="CF59" s="229"/>
      <c r="CG59" s="229"/>
      <c r="CH59" s="229"/>
      <c r="CI59" s="229"/>
      <c r="CJ59" s="229"/>
      <c r="CK59" s="229"/>
      <c r="CL59" s="229"/>
      <c r="CM59" s="229"/>
      <c r="CN59" s="229"/>
      <c r="CO59" s="229"/>
      <c r="CP59" s="229"/>
      <c r="CQ59" s="229"/>
      <c r="CR59" s="229"/>
      <c r="CS59" s="229"/>
      <c r="CT59" s="229"/>
      <c r="CU59" s="229"/>
      <c r="CV59" s="229"/>
      <c r="CW59" s="229"/>
      <c r="CX59" s="229"/>
      <c r="CY59" s="229"/>
      <c r="CZ59" s="229"/>
      <c r="DA59" s="229"/>
      <c r="DB59" s="229"/>
      <c r="DC59" s="229"/>
      <c r="DD59" s="229"/>
      <c r="DE59" s="229"/>
      <c r="DF59" s="229"/>
      <c r="DG59" s="229"/>
      <c r="DH59" s="229"/>
      <c r="DI59" s="229"/>
      <c r="DJ59" s="229"/>
      <c r="DK59" s="229"/>
      <c r="DL59" s="229"/>
      <c r="DM59" s="229"/>
      <c r="DN59" s="229"/>
      <c r="DO59" s="229"/>
      <c r="DP59" s="229"/>
      <c r="DQ59" s="229"/>
      <c r="DR59" s="229"/>
      <c r="DS59" s="229"/>
      <c r="DT59" s="229"/>
      <c r="DU59" s="229"/>
      <c r="DV59" s="229"/>
      <c r="DW59" s="229"/>
      <c r="DX59" s="229"/>
      <c r="DY59" s="215"/>
    </row>
    <row r="60" ht="15.75" customHeight="1">
      <c r="A60" s="220">
        <v>11.0</v>
      </c>
      <c r="B60" s="221" t="s">
        <v>219</v>
      </c>
      <c r="C60" s="222">
        <v>40.0</v>
      </c>
      <c r="D60" s="223" t="s">
        <v>165</v>
      </c>
      <c r="E60" s="221">
        <v>30000.0</v>
      </c>
      <c r="F60" s="220">
        <f t="shared" si="33"/>
        <v>1200000</v>
      </c>
      <c r="G60" s="224">
        <f t="shared" si="28"/>
        <v>0</v>
      </c>
      <c r="H60" s="225">
        <f t="shared" si="32"/>
        <v>1200000</v>
      </c>
      <c r="I60" s="229"/>
      <c r="J60" s="229"/>
      <c r="K60" s="229"/>
      <c r="L60" s="229"/>
      <c r="M60" s="229"/>
      <c r="N60" s="229"/>
      <c r="O60" s="229"/>
      <c r="P60" s="229"/>
      <c r="Q60" s="229"/>
      <c r="R60" s="229"/>
      <c r="S60" s="229"/>
      <c r="T60" s="229"/>
      <c r="U60" s="229"/>
      <c r="V60" s="229"/>
      <c r="W60" s="229"/>
      <c r="X60" s="229"/>
      <c r="Y60" s="229"/>
      <c r="Z60" s="229"/>
      <c r="AA60" s="229"/>
      <c r="AB60" s="229"/>
      <c r="AC60" s="229"/>
      <c r="AD60" s="229"/>
      <c r="AE60" s="229"/>
      <c r="AF60" s="229"/>
      <c r="AG60" s="229"/>
      <c r="AH60" s="229"/>
      <c r="AI60" s="229"/>
      <c r="AJ60" s="229"/>
      <c r="AK60" s="229"/>
      <c r="AL60" s="229"/>
      <c r="AM60" s="229"/>
      <c r="AN60" s="229"/>
      <c r="AO60" s="229"/>
      <c r="AP60" s="229"/>
      <c r="AQ60" s="229"/>
      <c r="AR60" s="229"/>
      <c r="AS60" s="229"/>
      <c r="AT60" s="229"/>
      <c r="AU60" s="229"/>
      <c r="AV60" s="229"/>
      <c r="AW60" s="229"/>
      <c r="AX60" s="229"/>
      <c r="AY60" s="229"/>
      <c r="AZ60" s="229"/>
      <c r="BA60" s="229"/>
      <c r="BB60" s="229"/>
      <c r="BC60" s="229"/>
      <c r="BD60" s="229"/>
      <c r="BE60" s="229"/>
      <c r="BF60" s="229"/>
      <c r="BG60" s="229"/>
      <c r="BH60" s="229"/>
      <c r="BI60" s="229"/>
      <c r="BJ60" s="229"/>
      <c r="BK60" s="229"/>
      <c r="BL60" s="229"/>
      <c r="BM60" s="229"/>
      <c r="BN60" s="229"/>
      <c r="BO60" s="229"/>
      <c r="BP60" s="229"/>
      <c r="BQ60" s="229"/>
      <c r="BR60" s="229"/>
      <c r="BS60" s="229"/>
      <c r="BT60" s="229"/>
      <c r="BU60" s="229"/>
      <c r="BV60" s="229"/>
      <c r="BW60" s="229"/>
      <c r="BX60" s="229"/>
      <c r="BY60" s="229"/>
      <c r="BZ60" s="229"/>
      <c r="CA60" s="229"/>
      <c r="CB60" s="229"/>
      <c r="CC60" s="229"/>
      <c r="CD60" s="229"/>
      <c r="CE60" s="229"/>
      <c r="CF60" s="229"/>
      <c r="CG60" s="229"/>
      <c r="CH60" s="229"/>
      <c r="CI60" s="229"/>
      <c r="CJ60" s="229"/>
      <c r="CK60" s="229"/>
      <c r="CL60" s="229"/>
      <c r="CM60" s="229"/>
      <c r="CN60" s="229"/>
      <c r="CO60" s="229"/>
      <c r="CP60" s="229"/>
      <c r="CQ60" s="229"/>
      <c r="CR60" s="229"/>
      <c r="CS60" s="229"/>
      <c r="CT60" s="229"/>
      <c r="CU60" s="229"/>
      <c r="CV60" s="229"/>
      <c r="CW60" s="229"/>
      <c r="CX60" s="229"/>
      <c r="CY60" s="229"/>
      <c r="CZ60" s="229"/>
      <c r="DA60" s="229"/>
      <c r="DB60" s="229"/>
      <c r="DC60" s="229"/>
      <c r="DD60" s="229"/>
      <c r="DE60" s="229"/>
      <c r="DF60" s="229"/>
      <c r="DG60" s="229"/>
      <c r="DH60" s="229"/>
      <c r="DI60" s="229"/>
      <c r="DJ60" s="229"/>
      <c r="DK60" s="229"/>
      <c r="DL60" s="229"/>
      <c r="DM60" s="229"/>
      <c r="DN60" s="229"/>
      <c r="DO60" s="229"/>
      <c r="DP60" s="229"/>
      <c r="DQ60" s="229"/>
      <c r="DR60" s="229"/>
      <c r="DS60" s="229"/>
      <c r="DT60" s="229"/>
      <c r="DU60" s="229"/>
      <c r="DV60" s="229"/>
      <c r="DW60" s="229"/>
      <c r="DX60" s="229"/>
      <c r="DY60" s="215"/>
    </row>
    <row r="61" ht="15.75" customHeight="1">
      <c r="A61" s="220">
        <v>12.0</v>
      </c>
      <c r="B61" s="221" t="s">
        <v>220</v>
      </c>
      <c r="C61" s="222">
        <v>50.0</v>
      </c>
      <c r="D61" s="223" t="s">
        <v>167</v>
      </c>
      <c r="E61" s="221">
        <v>1340000.0</v>
      </c>
      <c r="F61" s="220">
        <f t="shared" si="33"/>
        <v>67000000</v>
      </c>
      <c r="G61" s="224">
        <f t="shared" si="28"/>
        <v>59200000</v>
      </c>
      <c r="H61" s="225">
        <f t="shared" si="32"/>
        <v>7800000</v>
      </c>
      <c r="I61" s="229"/>
      <c r="J61" s="229">
        <v>5.5E7</v>
      </c>
      <c r="K61" s="229"/>
      <c r="L61" s="229"/>
      <c r="M61" s="229"/>
      <c r="N61" s="229"/>
      <c r="O61" s="229"/>
      <c r="P61" s="229"/>
      <c r="Q61" s="229"/>
      <c r="R61" s="229"/>
      <c r="S61" s="229"/>
      <c r="T61" s="229"/>
      <c r="U61" s="229"/>
      <c r="V61" s="229"/>
      <c r="W61" s="229"/>
      <c r="X61" s="229">
        <v>3400000.0</v>
      </c>
      <c r="Y61" s="229"/>
      <c r="Z61" s="229"/>
      <c r="AA61" s="229"/>
      <c r="AB61" s="231">
        <v>800000.0</v>
      </c>
      <c r="AC61" s="229"/>
      <c r="AD61" s="229"/>
      <c r="AE61" s="229"/>
      <c r="AF61" s="229"/>
      <c r="AG61" s="229"/>
      <c r="AH61" s="229"/>
      <c r="AI61" s="229"/>
      <c r="AJ61" s="229"/>
      <c r="AK61" s="229"/>
      <c r="AL61" s="229"/>
      <c r="AM61" s="229"/>
      <c r="AN61" s="229"/>
      <c r="AO61" s="229"/>
      <c r="AP61" s="229"/>
      <c r="AQ61" s="229"/>
      <c r="AR61" s="229"/>
      <c r="AS61" s="229"/>
      <c r="AT61" s="229"/>
      <c r="AU61" s="229"/>
      <c r="AV61" s="229"/>
      <c r="AW61" s="229"/>
      <c r="AX61" s="229"/>
      <c r="AY61" s="229"/>
      <c r="AZ61" s="229"/>
      <c r="BA61" s="229"/>
      <c r="BB61" s="229"/>
      <c r="BC61" s="229"/>
      <c r="BD61" s="229"/>
      <c r="BE61" s="229"/>
      <c r="BF61" s="229"/>
      <c r="BG61" s="229"/>
      <c r="BH61" s="229"/>
      <c r="BI61" s="229"/>
      <c r="BJ61" s="229"/>
      <c r="BK61" s="229"/>
      <c r="BL61" s="229"/>
      <c r="BM61" s="229"/>
      <c r="BN61" s="229"/>
      <c r="BO61" s="229"/>
      <c r="BP61" s="229"/>
      <c r="BQ61" s="229"/>
      <c r="BR61" s="229"/>
      <c r="BS61" s="229"/>
      <c r="BT61" s="229"/>
      <c r="BU61" s="229"/>
      <c r="BV61" s="229"/>
      <c r="BW61" s="229"/>
      <c r="BX61" s="229"/>
      <c r="BY61" s="229"/>
      <c r="BZ61" s="229"/>
      <c r="CA61" s="229"/>
      <c r="CB61" s="229"/>
      <c r="CC61" s="229"/>
      <c r="CD61" s="229"/>
      <c r="CE61" s="229"/>
      <c r="CF61" s="229"/>
      <c r="CG61" s="229"/>
      <c r="CH61" s="229"/>
      <c r="CI61" s="229"/>
      <c r="CJ61" s="229"/>
      <c r="CK61" s="229"/>
      <c r="CL61" s="229"/>
      <c r="CM61" s="229"/>
      <c r="CN61" s="229"/>
      <c r="CO61" s="229"/>
      <c r="CP61" s="229"/>
      <c r="CQ61" s="229"/>
      <c r="CR61" s="229"/>
      <c r="CS61" s="229"/>
      <c r="CT61" s="229"/>
      <c r="CU61" s="229"/>
      <c r="CV61" s="229"/>
      <c r="CW61" s="229"/>
      <c r="CX61" s="229"/>
      <c r="CY61" s="229"/>
      <c r="CZ61" s="229"/>
      <c r="DA61" s="229"/>
      <c r="DB61" s="229"/>
      <c r="DC61" s="229"/>
      <c r="DD61" s="229"/>
      <c r="DE61" s="229"/>
      <c r="DF61" s="229"/>
      <c r="DG61" s="229"/>
      <c r="DH61" s="229"/>
      <c r="DI61" s="229"/>
      <c r="DJ61" s="229"/>
      <c r="DK61" s="229"/>
      <c r="DL61" s="229"/>
      <c r="DM61" s="229"/>
      <c r="DN61" s="229"/>
      <c r="DO61" s="229"/>
      <c r="DP61" s="229"/>
      <c r="DQ61" s="229"/>
      <c r="DR61" s="229"/>
      <c r="DS61" s="229"/>
      <c r="DT61" s="229"/>
      <c r="DU61" s="229"/>
      <c r="DV61" s="229"/>
      <c r="DW61" s="229"/>
      <c r="DX61" s="229"/>
      <c r="DY61" s="215"/>
    </row>
    <row r="62" ht="15.75" customHeight="1">
      <c r="A62" s="220">
        <v>13.0</v>
      </c>
      <c r="B62" s="221" t="s">
        <v>221</v>
      </c>
      <c r="C62" s="222">
        <v>1.0</v>
      </c>
      <c r="D62" s="223" t="s">
        <v>171</v>
      </c>
      <c r="E62" s="221">
        <v>2.4E7</v>
      </c>
      <c r="F62" s="220">
        <f t="shared" si="33"/>
        <v>24000000</v>
      </c>
      <c r="G62" s="224">
        <f t="shared" si="28"/>
        <v>0</v>
      </c>
      <c r="H62" s="225">
        <f t="shared" si="32"/>
        <v>24000000</v>
      </c>
      <c r="I62" s="274"/>
      <c r="J62" s="229"/>
      <c r="K62" s="229"/>
      <c r="L62" s="229"/>
      <c r="M62" s="229"/>
      <c r="N62" s="229"/>
      <c r="O62" s="229"/>
      <c r="P62" s="229"/>
      <c r="Q62" s="229"/>
      <c r="R62" s="229"/>
      <c r="S62" s="229"/>
      <c r="T62" s="229"/>
      <c r="U62" s="229"/>
      <c r="V62" s="229"/>
      <c r="W62" s="229"/>
      <c r="X62" s="229"/>
      <c r="Y62" s="229"/>
      <c r="Z62" s="229"/>
      <c r="AA62" s="229"/>
      <c r="AB62" s="229"/>
      <c r="AC62" s="229"/>
      <c r="AD62" s="229"/>
      <c r="AE62" s="229"/>
      <c r="AF62" s="229"/>
      <c r="AG62" s="229"/>
      <c r="AH62" s="229"/>
      <c r="AI62" s="229"/>
      <c r="AJ62" s="229"/>
      <c r="AK62" s="229"/>
      <c r="AL62" s="229"/>
      <c r="AM62" s="229"/>
      <c r="AN62" s="229"/>
      <c r="AO62" s="229"/>
      <c r="AP62" s="229"/>
      <c r="AQ62" s="229"/>
      <c r="AR62" s="229"/>
      <c r="AS62" s="229"/>
      <c r="AT62" s="229"/>
      <c r="AU62" s="229"/>
      <c r="AV62" s="229"/>
      <c r="AW62" s="229"/>
      <c r="AX62" s="229"/>
      <c r="AY62" s="229"/>
      <c r="AZ62" s="229"/>
      <c r="BA62" s="229"/>
      <c r="BB62" s="229"/>
      <c r="BC62" s="229"/>
      <c r="BD62" s="229"/>
      <c r="BE62" s="229"/>
      <c r="BF62" s="229"/>
      <c r="BG62" s="229"/>
      <c r="BH62" s="229"/>
      <c r="BI62" s="229"/>
      <c r="BJ62" s="229"/>
      <c r="BK62" s="229"/>
      <c r="BL62" s="229"/>
      <c r="BM62" s="229"/>
      <c r="BN62" s="229"/>
      <c r="BO62" s="229"/>
      <c r="BP62" s="229"/>
      <c r="BQ62" s="229"/>
      <c r="BR62" s="229"/>
      <c r="BS62" s="229"/>
      <c r="BT62" s="229"/>
      <c r="BU62" s="229"/>
      <c r="BV62" s="229"/>
      <c r="BW62" s="229"/>
      <c r="BX62" s="229"/>
      <c r="BY62" s="229"/>
      <c r="BZ62" s="229"/>
      <c r="CA62" s="229"/>
      <c r="CB62" s="229"/>
      <c r="CC62" s="229"/>
      <c r="CD62" s="229"/>
      <c r="CE62" s="229"/>
      <c r="CF62" s="229"/>
      <c r="CG62" s="229"/>
      <c r="CH62" s="229"/>
      <c r="CI62" s="229"/>
      <c r="CJ62" s="229"/>
      <c r="CK62" s="229"/>
      <c r="CL62" s="229"/>
      <c r="CM62" s="229"/>
      <c r="CN62" s="229"/>
      <c r="CO62" s="229"/>
      <c r="CP62" s="229"/>
      <c r="CQ62" s="229"/>
      <c r="CR62" s="229"/>
      <c r="CS62" s="229"/>
      <c r="CT62" s="229"/>
      <c r="CU62" s="229"/>
      <c r="CV62" s="229"/>
      <c r="CW62" s="229"/>
      <c r="CX62" s="229"/>
      <c r="CY62" s="229"/>
      <c r="CZ62" s="229"/>
      <c r="DA62" s="229"/>
      <c r="DB62" s="229"/>
      <c r="DC62" s="229"/>
      <c r="DD62" s="229"/>
      <c r="DE62" s="229"/>
      <c r="DF62" s="229"/>
      <c r="DG62" s="229"/>
      <c r="DH62" s="229"/>
      <c r="DI62" s="229"/>
      <c r="DJ62" s="229"/>
      <c r="DK62" s="229"/>
      <c r="DL62" s="229"/>
      <c r="DM62" s="229"/>
      <c r="DN62" s="229"/>
      <c r="DO62" s="229"/>
      <c r="DP62" s="229"/>
      <c r="DQ62" s="229"/>
      <c r="DR62" s="229"/>
      <c r="DS62" s="229"/>
      <c r="DT62" s="229"/>
      <c r="DU62" s="229"/>
      <c r="DV62" s="229"/>
      <c r="DW62" s="229"/>
      <c r="DX62" s="229"/>
      <c r="DY62" s="215"/>
    </row>
    <row r="63" ht="15.75" customHeight="1">
      <c r="A63" s="220">
        <v>14.0</v>
      </c>
      <c r="B63" s="221" t="s">
        <v>222</v>
      </c>
      <c r="C63" s="273">
        <v>295.0</v>
      </c>
      <c r="D63" s="223" t="s">
        <v>167</v>
      </c>
      <c r="E63" s="221">
        <v>65000.0</v>
      </c>
      <c r="F63" s="220">
        <f t="shared" si="33"/>
        <v>19175000</v>
      </c>
      <c r="G63" s="224">
        <f t="shared" si="28"/>
        <v>8000000</v>
      </c>
      <c r="H63" s="225">
        <f t="shared" si="32"/>
        <v>11175000</v>
      </c>
      <c r="I63" s="275"/>
      <c r="J63" s="229">
        <v>8000000.0</v>
      </c>
      <c r="K63" s="229"/>
      <c r="L63" s="229"/>
      <c r="M63" s="229"/>
      <c r="N63" s="229"/>
      <c r="O63" s="229"/>
      <c r="P63" s="229"/>
      <c r="Q63" s="229"/>
      <c r="R63" s="229"/>
      <c r="S63" s="229"/>
      <c r="T63" s="229"/>
      <c r="U63" s="229"/>
      <c r="V63" s="229"/>
      <c r="W63" s="229"/>
      <c r="X63" s="229"/>
      <c r="Y63" s="229"/>
      <c r="Z63" s="229"/>
      <c r="AA63" s="229"/>
      <c r="AB63" s="229"/>
      <c r="AC63" s="229"/>
      <c r="AD63" s="229"/>
      <c r="AE63" s="229"/>
      <c r="AF63" s="229"/>
      <c r="AG63" s="229"/>
      <c r="AH63" s="229"/>
      <c r="AI63" s="229"/>
      <c r="AJ63" s="229"/>
      <c r="AK63" s="229"/>
      <c r="AL63" s="229"/>
      <c r="AM63" s="229"/>
      <c r="AN63" s="229"/>
      <c r="AO63" s="229"/>
      <c r="AP63" s="229"/>
      <c r="AQ63" s="229"/>
      <c r="AR63" s="229"/>
      <c r="AS63" s="229"/>
      <c r="AT63" s="229"/>
      <c r="AU63" s="229"/>
      <c r="AV63" s="229"/>
      <c r="AW63" s="229"/>
      <c r="AX63" s="229"/>
      <c r="AY63" s="229"/>
      <c r="AZ63" s="229"/>
      <c r="BA63" s="229"/>
      <c r="BB63" s="229"/>
      <c r="BC63" s="229"/>
      <c r="BD63" s="229"/>
      <c r="BE63" s="229"/>
      <c r="BF63" s="229"/>
      <c r="BG63" s="229"/>
      <c r="BH63" s="229"/>
      <c r="BI63" s="229"/>
      <c r="BJ63" s="229"/>
      <c r="BK63" s="229"/>
      <c r="BL63" s="229"/>
      <c r="BM63" s="229"/>
      <c r="BN63" s="229"/>
      <c r="BO63" s="229"/>
      <c r="BP63" s="229"/>
      <c r="BQ63" s="229"/>
      <c r="BR63" s="229"/>
      <c r="BS63" s="229"/>
      <c r="BT63" s="229"/>
      <c r="BU63" s="229"/>
      <c r="BV63" s="229"/>
      <c r="BW63" s="229"/>
      <c r="BX63" s="229"/>
      <c r="BY63" s="229"/>
      <c r="BZ63" s="229"/>
      <c r="CA63" s="229"/>
      <c r="CB63" s="229"/>
      <c r="CC63" s="229"/>
      <c r="CD63" s="229"/>
      <c r="CE63" s="229"/>
      <c r="CF63" s="229"/>
      <c r="CG63" s="229"/>
      <c r="CH63" s="229"/>
      <c r="CI63" s="229"/>
      <c r="CJ63" s="229"/>
      <c r="CK63" s="229"/>
      <c r="CL63" s="229"/>
      <c r="CM63" s="229"/>
      <c r="CN63" s="229"/>
      <c r="CO63" s="229"/>
      <c r="CP63" s="229"/>
      <c r="CQ63" s="229"/>
      <c r="CR63" s="229"/>
      <c r="CS63" s="229"/>
      <c r="CT63" s="229"/>
      <c r="CU63" s="229"/>
      <c r="CV63" s="229"/>
      <c r="CW63" s="229"/>
      <c r="CX63" s="229"/>
      <c r="CY63" s="229"/>
      <c r="CZ63" s="229"/>
      <c r="DA63" s="229"/>
      <c r="DB63" s="229"/>
      <c r="DC63" s="229"/>
      <c r="DD63" s="229"/>
      <c r="DE63" s="229"/>
      <c r="DF63" s="229"/>
      <c r="DG63" s="229"/>
      <c r="DH63" s="229"/>
      <c r="DI63" s="229"/>
      <c r="DJ63" s="229"/>
      <c r="DK63" s="229"/>
      <c r="DL63" s="229"/>
      <c r="DM63" s="229"/>
      <c r="DN63" s="229"/>
      <c r="DO63" s="229"/>
      <c r="DP63" s="229"/>
      <c r="DQ63" s="229"/>
      <c r="DR63" s="229"/>
      <c r="DS63" s="229"/>
      <c r="DT63" s="229"/>
      <c r="DU63" s="229"/>
      <c r="DV63" s="229"/>
      <c r="DW63" s="229"/>
      <c r="DX63" s="229"/>
      <c r="DY63" s="215"/>
    </row>
    <row r="64" ht="15.75" customHeight="1">
      <c r="A64" s="220">
        <v>15.0</v>
      </c>
      <c r="B64" s="221" t="s">
        <v>223</v>
      </c>
      <c r="C64" s="222">
        <v>2.0</v>
      </c>
      <c r="D64" s="223" t="s">
        <v>171</v>
      </c>
      <c r="E64" s="221">
        <v>1.0E7</v>
      </c>
      <c r="F64" s="220">
        <f t="shared" si="33"/>
        <v>20000000</v>
      </c>
      <c r="G64" s="224">
        <f t="shared" si="28"/>
        <v>0</v>
      </c>
      <c r="H64" s="225">
        <f t="shared" si="32"/>
        <v>20000000</v>
      </c>
      <c r="I64" s="274"/>
      <c r="J64" s="229"/>
      <c r="K64" s="229"/>
      <c r="L64" s="229"/>
      <c r="M64" s="229"/>
      <c r="N64" s="229"/>
      <c r="O64" s="229"/>
      <c r="P64" s="229"/>
      <c r="Q64" s="229"/>
      <c r="R64" s="229"/>
      <c r="S64" s="229"/>
      <c r="T64" s="229"/>
      <c r="U64" s="229"/>
      <c r="V64" s="229"/>
      <c r="W64" s="229"/>
      <c r="X64" s="229"/>
      <c r="Y64" s="229"/>
      <c r="Z64" s="229"/>
      <c r="AA64" s="229"/>
      <c r="AB64" s="229"/>
      <c r="AC64" s="229"/>
      <c r="AD64" s="229"/>
      <c r="AE64" s="229"/>
      <c r="AF64" s="229"/>
      <c r="AG64" s="229"/>
      <c r="AH64" s="229"/>
      <c r="AI64" s="229"/>
      <c r="AJ64" s="229"/>
      <c r="AK64" s="229"/>
      <c r="AL64" s="229"/>
      <c r="AM64" s="229"/>
      <c r="AN64" s="229"/>
      <c r="AO64" s="229"/>
      <c r="AP64" s="229"/>
      <c r="AQ64" s="229"/>
      <c r="AR64" s="229"/>
      <c r="AS64" s="229"/>
      <c r="AT64" s="229"/>
      <c r="AU64" s="229"/>
      <c r="AV64" s="229"/>
      <c r="AW64" s="229"/>
      <c r="AX64" s="229"/>
      <c r="AY64" s="229"/>
      <c r="AZ64" s="229"/>
      <c r="BA64" s="229"/>
      <c r="BB64" s="229"/>
      <c r="BC64" s="229"/>
      <c r="BD64" s="229"/>
      <c r="BE64" s="229"/>
      <c r="BF64" s="229"/>
      <c r="BG64" s="229"/>
      <c r="BH64" s="229"/>
      <c r="BI64" s="229"/>
      <c r="BJ64" s="229"/>
      <c r="BK64" s="229"/>
      <c r="BL64" s="229"/>
      <c r="BM64" s="229"/>
      <c r="BN64" s="229"/>
      <c r="BO64" s="229"/>
      <c r="BP64" s="229"/>
      <c r="BQ64" s="229"/>
      <c r="BR64" s="229"/>
      <c r="BS64" s="229"/>
      <c r="BT64" s="229"/>
      <c r="BU64" s="229"/>
      <c r="BV64" s="229"/>
      <c r="BW64" s="229"/>
      <c r="BX64" s="229"/>
      <c r="BY64" s="229"/>
      <c r="BZ64" s="229"/>
      <c r="CA64" s="229"/>
      <c r="CB64" s="229"/>
      <c r="CC64" s="229"/>
      <c r="CD64" s="229"/>
      <c r="CE64" s="229"/>
      <c r="CF64" s="229"/>
      <c r="CG64" s="229"/>
      <c r="CH64" s="229"/>
      <c r="CI64" s="229"/>
      <c r="CJ64" s="229"/>
      <c r="CK64" s="229"/>
      <c r="CL64" s="229"/>
      <c r="CM64" s="229"/>
      <c r="CN64" s="229"/>
      <c r="CO64" s="229"/>
      <c r="CP64" s="229"/>
      <c r="CQ64" s="229"/>
      <c r="CR64" s="229"/>
      <c r="CS64" s="229"/>
      <c r="CT64" s="229"/>
      <c r="CU64" s="229"/>
      <c r="CV64" s="229"/>
      <c r="CW64" s="229"/>
      <c r="CX64" s="229"/>
      <c r="CY64" s="229"/>
      <c r="CZ64" s="229"/>
      <c r="DA64" s="229"/>
      <c r="DB64" s="229"/>
      <c r="DC64" s="229"/>
      <c r="DD64" s="229"/>
      <c r="DE64" s="229"/>
      <c r="DF64" s="229"/>
      <c r="DG64" s="229"/>
      <c r="DH64" s="229"/>
      <c r="DI64" s="229"/>
      <c r="DJ64" s="229"/>
      <c r="DK64" s="229"/>
      <c r="DL64" s="229"/>
      <c r="DM64" s="229"/>
      <c r="DN64" s="229"/>
      <c r="DO64" s="229"/>
      <c r="DP64" s="229"/>
      <c r="DQ64" s="229"/>
      <c r="DR64" s="229"/>
      <c r="DS64" s="229"/>
      <c r="DT64" s="229"/>
      <c r="DU64" s="229"/>
      <c r="DV64" s="229"/>
      <c r="DW64" s="229"/>
      <c r="DX64" s="229"/>
      <c r="DY64" s="215"/>
    </row>
    <row r="65" ht="15.75" customHeight="1">
      <c r="A65" s="276">
        <v>16.0</v>
      </c>
      <c r="B65" s="277" t="s">
        <v>224</v>
      </c>
      <c r="C65" s="278"/>
      <c r="D65" s="279"/>
      <c r="E65" s="277"/>
      <c r="F65" s="276"/>
      <c r="G65" s="224">
        <f t="shared" si="28"/>
        <v>420000</v>
      </c>
      <c r="H65" s="225">
        <f t="shared" si="32"/>
        <v>-420000</v>
      </c>
      <c r="I65" s="226"/>
      <c r="J65" s="227"/>
      <c r="K65" s="227"/>
      <c r="L65" s="228">
        <v>180000.0</v>
      </c>
      <c r="M65" s="227"/>
      <c r="N65" s="227">
        <v>120000.0</v>
      </c>
      <c r="O65" s="227"/>
      <c r="P65" s="227"/>
      <c r="Q65" s="227"/>
      <c r="R65" s="228">
        <v>120000.0</v>
      </c>
      <c r="S65" s="227"/>
      <c r="T65" s="229"/>
      <c r="U65" s="229"/>
      <c r="V65" s="231"/>
      <c r="W65" s="229"/>
      <c r="X65" s="229"/>
      <c r="Y65" s="229"/>
      <c r="Z65" s="229"/>
      <c r="AA65" s="229"/>
      <c r="AB65" s="229"/>
      <c r="AC65" s="229"/>
      <c r="AD65" s="229"/>
      <c r="AE65" s="229"/>
      <c r="AF65" s="229"/>
      <c r="AG65" s="229"/>
      <c r="AH65" s="229"/>
      <c r="AI65" s="229"/>
      <c r="AJ65" s="229"/>
      <c r="AK65" s="229"/>
      <c r="AL65" s="229"/>
      <c r="AM65" s="229"/>
      <c r="AN65" s="229"/>
      <c r="AO65" s="229"/>
      <c r="AP65" s="229"/>
      <c r="AQ65" s="229"/>
      <c r="AR65" s="229"/>
      <c r="AS65" s="229"/>
      <c r="AT65" s="229"/>
      <c r="AU65" s="229"/>
      <c r="AV65" s="229"/>
      <c r="AW65" s="229"/>
      <c r="AX65" s="229"/>
      <c r="AY65" s="229"/>
      <c r="AZ65" s="229"/>
      <c r="BA65" s="229"/>
      <c r="BB65" s="229"/>
      <c r="BC65" s="229"/>
      <c r="BD65" s="229"/>
      <c r="BE65" s="229"/>
      <c r="BF65" s="229"/>
      <c r="BG65" s="229"/>
      <c r="BH65" s="229"/>
      <c r="BI65" s="229"/>
      <c r="BJ65" s="229"/>
      <c r="BK65" s="229"/>
      <c r="BL65" s="229"/>
      <c r="BM65" s="229"/>
      <c r="BN65" s="229"/>
      <c r="BO65" s="229"/>
      <c r="BP65" s="229"/>
      <c r="BQ65" s="229"/>
      <c r="BR65" s="229"/>
      <c r="BS65" s="229"/>
      <c r="BT65" s="229"/>
      <c r="BU65" s="229"/>
      <c r="BV65" s="229"/>
      <c r="BW65" s="229"/>
      <c r="BX65" s="229"/>
      <c r="BY65" s="229"/>
      <c r="BZ65" s="229"/>
      <c r="CA65" s="229"/>
      <c r="CB65" s="229"/>
      <c r="CC65" s="229"/>
      <c r="CD65" s="229"/>
      <c r="CE65" s="229"/>
      <c r="CF65" s="229"/>
      <c r="CG65" s="229"/>
      <c r="CH65" s="229"/>
      <c r="CI65" s="229"/>
      <c r="CJ65" s="229"/>
      <c r="CK65" s="229"/>
      <c r="CL65" s="229"/>
      <c r="CM65" s="229"/>
      <c r="CN65" s="229"/>
      <c r="CO65" s="229"/>
      <c r="CP65" s="229"/>
      <c r="CQ65" s="229"/>
      <c r="CR65" s="229"/>
      <c r="CS65" s="229"/>
      <c r="CT65" s="229"/>
      <c r="CU65" s="229"/>
      <c r="CV65" s="229"/>
      <c r="CW65" s="229"/>
      <c r="CX65" s="229"/>
      <c r="CY65" s="229"/>
      <c r="CZ65" s="229"/>
      <c r="DA65" s="229"/>
      <c r="DB65" s="229"/>
      <c r="DC65" s="229"/>
      <c r="DD65" s="229"/>
      <c r="DE65" s="229"/>
      <c r="DF65" s="229"/>
      <c r="DG65" s="229"/>
      <c r="DH65" s="229"/>
      <c r="DI65" s="229"/>
      <c r="DJ65" s="229"/>
      <c r="DK65" s="229"/>
      <c r="DL65" s="229"/>
      <c r="DM65" s="229"/>
      <c r="DN65" s="229"/>
      <c r="DO65" s="229"/>
      <c r="DP65" s="229"/>
      <c r="DQ65" s="229"/>
      <c r="DR65" s="229"/>
      <c r="DS65" s="229"/>
      <c r="DT65" s="229"/>
      <c r="DU65" s="229"/>
      <c r="DV65" s="229"/>
      <c r="DW65" s="229"/>
      <c r="DX65" s="229"/>
      <c r="DY65" s="215"/>
    </row>
    <row r="66" ht="15.75" customHeight="1">
      <c r="A66" s="276">
        <v>17.0</v>
      </c>
      <c r="B66" s="277" t="s">
        <v>225</v>
      </c>
      <c r="C66" s="278"/>
      <c r="D66" s="279"/>
      <c r="E66" s="277"/>
      <c r="F66" s="276"/>
      <c r="G66" s="224">
        <f t="shared" si="28"/>
        <v>238500</v>
      </c>
      <c r="H66" s="225">
        <f t="shared" si="32"/>
        <v>-238500</v>
      </c>
      <c r="I66" s="229"/>
      <c r="J66" s="229"/>
      <c r="K66" s="229"/>
      <c r="L66" s="229"/>
      <c r="M66" s="229"/>
      <c r="N66" s="229"/>
      <c r="O66" s="229"/>
      <c r="P66" s="229"/>
      <c r="Q66" s="229"/>
      <c r="R66" s="231">
        <v>238500.0</v>
      </c>
      <c r="S66" s="229"/>
      <c r="T66" s="229"/>
      <c r="U66" s="229"/>
      <c r="V66" s="229"/>
      <c r="W66" s="229"/>
      <c r="X66" s="229"/>
      <c r="Y66" s="229"/>
      <c r="Z66" s="229"/>
      <c r="AA66" s="229"/>
      <c r="AB66" s="229"/>
      <c r="AC66" s="229"/>
      <c r="AD66" s="229"/>
      <c r="AE66" s="229"/>
      <c r="AF66" s="229"/>
      <c r="AG66" s="229"/>
      <c r="AH66" s="229"/>
      <c r="AI66" s="229"/>
      <c r="AJ66" s="229"/>
      <c r="AK66" s="229"/>
      <c r="AL66" s="229"/>
      <c r="AM66" s="229"/>
      <c r="AN66" s="229"/>
      <c r="AO66" s="229"/>
      <c r="AP66" s="229"/>
      <c r="AQ66" s="229"/>
      <c r="AR66" s="229"/>
      <c r="AS66" s="229"/>
      <c r="AT66" s="229"/>
      <c r="AU66" s="229"/>
      <c r="AV66" s="229"/>
      <c r="AW66" s="229"/>
      <c r="AX66" s="229"/>
      <c r="AY66" s="229"/>
      <c r="AZ66" s="229"/>
      <c r="BA66" s="229"/>
      <c r="BB66" s="229"/>
      <c r="BC66" s="229"/>
      <c r="BD66" s="229"/>
      <c r="BE66" s="229"/>
      <c r="BF66" s="229"/>
      <c r="BG66" s="229"/>
      <c r="BH66" s="229"/>
      <c r="BI66" s="229"/>
      <c r="BJ66" s="229"/>
      <c r="BK66" s="229"/>
      <c r="BL66" s="229"/>
      <c r="BM66" s="229"/>
      <c r="BN66" s="229"/>
      <c r="BO66" s="229"/>
      <c r="BP66" s="229"/>
      <c r="BQ66" s="229"/>
      <c r="BR66" s="229"/>
      <c r="BS66" s="229"/>
      <c r="BT66" s="229"/>
      <c r="BU66" s="229"/>
      <c r="BV66" s="229"/>
      <c r="BW66" s="229"/>
      <c r="BX66" s="229"/>
      <c r="BY66" s="229"/>
      <c r="BZ66" s="229"/>
      <c r="CA66" s="229"/>
      <c r="CB66" s="229"/>
      <c r="CC66" s="229"/>
      <c r="CD66" s="229"/>
      <c r="CE66" s="229"/>
      <c r="CF66" s="229"/>
      <c r="CG66" s="229"/>
      <c r="CH66" s="229"/>
      <c r="CI66" s="229"/>
      <c r="CJ66" s="229"/>
      <c r="CK66" s="229"/>
      <c r="CL66" s="229"/>
      <c r="CM66" s="229"/>
      <c r="CN66" s="229"/>
      <c r="CO66" s="229"/>
      <c r="CP66" s="229"/>
      <c r="CQ66" s="229"/>
      <c r="CR66" s="229"/>
      <c r="CS66" s="229"/>
      <c r="CT66" s="229"/>
      <c r="CU66" s="229"/>
      <c r="CV66" s="229"/>
      <c r="CW66" s="229"/>
      <c r="CX66" s="229"/>
      <c r="CY66" s="229"/>
      <c r="CZ66" s="229"/>
      <c r="DA66" s="229"/>
      <c r="DB66" s="229"/>
      <c r="DC66" s="229"/>
      <c r="DD66" s="229"/>
      <c r="DE66" s="229"/>
      <c r="DF66" s="229"/>
      <c r="DG66" s="229"/>
      <c r="DH66" s="229"/>
      <c r="DI66" s="229"/>
      <c r="DJ66" s="229"/>
      <c r="DK66" s="229"/>
      <c r="DL66" s="229"/>
      <c r="DM66" s="229"/>
      <c r="DN66" s="229"/>
      <c r="DO66" s="229"/>
      <c r="DP66" s="229"/>
      <c r="DQ66" s="229"/>
      <c r="DR66" s="229"/>
      <c r="DS66" s="229"/>
      <c r="DT66" s="229"/>
      <c r="DU66" s="229"/>
      <c r="DV66" s="229"/>
      <c r="DW66" s="229"/>
      <c r="DX66" s="229"/>
      <c r="DY66" s="215"/>
    </row>
    <row r="67" ht="15.75" customHeight="1">
      <c r="A67" s="220">
        <v>18.0</v>
      </c>
      <c r="B67" s="221" t="s">
        <v>226</v>
      </c>
      <c r="C67" s="280">
        <v>2.0</v>
      </c>
      <c r="D67" s="281" t="s">
        <v>171</v>
      </c>
      <c r="E67" s="282">
        <v>1.0E7</v>
      </c>
      <c r="F67" s="283">
        <f>C67*E67</f>
        <v>20000000</v>
      </c>
      <c r="G67" s="224">
        <f t="shared" si="28"/>
        <v>0</v>
      </c>
      <c r="H67" s="225">
        <f t="shared" si="32"/>
        <v>20000000</v>
      </c>
      <c r="I67" s="229"/>
      <c r="J67" s="229"/>
      <c r="K67" s="229"/>
      <c r="L67" s="229"/>
      <c r="M67" s="229"/>
      <c r="N67" s="229"/>
      <c r="O67" s="229"/>
      <c r="P67" s="229"/>
      <c r="Q67" s="229"/>
      <c r="R67" s="231"/>
      <c r="S67" s="229"/>
      <c r="T67" s="229"/>
      <c r="U67" s="229"/>
      <c r="V67" s="229"/>
      <c r="W67" s="229"/>
      <c r="X67" s="229"/>
      <c r="Y67" s="229"/>
      <c r="Z67" s="229"/>
      <c r="AA67" s="229"/>
      <c r="AB67" s="229"/>
      <c r="AC67" s="229"/>
      <c r="AD67" s="229"/>
      <c r="AE67" s="229"/>
      <c r="AF67" s="229"/>
      <c r="AG67" s="229"/>
      <c r="AH67" s="229"/>
      <c r="AI67" s="229"/>
      <c r="AJ67" s="229"/>
      <c r="AK67" s="229"/>
      <c r="AL67" s="229"/>
      <c r="AM67" s="229"/>
      <c r="AN67" s="229"/>
      <c r="AO67" s="229"/>
      <c r="AP67" s="229"/>
      <c r="AQ67" s="229"/>
      <c r="AR67" s="229"/>
      <c r="AS67" s="229"/>
      <c r="AT67" s="229"/>
      <c r="AU67" s="229"/>
      <c r="AV67" s="229"/>
      <c r="AW67" s="229"/>
      <c r="AX67" s="229"/>
      <c r="AY67" s="229"/>
      <c r="AZ67" s="229"/>
      <c r="BA67" s="229"/>
      <c r="BB67" s="229"/>
      <c r="BC67" s="229"/>
      <c r="BD67" s="229"/>
      <c r="BE67" s="229"/>
      <c r="BF67" s="229"/>
      <c r="BG67" s="229"/>
      <c r="BH67" s="229"/>
      <c r="BI67" s="229"/>
      <c r="BJ67" s="229"/>
      <c r="BK67" s="229"/>
      <c r="BL67" s="229"/>
      <c r="BM67" s="229"/>
      <c r="BN67" s="229"/>
      <c r="BO67" s="229"/>
      <c r="BP67" s="229"/>
      <c r="BQ67" s="229"/>
      <c r="BR67" s="229"/>
      <c r="BS67" s="229"/>
      <c r="BT67" s="229"/>
      <c r="BU67" s="229"/>
      <c r="BV67" s="229"/>
      <c r="BW67" s="229"/>
      <c r="BX67" s="229"/>
      <c r="BY67" s="229"/>
      <c r="BZ67" s="229"/>
      <c r="CA67" s="229"/>
      <c r="CB67" s="229"/>
      <c r="CC67" s="229"/>
      <c r="CD67" s="229"/>
      <c r="CE67" s="229"/>
      <c r="CF67" s="229"/>
      <c r="CG67" s="229"/>
      <c r="CH67" s="229"/>
      <c r="CI67" s="229"/>
      <c r="CJ67" s="229"/>
      <c r="CK67" s="229"/>
      <c r="CL67" s="229"/>
      <c r="CM67" s="229"/>
      <c r="CN67" s="229"/>
      <c r="CO67" s="229"/>
      <c r="CP67" s="229"/>
      <c r="CQ67" s="229"/>
      <c r="CR67" s="229"/>
      <c r="CS67" s="229"/>
      <c r="CT67" s="229"/>
      <c r="CU67" s="229"/>
      <c r="CV67" s="229"/>
      <c r="CW67" s="229"/>
      <c r="CX67" s="229"/>
      <c r="CY67" s="229"/>
      <c r="CZ67" s="229"/>
      <c r="DA67" s="229"/>
      <c r="DB67" s="229"/>
      <c r="DC67" s="229"/>
      <c r="DD67" s="229"/>
      <c r="DE67" s="229"/>
      <c r="DF67" s="229"/>
      <c r="DG67" s="229"/>
      <c r="DH67" s="229"/>
      <c r="DI67" s="229"/>
      <c r="DJ67" s="229"/>
      <c r="DK67" s="229"/>
      <c r="DL67" s="229"/>
      <c r="DM67" s="229"/>
      <c r="DN67" s="229"/>
      <c r="DO67" s="229"/>
      <c r="DP67" s="229"/>
      <c r="DQ67" s="229"/>
      <c r="DR67" s="229"/>
      <c r="DS67" s="229"/>
      <c r="DT67" s="229"/>
      <c r="DU67" s="229"/>
      <c r="DV67" s="229"/>
      <c r="DW67" s="229"/>
      <c r="DX67" s="229"/>
      <c r="DY67" s="215"/>
    </row>
    <row r="68" ht="15.75" customHeight="1">
      <c r="A68" s="232"/>
      <c r="B68" s="233" t="s">
        <v>227</v>
      </c>
      <c r="C68" s="234"/>
      <c r="D68" s="212"/>
      <c r="E68" s="235"/>
      <c r="F68" s="235">
        <f t="shared" ref="F68:H68" si="34">SUM(F44:F67)</f>
        <v>323524411</v>
      </c>
      <c r="G68" s="266">
        <f t="shared" si="34"/>
        <v>98287238</v>
      </c>
      <c r="H68" s="237">
        <f t="shared" si="34"/>
        <v>225237173</v>
      </c>
      <c r="I68" s="238">
        <f t="shared" ref="I68:AA68" si="35">SUM(I44:I66)</f>
        <v>0</v>
      </c>
      <c r="J68" s="238">
        <f t="shared" si="35"/>
        <v>63000000</v>
      </c>
      <c r="K68" s="238">
        <f t="shared" si="35"/>
        <v>0</v>
      </c>
      <c r="L68" s="238">
        <f t="shared" si="35"/>
        <v>180000</v>
      </c>
      <c r="M68" s="238">
        <f t="shared" si="35"/>
        <v>0</v>
      </c>
      <c r="N68" s="238">
        <f t="shared" si="35"/>
        <v>120000</v>
      </c>
      <c r="O68" s="238">
        <f t="shared" si="35"/>
        <v>4360000</v>
      </c>
      <c r="P68" s="238">
        <f t="shared" si="35"/>
        <v>13923000</v>
      </c>
      <c r="Q68" s="238">
        <f t="shared" si="35"/>
        <v>11140738</v>
      </c>
      <c r="R68" s="238">
        <f t="shared" si="35"/>
        <v>1363500</v>
      </c>
      <c r="S68" s="238">
        <f t="shared" si="35"/>
        <v>0</v>
      </c>
      <c r="T68" s="238">
        <f t="shared" si="35"/>
        <v>0</v>
      </c>
      <c r="U68" s="238">
        <f t="shared" si="35"/>
        <v>0</v>
      </c>
      <c r="V68" s="238">
        <f t="shared" si="35"/>
        <v>0</v>
      </c>
      <c r="W68" s="238">
        <f t="shared" si="35"/>
        <v>0</v>
      </c>
      <c r="X68" s="238">
        <f t="shared" si="35"/>
        <v>3400000</v>
      </c>
      <c r="Y68" s="238">
        <f t="shared" si="35"/>
        <v>0</v>
      </c>
      <c r="Z68" s="238">
        <f t="shared" si="35"/>
        <v>0</v>
      </c>
      <c r="AA68" s="238">
        <f t="shared" si="35"/>
        <v>0</v>
      </c>
      <c r="AB68" s="238">
        <f>SUM(AB44:AB67)</f>
        <v>800000</v>
      </c>
      <c r="AC68" s="238">
        <f t="shared" ref="AC68:DP68" si="36">SUM(AC44:AC66)</f>
        <v>0</v>
      </c>
      <c r="AD68" s="238">
        <f t="shared" si="36"/>
        <v>0</v>
      </c>
      <c r="AE68" s="238">
        <f t="shared" si="36"/>
        <v>0</v>
      </c>
      <c r="AF68" s="238">
        <f t="shared" si="36"/>
        <v>0</v>
      </c>
      <c r="AG68" s="238">
        <f t="shared" si="36"/>
        <v>0</v>
      </c>
      <c r="AH68" s="238">
        <f t="shared" si="36"/>
        <v>0</v>
      </c>
      <c r="AI68" s="238">
        <f t="shared" si="36"/>
        <v>0</v>
      </c>
      <c r="AJ68" s="238">
        <f t="shared" si="36"/>
        <v>0</v>
      </c>
      <c r="AK68" s="238">
        <f t="shared" si="36"/>
        <v>0</v>
      </c>
      <c r="AL68" s="238">
        <f t="shared" si="36"/>
        <v>0</v>
      </c>
      <c r="AM68" s="238">
        <f t="shared" si="36"/>
        <v>0</v>
      </c>
      <c r="AN68" s="238">
        <f t="shared" si="36"/>
        <v>0</v>
      </c>
      <c r="AO68" s="238">
        <f t="shared" si="36"/>
        <v>0</v>
      </c>
      <c r="AP68" s="238">
        <f t="shared" si="36"/>
        <v>0</v>
      </c>
      <c r="AQ68" s="238">
        <f t="shared" si="36"/>
        <v>0</v>
      </c>
      <c r="AR68" s="238">
        <f t="shared" si="36"/>
        <v>0</v>
      </c>
      <c r="AS68" s="238">
        <f t="shared" si="36"/>
        <v>0</v>
      </c>
      <c r="AT68" s="238">
        <f t="shared" si="36"/>
        <v>0</v>
      </c>
      <c r="AU68" s="238">
        <f t="shared" si="36"/>
        <v>0</v>
      </c>
      <c r="AV68" s="238">
        <f t="shared" si="36"/>
        <v>0</v>
      </c>
      <c r="AW68" s="238">
        <f t="shared" si="36"/>
        <v>0</v>
      </c>
      <c r="AX68" s="238">
        <f t="shared" si="36"/>
        <v>0</v>
      </c>
      <c r="AY68" s="238">
        <f t="shared" si="36"/>
        <v>0</v>
      </c>
      <c r="AZ68" s="238">
        <f t="shared" si="36"/>
        <v>0</v>
      </c>
      <c r="BA68" s="238">
        <f t="shared" si="36"/>
        <v>0</v>
      </c>
      <c r="BB68" s="238">
        <f t="shared" si="36"/>
        <v>0</v>
      </c>
      <c r="BC68" s="238">
        <f t="shared" si="36"/>
        <v>0</v>
      </c>
      <c r="BD68" s="238">
        <f t="shared" si="36"/>
        <v>0</v>
      </c>
      <c r="BE68" s="238">
        <f t="shared" si="36"/>
        <v>0</v>
      </c>
      <c r="BF68" s="238">
        <f t="shared" si="36"/>
        <v>0</v>
      </c>
      <c r="BG68" s="238">
        <f t="shared" si="36"/>
        <v>0</v>
      </c>
      <c r="BH68" s="238">
        <f t="shared" si="36"/>
        <v>0</v>
      </c>
      <c r="BI68" s="238">
        <f t="shared" si="36"/>
        <v>0</v>
      </c>
      <c r="BJ68" s="238">
        <f t="shared" si="36"/>
        <v>0</v>
      </c>
      <c r="BK68" s="238">
        <f t="shared" si="36"/>
        <v>0</v>
      </c>
      <c r="BL68" s="238">
        <f t="shared" si="36"/>
        <v>0</v>
      </c>
      <c r="BM68" s="238">
        <f t="shared" si="36"/>
        <v>0</v>
      </c>
      <c r="BN68" s="238">
        <f t="shared" si="36"/>
        <v>0</v>
      </c>
      <c r="BO68" s="238">
        <f t="shared" si="36"/>
        <v>0</v>
      </c>
      <c r="BP68" s="238">
        <f t="shared" si="36"/>
        <v>0</v>
      </c>
      <c r="BQ68" s="238">
        <f t="shared" si="36"/>
        <v>0</v>
      </c>
      <c r="BR68" s="238">
        <f t="shared" si="36"/>
        <v>0</v>
      </c>
      <c r="BS68" s="238">
        <f t="shared" si="36"/>
        <v>0</v>
      </c>
      <c r="BT68" s="238">
        <f t="shared" si="36"/>
        <v>0</v>
      </c>
      <c r="BU68" s="238">
        <f t="shared" si="36"/>
        <v>0</v>
      </c>
      <c r="BV68" s="238">
        <f t="shared" si="36"/>
        <v>0</v>
      </c>
      <c r="BW68" s="238">
        <f t="shared" si="36"/>
        <v>0</v>
      </c>
      <c r="BX68" s="238">
        <f t="shared" si="36"/>
        <v>0</v>
      </c>
      <c r="BY68" s="238">
        <f t="shared" si="36"/>
        <v>0</v>
      </c>
      <c r="BZ68" s="238">
        <f t="shared" si="36"/>
        <v>0</v>
      </c>
      <c r="CA68" s="238">
        <f t="shared" si="36"/>
        <v>0</v>
      </c>
      <c r="CB68" s="238">
        <f t="shared" si="36"/>
        <v>0</v>
      </c>
      <c r="CC68" s="238">
        <f t="shared" si="36"/>
        <v>0</v>
      </c>
      <c r="CD68" s="238">
        <f t="shared" si="36"/>
        <v>0</v>
      </c>
      <c r="CE68" s="238">
        <f t="shared" si="36"/>
        <v>0</v>
      </c>
      <c r="CF68" s="238">
        <f t="shared" si="36"/>
        <v>0</v>
      </c>
      <c r="CG68" s="238">
        <f t="shared" si="36"/>
        <v>0</v>
      </c>
      <c r="CH68" s="238">
        <f t="shared" si="36"/>
        <v>0</v>
      </c>
      <c r="CI68" s="238">
        <f t="shared" si="36"/>
        <v>0</v>
      </c>
      <c r="CJ68" s="238">
        <f t="shared" si="36"/>
        <v>0</v>
      </c>
      <c r="CK68" s="238">
        <f t="shared" si="36"/>
        <v>0</v>
      </c>
      <c r="CL68" s="238">
        <f t="shared" si="36"/>
        <v>0</v>
      </c>
      <c r="CM68" s="238">
        <f t="shared" si="36"/>
        <v>0</v>
      </c>
      <c r="CN68" s="238">
        <f t="shared" si="36"/>
        <v>0</v>
      </c>
      <c r="CO68" s="238">
        <f t="shared" si="36"/>
        <v>0</v>
      </c>
      <c r="CP68" s="238">
        <f t="shared" si="36"/>
        <v>0</v>
      </c>
      <c r="CQ68" s="238">
        <f t="shared" si="36"/>
        <v>0</v>
      </c>
      <c r="CR68" s="238">
        <f t="shared" si="36"/>
        <v>0</v>
      </c>
      <c r="CS68" s="238">
        <f t="shared" si="36"/>
        <v>0</v>
      </c>
      <c r="CT68" s="238">
        <f t="shared" si="36"/>
        <v>0</v>
      </c>
      <c r="CU68" s="238">
        <f t="shared" si="36"/>
        <v>0</v>
      </c>
      <c r="CV68" s="238">
        <f t="shared" si="36"/>
        <v>0</v>
      </c>
      <c r="CW68" s="238">
        <f t="shared" si="36"/>
        <v>0</v>
      </c>
      <c r="CX68" s="238">
        <f t="shared" si="36"/>
        <v>0</v>
      </c>
      <c r="CY68" s="238">
        <f t="shared" si="36"/>
        <v>0</v>
      </c>
      <c r="CZ68" s="238">
        <f t="shared" si="36"/>
        <v>0</v>
      </c>
      <c r="DA68" s="238">
        <f t="shared" si="36"/>
        <v>0</v>
      </c>
      <c r="DB68" s="238">
        <f t="shared" si="36"/>
        <v>0</v>
      </c>
      <c r="DC68" s="238">
        <f t="shared" si="36"/>
        <v>0</v>
      </c>
      <c r="DD68" s="238">
        <f t="shared" si="36"/>
        <v>0</v>
      </c>
      <c r="DE68" s="238">
        <f t="shared" si="36"/>
        <v>0</v>
      </c>
      <c r="DF68" s="238">
        <f t="shared" si="36"/>
        <v>0</v>
      </c>
      <c r="DG68" s="238">
        <f t="shared" si="36"/>
        <v>0</v>
      </c>
      <c r="DH68" s="238">
        <f t="shared" si="36"/>
        <v>0</v>
      </c>
      <c r="DI68" s="238">
        <f t="shared" si="36"/>
        <v>0</v>
      </c>
      <c r="DJ68" s="238">
        <f t="shared" si="36"/>
        <v>0</v>
      </c>
      <c r="DK68" s="238">
        <f t="shared" si="36"/>
        <v>0</v>
      </c>
      <c r="DL68" s="238">
        <f t="shared" si="36"/>
        <v>0</v>
      </c>
      <c r="DM68" s="238">
        <f t="shared" si="36"/>
        <v>0</v>
      </c>
      <c r="DN68" s="238">
        <f t="shared" si="36"/>
        <v>0</v>
      </c>
      <c r="DO68" s="238">
        <f t="shared" si="36"/>
        <v>0</v>
      </c>
      <c r="DP68" s="238">
        <f t="shared" si="36"/>
        <v>0</v>
      </c>
      <c r="DQ68" s="229"/>
      <c r="DR68" s="229"/>
      <c r="DS68" s="229"/>
      <c r="DT68" s="229"/>
      <c r="DU68" s="229"/>
      <c r="DV68" s="229"/>
      <c r="DW68" s="229"/>
      <c r="DX68" s="229"/>
      <c r="DY68" s="215"/>
    </row>
    <row r="69" ht="15.75" customHeight="1">
      <c r="A69" s="216" t="s">
        <v>228</v>
      </c>
      <c r="B69" s="209"/>
      <c r="C69" s="209"/>
      <c r="D69" s="209"/>
      <c r="E69" s="209"/>
      <c r="F69" s="209"/>
      <c r="G69" s="186"/>
      <c r="H69" s="217"/>
      <c r="I69" s="229"/>
      <c r="J69" s="229"/>
      <c r="K69" s="229"/>
      <c r="L69" s="229"/>
      <c r="M69" s="229"/>
      <c r="N69" s="229"/>
      <c r="O69" s="229"/>
      <c r="P69" s="229"/>
      <c r="Q69" s="229"/>
      <c r="R69" s="229"/>
      <c r="S69" s="229"/>
      <c r="T69" s="229"/>
      <c r="U69" s="229"/>
      <c r="V69" s="229"/>
      <c r="W69" s="229"/>
      <c r="X69" s="229"/>
      <c r="Y69" s="229"/>
      <c r="Z69" s="229"/>
      <c r="AA69" s="229"/>
      <c r="AB69" s="229"/>
      <c r="AC69" s="229"/>
      <c r="AD69" s="229"/>
      <c r="AE69" s="229"/>
      <c r="AF69" s="229"/>
      <c r="AG69" s="229"/>
      <c r="AH69" s="229"/>
      <c r="AI69" s="229"/>
      <c r="AJ69" s="229"/>
      <c r="AK69" s="229"/>
      <c r="AL69" s="229"/>
      <c r="AM69" s="229"/>
      <c r="AN69" s="229"/>
      <c r="AO69" s="229"/>
      <c r="AP69" s="229"/>
      <c r="AQ69" s="229"/>
      <c r="AR69" s="229"/>
      <c r="AS69" s="229"/>
      <c r="AT69" s="229"/>
      <c r="AU69" s="229"/>
      <c r="AV69" s="229"/>
      <c r="AW69" s="229"/>
      <c r="AX69" s="229"/>
      <c r="AY69" s="229"/>
      <c r="AZ69" s="229"/>
      <c r="BA69" s="229"/>
      <c r="BB69" s="229"/>
      <c r="BC69" s="229"/>
      <c r="BD69" s="229"/>
      <c r="BE69" s="229"/>
      <c r="BF69" s="229"/>
      <c r="BG69" s="229"/>
      <c r="BH69" s="229"/>
      <c r="BI69" s="229"/>
      <c r="BJ69" s="229"/>
      <c r="BK69" s="229"/>
      <c r="BL69" s="229"/>
      <c r="BM69" s="229"/>
      <c r="BN69" s="229"/>
      <c r="BO69" s="229"/>
      <c r="BP69" s="229"/>
      <c r="BQ69" s="229"/>
      <c r="BR69" s="229"/>
      <c r="BS69" s="229"/>
      <c r="BT69" s="229"/>
      <c r="BU69" s="229"/>
      <c r="BV69" s="229"/>
      <c r="BW69" s="229"/>
      <c r="BX69" s="229"/>
      <c r="BY69" s="229"/>
      <c r="BZ69" s="229"/>
      <c r="CA69" s="229"/>
      <c r="CB69" s="229"/>
      <c r="CC69" s="229"/>
      <c r="CD69" s="229"/>
      <c r="CE69" s="229"/>
      <c r="CF69" s="229"/>
      <c r="CG69" s="229"/>
      <c r="CH69" s="229"/>
      <c r="CI69" s="229"/>
      <c r="CJ69" s="229"/>
      <c r="CK69" s="229"/>
      <c r="CL69" s="229"/>
      <c r="CM69" s="229"/>
      <c r="CN69" s="229"/>
      <c r="CO69" s="229"/>
      <c r="CP69" s="229"/>
      <c r="CQ69" s="229"/>
      <c r="CR69" s="229"/>
      <c r="CS69" s="229"/>
      <c r="CT69" s="229"/>
      <c r="CU69" s="229"/>
      <c r="CV69" s="229"/>
      <c r="CW69" s="229"/>
      <c r="CX69" s="229"/>
      <c r="CY69" s="229"/>
      <c r="CZ69" s="229"/>
      <c r="DA69" s="229"/>
      <c r="DB69" s="229"/>
      <c r="DC69" s="229"/>
      <c r="DD69" s="229"/>
      <c r="DE69" s="229"/>
      <c r="DF69" s="229"/>
      <c r="DG69" s="229"/>
      <c r="DH69" s="229"/>
      <c r="DI69" s="229"/>
      <c r="DJ69" s="229"/>
      <c r="DK69" s="229"/>
      <c r="DL69" s="229"/>
      <c r="DM69" s="229"/>
      <c r="DN69" s="229"/>
      <c r="DO69" s="229"/>
      <c r="DP69" s="229"/>
      <c r="DQ69" s="229"/>
      <c r="DR69" s="229"/>
      <c r="DS69" s="229"/>
      <c r="DT69" s="229"/>
      <c r="DU69" s="229"/>
      <c r="DV69" s="229"/>
      <c r="DW69" s="229"/>
      <c r="DX69" s="229"/>
      <c r="DY69" s="215"/>
    </row>
    <row r="70" ht="15.75" customHeight="1">
      <c r="A70" s="220">
        <v>1.0</v>
      </c>
      <c r="B70" s="221" t="s">
        <v>229</v>
      </c>
      <c r="C70" s="222">
        <v>0.0</v>
      </c>
      <c r="D70" s="223"/>
      <c r="E70" s="221">
        <v>0.0</v>
      </c>
      <c r="F70" s="221">
        <v>0.0</v>
      </c>
      <c r="G70" s="224">
        <f t="shared" ref="G70:G71" si="37">SUM(I70:AB70)</f>
        <v>0</v>
      </c>
      <c r="H70" s="225">
        <f t="shared" ref="H70:H71" si="38">F70-G70</f>
        <v>0</v>
      </c>
      <c r="I70" s="229"/>
      <c r="J70" s="229"/>
      <c r="K70" s="229"/>
      <c r="L70" s="229"/>
      <c r="M70" s="229"/>
      <c r="N70" s="229"/>
      <c r="O70" s="229"/>
      <c r="P70" s="229"/>
      <c r="Q70" s="229"/>
      <c r="R70" s="229"/>
      <c r="S70" s="229"/>
      <c r="T70" s="229"/>
      <c r="U70" s="229"/>
      <c r="V70" s="229"/>
      <c r="W70" s="229"/>
      <c r="X70" s="229"/>
      <c r="Y70" s="229"/>
      <c r="Z70" s="229"/>
      <c r="AA70" s="229"/>
      <c r="AB70" s="229"/>
      <c r="AC70" s="229"/>
      <c r="AD70" s="229"/>
      <c r="AE70" s="229"/>
      <c r="AF70" s="229"/>
      <c r="AG70" s="229"/>
      <c r="AH70" s="229"/>
      <c r="AI70" s="229"/>
      <c r="AJ70" s="229"/>
      <c r="AK70" s="229"/>
      <c r="AL70" s="229"/>
      <c r="AM70" s="229"/>
      <c r="AN70" s="229"/>
      <c r="AO70" s="229"/>
      <c r="AP70" s="229"/>
      <c r="AQ70" s="229"/>
      <c r="AR70" s="229"/>
      <c r="AS70" s="229"/>
      <c r="AT70" s="229"/>
      <c r="AU70" s="229"/>
      <c r="AV70" s="229"/>
      <c r="AW70" s="229"/>
      <c r="AX70" s="229"/>
      <c r="AY70" s="229"/>
      <c r="AZ70" s="229"/>
      <c r="BA70" s="229"/>
      <c r="BB70" s="229"/>
      <c r="BC70" s="229"/>
      <c r="BD70" s="229"/>
      <c r="BE70" s="229"/>
      <c r="BF70" s="229"/>
      <c r="BG70" s="229"/>
      <c r="BH70" s="229"/>
      <c r="BI70" s="229"/>
      <c r="BJ70" s="229"/>
      <c r="BK70" s="229"/>
      <c r="BL70" s="229"/>
      <c r="BM70" s="229"/>
      <c r="BN70" s="229"/>
      <c r="BO70" s="229"/>
      <c r="BP70" s="229"/>
      <c r="BQ70" s="229"/>
      <c r="BR70" s="229"/>
      <c r="BS70" s="229"/>
      <c r="BT70" s="229"/>
      <c r="BU70" s="229"/>
      <c r="BV70" s="229"/>
      <c r="BW70" s="229"/>
      <c r="BX70" s="229"/>
      <c r="BY70" s="229"/>
      <c r="BZ70" s="229"/>
      <c r="CA70" s="229"/>
      <c r="CB70" s="229"/>
      <c r="CC70" s="229"/>
      <c r="CD70" s="229"/>
      <c r="CE70" s="229"/>
      <c r="CF70" s="229"/>
      <c r="CG70" s="229"/>
      <c r="CH70" s="229"/>
      <c r="CI70" s="229"/>
      <c r="CJ70" s="229"/>
      <c r="CK70" s="229"/>
      <c r="CL70" s="229"/>
      <c r="CM70" s="229"/>
      <c r="CN70" s="229"/>
      <c r="CO70" s="229"/>
      <c r="CP70" s="229"/>
      <c r="CQ70" s="229"/>
      <c r="CR70" s="229"/>
      <c r="CS70" s="229"/>
      <c r="CT70" s="229"/>
      <c r="CU70" s="229"/>
      <c r="CV70" s="229"/>
      <c r="CW70" s="229"/>
      <c r="CX70" s="229"/>
      <c r="CY70" s="229"/>
      <c r="CZ70" s="229"/>
      <c r="DA70" s="229"/>
      <c r="DB70" s="229"/>
      <c r="DC70" s="229"/>
      <c r="DD70" s="229"/>
      <c r="DE70" s="229"/>
      <c r="DF70" s="229"/>
      <c r="DG70" s="229"/>
      <c r="DH70" s="229"/>
      <c r="DI70" s="229"/>
      <c r="DJ70" s="229"/>
      <c r="DK70" s="229"/>
      <c r="DL70" s="229"/>
      <c r="DM70" s="229"/>
      <c r="DN70" s="229"/>
      <c r="DO70" s="229"/>
      <c r="DP70" s="229"/>
      <c r="DQ70" s="229"/>
      <c r="DR70" s="229"/>
      <c r="DS70" s="229"/>
      <c r="DT70" s="229"/>
      <c r="DU70" s="229"/>
      <c r="DV70" s="229"/>
      <c r="DW70" s="229"/>
      <c r="DX70" s="229"/>
      <c r="DY70" s="215"/>
    </row>
    <row r="71" ht="15.75" customHeight="1">
      <c r="A71" s="220">
        <v>2.0</v>
      </c>
      <c r="B71" s="221" t="s">
        <v>230</v>
      </c>
      <c r="C71" s="222">
        <v>8.0</v>
      </c>
      <c r="D71" s="223" t="s">
        <v>231</v>
      </c>
      <c r="E71" s="221">
        <v>2000000.0</v>
      </c>
      <c r="F71" s="221">
        <f>C71*E71</f>
        <v>16000000</v>
      </c>
      <c r="G71" s="224">
        <f t="shared" si="37"/>
        <v>0</v>
      </c>
      <c r="H71" s="225">
        <f t="shared" si="38"/>
        <v>16000000</v>
      </c>
      <c r="I71" s="229"/>
      <c r="J71" s="229"/>
      <c r="K71" s="229"/>
      <c r="L71" s="229"/>
      <c r="M71" s="229"/>
      <c r="N71" s="229"/>
      <c r="O71" s="229"/>
      <c r="P71" s="229"/>
      <c r="Q71" s="229"/>
      <c r="R71" s="229"/>
      <c r="S71" s="229"/>
      <c r="T71" s="229"/>
      <c r="U71" s="229"/>
      <c r="V71" s="229"/>
      <c r="W71" s="229"/>
      <c r="X71" s="229"/>
      <c r="Y71" s="229"/>
      <c r="Z71" s="229"/>
      <c r="AA71" s="229"/>
      <c r="AB71" s="229"/>
      <c r="AC71" s="229"/>
      <c r="AD71" s="229"/>
      <c r="AE71" s="229"/>
      <c r="AF71" s="229"/>
      <c r="AG71" s="229"/>
      <c r="AH71" s="229"/>
      <c r="AI71" s="229"/>
      <c r="AJ71" s="229"/>
      <c r="AK71" s="229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29"/>
      <c r="BB71" s="229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29"/>
      <c r="BP71" s="229"/>
      <c r="BQ71" s="229"/>
      <c r="BR71" s="229"/>
      <c r="BS71" s="229"/>
      <c r="BT71" s="229"/>
      <c r="BU71" s="229"/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29"/>
      <c r="CJ71" s="229"/>
      <c r="CK71" s="229"/>
      <c r="CL71" s="229"/>
      <c r="CM71" s="229"/>
      <c r="CN71" s="229"/>
      <c r="CO71" s="229"/>
      <c r="CP71" s="229"/>
      <c r="CQ71" s="229"/>
      <c r="CR71" s="229"/>
      <c r="CS71" s="229"/>
      <c r="CT71" s="229"/>
      <c r="CU71" s="229"/>
      <c r="CV71" s="229"/>
      <c r="CW71" s="229"/>
      <c r="CX71" s="229"/>
      <c r="CY71" s="229"/>
      <c r="CZ71" s="229"/>
      <c r="DA71" s="229"/>
      <c r="DB71" s="229"/>
      <c r="DC71" s="229"/>
      <c r="DD71" s="229"/>
      <c r="DE71" s="229"/>
      <c r="DF71" s="229"/>
      <c r="DG71" s="229"/>
      <c r="DH71" s="229"/>
      <c r="DI71" s="229"/>
      <c r="DJ71" s="229"/>
      <c r="DK71" s="229"/>
      <c r="DL71" s="229"/>
      <c r="DM71" s="229"/>
      <c r="DN71" s="229"/>
      <c r="DO71" s="229"/>
      <c r="DP71" s="229"/>
      <c r="DQ71" s="229"/>
      <c r="DR71" s="229"/>
      <c r="DS71" s="229"/>
      <c r="DT71" s="229"/>
      <c r="DU71" s="229"/>
      <c r="DV71" s="229"/>
      <c r="DW71" s="229"/>
      <c r="DX71" s="229"/>
      <c r="DY71" s="215"/>
    </row>
    <row r="72" ht="15.75" customHeight="1">
      <c r="A72" s="232"/>
      <c r="B72" s="233" t="s">
        <v>232</v>
      </c>
      <c r="C72" s="234"/>
      <c r="D72" s="212"/>
      <c r="E72" s="235"/>
      <c r="F72" s="235">
        <f t="shared" ref="F72:DR72" si="39">SUM(F70:F71)</f>
        <v>16000000</v>
      </c>
      <c r="G72" s="266">
        <f t="shared" si="39"/>
        <v>0</v>
      </c>
      <c r="H72" s="237">
        <f t="shared" si="39"/>
        <v>16000000</v>
      </c>
      <c r="I72" s="238">
        <f t="shared" si="39"/>
        <v>0</v>
      </c>
      <c r="J72" s="238">
        <f t="shared" si="39"/>
        <v>0</v>
      </c>
      <c r="K72" s="238">
        <f t="shared" si="39"/>
        <v>0</v>
      </c>
      <c r="L72" s="238">
        <f t="shared" si="39"/>
        <v>0</v>
      </c>
      <c r="M72" s="238">
        <f t="shared" si="39"/>
        <v>0</v>
      </c>
      <c r="N72" s="238">
        <f t="shared" si="39"/>
        <v>0</v>
      </c>
      <c r="O72" s="238">
        <f t="shared" si="39"/>
        <v>0</v>
      </c>
      <c r="P72" s="238">
        <f t="shared" si="39"/>
        <v>0</v>
      </c>
      <c r="Q72" s="238">
        <f t="shared" si="39"/>
        <v>0</v>
      </c>
      <c r="R72" s="238">
        <f t="shared" si="39"/>
        <v>0</v>
      </c>
      <c r="S72" s="238">
        <f t="shared" si="39"/>
        <v>0</v>
      </c>
      <c r="T72" s="238">
        <f t="shared" si="39"/>
        <v>0</v>
      </c>
      <c r="U72" s="238">
        <f t="shared" si="39"/>
        <v>0</v>
      </c>
      <c r="V72" s="238">
        <f t="shared" si="39"/>
        <v>0</v>
      </c>
      <c r="W72" s="238">
        <f t="shared" si="39"/>
        <v>0</v>
      </c>
      <c r="X72" s="238">
        <f t="shared" si="39"/>
        <v>0</v>
      </c>
      <c r="Y72" s="238">
        <f t="shared" si="39"/>
        <v>0</v>
      </c>
      <c r="Z72" s="238">
        <f t="shared" si="39"/>
        <v>0</v>
      </c>
      <c r="AA72" s="238">
        <f t="shared" si="39"/>
        <v>0</v>
      </c>
      <c r="AB72" s="238">
        <f t="shared" si="39"/>
        <v>0</v>
      </c>
      <c r="AC72" s="238">
        <f t="shared" si="39"/>
        <v>0</v>
      </c>
      <c r="AD72" s="238">
        <f t="shared" si="39"/>
        <v>0</v>
      </c>
      <c r="AE72" s="238">
        <f t="shared" si="39"/>
        <v>0</v>
      </c>
      <c r="AF72" s="238">
        <f t="shared" si="39"/>
        <v>0</v>
      </c>
      <c r="AG72" s="238">
        <f t="shared" si="39"/>
        <v>0</v>
      </c>
      <c r="AH72" s="238">
        <f t="shared" si="39"/>
        <v>0</v>
      </c>
      <c r="AI72" s="238">
        <f t="shared" si="39"/>
        <v>0</v>
      </c>
      <c r="AJ72" s="238">
        <f t="shared" si="39"/>
        <v>0</v>
      </c>
      <c r="AK72" s="238">
        <f t="shared" si="39"/>
        <v>0</v>
      </c>
      <c r="AL72" s="238">
        <f t="shared" si="39"/>
        <v>0</v>
      </c>
      <c r="AM72" s="238">
        <f t="shared" si="39"/>
        <v>0</v>
      </c>
      <c r="AN72" s="238">
        <f t="shared" si="39"/>
        <v>0</v>
      </c>
      <c r="AO72" s="238">
        <f t="shared" si="39"/>
        <v>0</v>
      </c>
      <c r="AP72" s="238">
        <f t="shared" si="39"/>
        <v>0</v>
      </c>
      <c r="AQ72" s="238">
        <f t="shared" si="39"/>
        <v>0</v>
      </c>
      <c r="AR72" s="238">
        <f t="shared" si="39"/>
        <v>0</v>
      </c>
      <c r="AS72" s="238">
        <f t="shared" si="39"/>
        <v>0</v>
      </c>
      <c r="AT72" s="238">
        <f t="shared" si="39"/>
        <v>0</v>
      </c>
      <c r="AU72" s="238">
        <f t="shared" si="39"/>
        <v>0</v>
      </c>
      <c r="AV72" s="238">
        <f t="shared" si="39"/>
        <v>0</v>
      </c>
      <c r="AW72" s="238">
        <f t="shared" si="39"/>
        <v>0</v>
      </c>
      <c r="AX72" s="238">
        <f t="shared" si="39"/>
        <v>0</v>
      </c>
      <c r="AY72" s="238">
        <f t="shared" si="39"/>
        <v>0</v>
      </c>
      <c r="AZ72" s="238">
        <f t="shared" si="39"/>
        <v>0</v>
      </c>
      <c r="BA72" s="238">
        <f t="shared" si="39"/>
        <v>0</v>
      </c>
      <c r="BB72" s="238">
        <f t="shared" si="39"/>
        <v>0</v>
      </c>
      <c r="BC72" s="238">
        <f t="shared" si="39"/>
        <v>0</v>
      </c>
      <c r="BD72" s="238">
        <f t="shared" si="39"/>
        <v>0</v>
      </c>
      <c r="BE72" s="238">
        <f t="shared" si="39"/>
        <v>0</v>
      </c>
      <c r="BF72" s="238">
        <f t="shared" si="39"/>
        <v>0</v>
      </c>
      <c r="BG72" s="238">
        <f t="shared" si="39"/>
        <v>0</v>
      </c>
      <c r="BH72" s="238">
        <f t="shared" si="39"/>
        <v>0</v>
      </c>
      <c r="BI72" s="238">
        <f t="shared" si="39"/>
        <v>0</v>
      </c>
      <c r="BJ72" s="238">
        <f t="shared" si="39"/>
        <v>0</v>
      </c>
      <c r="BK72" s="238">
        <f t="shared" si="39"/>
        <v>0</v>
      </c>
      <c r="BL72" s="238">
        <f t="shared" si="39"/>
        <v>0</v>
      </c>
      <c r="BM72" s="238">
        <f t="shared" si="39"/>
        <v>0</v>
      </c>
      <c r="BN72" s="238">
        <f t="shared" si="39"/>
        <v>0</v>
      </c>
      <c r="BO72" s="238">
        <f t="shared" si="39"/>
        <v>0</v>
      </c>
      <c r="BP72" s="238">
        <f t="shared" si="39"/>
        <v>0</v>
      </c>
      <c r="BQ72" s="238">
        <f t="shared" si="39"/>
        <v>0</v>
      </c>
      <c r="BR72" s="238">
        <f t="shared" si="39"/>
        <v>0</v>
      </c>
      <c r="BS72" s="238">
        <f t="shared" si="39"/>
        <v>0</v>
      </c>
      <c r="BT72" s="238">
        <f t="shared" si="39"/>
        <v>0</v>
      </c>
      <c r="BU72" s="238">
        <f t="shared" si="39"/>
        <v>0</v>
      </c>
      <c r="BV72" s="238">
        <f t="shared" si="39"/>
        <v>0</v>
      </c>
      <c r="BW72" s="238">
        <f t="shared" si="39"/>
        <v>0</v>
      </c>
      <c r="BX72" s="238">
        <f t="shared" si="39"/>
        <v>0</v>
      </c>
      <c r="BY72" s="238">
        <f t="shared" si="39"/>
        <v>0</v>
      </c>
      <c r="BZ72" s="238">
        <f t="shared" si="39"/>
        <v>0</v>
      </c>
      <c r="CA72" s="238">
        <f t="shared" si="39"/>
        <v>0</v>
      </c>
      <c r="CB72" s="238">
        <f t="shared" si="39"/>
        <v>0</v>
      </c>
      <c r="CC72" s="238">
        <f t="shared" si="39"/>
        <v>0</v>
      </c>
      <c r="CD72" s="238">
        <f t="shared" si="39"/>
        <v>0</v>
      </c>
      <c r="CE72" s="238">
        <f t="shared" si="39"/>
        <v>0</v>
      </c>
      <c r="CF72" s="238">
        <f t="shared" si="39"/>
        <v>0</v>
      </c>
      <c r="CG72" s="238">
        <f t="shared" si="39"/>
        <v>0</v>
      </c>
      <c r="CH72" s="238">
        <f t="shared" si="39"/>
        <v>0</v>
      </c>
      <c r="CI72" s="238">
        <f t="shared" si="39"/>
        <v>0</v>
      </c>
      <c r="CJ72" s="238">
        <f t="shared" si="39"/>
        <v>0</v>
      </c>
      <c r="CK72" s="238">
        <f t="shared" si="39"/>
        <v>0</v>
      </c>
      <c r="CL72" s="238">
        <f t="shared" si="39"/>
        <v>0</v>
      </c>
      <c r="CM72" s="238">
        <f t="shared" si="39"/>
        <v>0</v>
      </c>
      <c r="CN72" s="238">
        <f t="shared" si="39"/>
        <v>0</v>
      </c>
      <c r="CO72" s="238">
        <f t="shared" si="39"/>
        <v>0</v>
      </c>
      <c r="CP72" s="238">
        <f t="shared" si="39"/>
        <v>0</v>
      </c>
      <c r="CQ72" s="238">
        <f t="shared" si="39"/>
        <v>0</v>
      </c>
      <c r="CR72" s="238">
        <f t="shared" si="39"/>
        <v>0</v>
      </c>
      <c r="CS72" s="238">
        <f t="shared" si="39"/>
        <v>0</v>
      </c>
      <c r="CT72" s="238">
        <f t="shared" si="39"/>
        <v>0</v>
      </c>
      <c r="CU72" s="238">
        <f t="shared" si="39"/>
        <v>0</v>
      </c>
      <c r="CV72" s="238">
        <f t="shared" si="39"/>
        <v>0</v>
      </c>
      <c r="CW72" s="238">
        <f t="shared" si="39"/>
        <v>0</v>
      </c>
      <c r="CX72" s="238">
        <f t="shared" si="39"/>
        <v>0</v>
      </c>
      <c r="CY72" s="238">
        <f t="shared" si="39"/>
        <v>0</v>
      </c>
      <c r="CZ72" s="238">
        <f t="shared" si="39"/>
        <v>0</v>
      </c>
      <c r="DA72" s="238">
        <f t="shared" si="39"/>
        <v>0</v>
      </c>
      <c r="DB72" s="238">
        <f t="shared" si="39"/>
        <v>0</v>
      </c>
      <c r="DC72" s="238">
        <f t="shared" si="39"/>
        <v>0</v>
      </c>
      <c r="DD72" s="238">
        <f t="shared" si="39"/>
        <v>0</v>
      </c>
      <c r="DE72" s="238">
        <f t="shared" si="39"/>
        <v>0</v>
      </c>
      <c r="DF72" s="238">
        <f t="shared" si="39"/>
        <v>0</v>
      </c>
      <c r="DG72" s="238">
        <f t="shared" si="39"/>
        <v>0</v>
      </c>
      <c r="DH72" s="238">
        <f t="shared" si="39"/>
        <v>0</v>
      </c>
      <c r="DI72" s="238">
        <f t="shared" si="39"/>
        <v>0</v>
      </c>
      <c r="DJ72" s="238">
        <f t="shared" si="39"/>
        <v>0</v>
      </c>
      <c r="DK72" s="238">
        <f t="shared" si="39"/>
        <v>0</v>
      </c>
      <c r="DL72" s="238">
        <f t="shared" si="39"/>
        <v>0</v>
      </c>
      <c r="DM72" s="238">
        <f t="shared" si="39"/>
        <v>0</v>
      </c>
      <c r="DN72" s="238">
        <f t="shared" si="39"/>
        <v>0</v>
      </c>
      <c r="DO72" s="238">
        <f t="shared" si="39"/>
        <v>0</v>
      </c>
      <c r="DP72" s="238">
        <f t="shared" si="39"/>
        <v>0</v>
      </c>
      <c r="DQ72" s="238">
        <f t="shared" si="39"/>
        <v>0</v>
      </c>
      <c r="DR72" s="238">
        <f t="shared" si="39"/>
        <v>0</v>
      </c>
      <c r="DS72" s="229"/>
      <c r="DT72" s="229"/>
      <c r="DU72" s="229"/>
      <c r="DV72" s="229"/>
      <c r="DW72" s="229"/>
      <c r="DX72" s="229"/>
      <c r="DY72" s="215"/>
    </row>
    <row r="73" ht="15.75" customHeight="1">
      <c r="A73" s="216" t="s">
        <v>233</v>
      </c>
      <c r="B73" s="209"/>
      <c r="C73" s="209"/>
      <c r="D73" s="209"/>
      <c r="E73" s="209"/>
      <c r="F73" s="209"/>
      <c r="G73" s="186"/>
      <c r="H73" s="217"/>
      <c r="I73" s="229"/>
      <c r="J73" s="229"/>
      <c r="K73" s="229"/>
      <c r="L73" s="229"/>
      <c r="M73" s="229"/>
      <c r="N73" s="229"/>
      <c r="O73" s="229"/>
      <c r="P73" s="229"/>
      <c r="Q73" s="229"/>
      <c r="R73" s="229"/>
      <c r="S73" s="229"/>
      <c r="T73" s="229"/>
      <c r="U73" s="229"/>
      <c r="V73" s="229"/>
      <c r="W73" s="229"/>
      <c r="X73" s="229"/>
      <c r="Y73" s="229"/>
      <c r="Z73" s="229"/>
      <c r="AA73" s="229"/>
      <c r="AB73" s="229"/>
      <c r="AC73" s="229"/>
      <c r="AD73" s="229"/>
      <c r="AE73" s="229"/>
      <c r="AF73" s="229"/>
      <c r="AG73" s="229"/>
      <c r="AH73" s="229"/>
      <c r="AI73" s="229"/>
      <c r="AJ73" s="229"/>
      <c r="AK73" s="229"/>
      <c r="AL73" s="229"/>
      <c r="AM73" s="229"/>
      <c r="AN73" s="229"/>
      <c r="AO73" s="229"/>
      <c r="AP73" s="229"/>
      <c r="AQ73" s="229"/>
      <c r="AR73" s="229"/>
      <c r="AS73" s="229"/>
      <c r="AT73" s="229"/>
      <c r="AU73" s="229"/>
      <c r="AV73" s="229"/>
      <c r="AW73" s="229"/>
      <c r="AX73" s="229"/>
      <c r="AY73" s="229"/>
      <c r="AZ73" s="229"/>
      <c r="BA73" s="229"/>
      <c r="BB73" s="229"/>
      <c r="BC73" s="229"/>
      <c r="BD73" s="229"/>
      <c r="BE73" s="229"/>
      <c r="BF73" s="229"/>
      <c r="BG73" s="229"/>
      <c r="BH73" s="229"/>
      <c r="BI73" s="229"/>
      <c r="BJ73" s="229"/>
      <c r="BK73" s="229"/>
      <c r="BL73" s="229"/>
      <c r="BM73" s="229"/>
      <c r="BN73" s="229"/>
      <c r="BO73" s="229"/>
      <c r="BP73" s="229"/>
      <c r="BQ73" s="229"/>
      <c r="BR73" s="229"/>
      <c r="BS73" s="229"/>
      <c r="BT73" s="229"/>
      <c r="BU73" s="229"/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29"/>
      <c r="CJ73" s="229"/>
      <c r="CK73" s="229"/>
      <c r="CL73" s="229"/>
      <c r="CM73" s="229"/>
      <c r="CN73" s="229"/>
      <c r="CO73" s="229"/>
      <c r="CP73" s="229"/>
      <c r="CQ73" s="229"/>
      <c r="CR73" s="229"/>
      <c r="CS73" s="229"/>
      <c r="CT73" s="229"/>
      <c r="CU73" s="229"/>
      <c r="CV73" s="229"/>
      <c r="CW73" s="229"/>
      <c r="CX73" s="229"/>
      <c r="CY73" s="229"/>
      <c r="CZ73" s="229"/>
      <c r="DA73" s="229"/>
      <c r="DB73" s="229"/>
      <c r="DC73" s="229"/>
      <c r="DD73" s="229"/>
      <c r="DE73" s="229"/>
      <c r="DF73" s="229"/>
      <c r="DG73" s="229"/>
      <c r="DH73" s="229"/>
      <c r="DI73" s="229"/>
      <c r="DJ73" s="229"/>
      <c r="DK73" s="229"/>
      <c r="DL73" s="229"/>
      <c r="DM73" s="229"/>
      <c r="DN73" s="229"/>
      <c r="DO73" s="229"/>
      <c r="DP73" s="229"/>
      <c r="DQ73" s="229"/>
      <c r="DR73" s="229"/>
      <c r="DS73" s="229"/>
      <c r="DT73" s="229"/>
      <c r="DU73" s="229"/>
      <c r="DV73" s="229"/>
      <c r="DW73" s="229"/>
      <c r="DX73" s="229"/>
      <c r="DY73" s="215"/>
    </row>
    <row r="74" ht="15.75" customHeight="1">
      <c r="A74" s="220">
        <v>1.0</v>
      </c>
      <c r="B74" s="221" t="s">
        <v>234</v>
      </c>
      <c r="C74" s="273">
        <v>0.0</v>
      </c>
      <c r="D74" s="223" t="s">
        <v>165</v>
      </c>
      <c r="E74" s="222">
        <v>1500000.0</v>
      </c>
      <c r="F74" s="222">
        <f>C74*E74</f>
        <v>0</v>
      </c>
      <c r="G74" s="224">
        <f t="shared" ref="G74:G77" si="40">SUM(I74:AB74)</f>
        <v>0</v>
      </c>
      <c r="H74" s="225">
        <f t="shared" ref="H74:H77" si="41">F74-G74</f>
        <v>0</v>
      </c>
      <c r="I74" s="229"/>
      <c r="J74" s="229"/>
      <c r="K74" s="229"/>
      <c r="L74" s="229"/>
      <c r="M74" s="229"/>
      <c r="N74" s="229"/>
      <c r="O74" s="229"/>
      <c r="P74" s="229"/>
      <c r="Q74" s="229"/>
      <c r="R74" s="229"/>
      <c r="S74" s="229"/>
      <c r="T74" s="229"/>
      <c r="U74" s="229"/>
      <c r="V74" s="229"/>
      <c r="W74" s="229"/>
      <c r="X74" s="229"/>
      <c r="Y74" s="229"/>
      <c r="Z74" s="229"/>
      <c r="AA74" s="229"/>
      <c r="AB74" s="229"/>
      <c r="AC74" s="229"/>
      <c r="AD74" s="229"/>
      <c r="AE74" s="229"/>
      <c r="AF74" s="229"/>
      <c r="AG74" s="229"/>
      <c r="AH74" s="229"/>
      <c r="AI74" s="229"/>
      <c r="AJ74" s="229"/>
      <c r="AK74" s="229"/>
      <c r="AL74" s="229"/>
      <c r="AM74" s="229"/>
      <c r="AN74" s="229"/>
      <c r="AO74" s="229"/>
      <c r="AP74" s="229"/>
      <c r="AQ74" s="229"/>
      <c r="AR74" s="229"/>
      <c r="AS74" s="229"/>
      <c r="AT74" s="229"/>
      <c r="AU74" s="229"/>
      <c r="AV74" s="229"/>
      <c r="AW74" s="229"/>
      <c r="AX74" s="229"/>
      <c r="AY74" s="229"/>
      <c r="AZ74" s="229"/>
      <c r="BA74" s="229"/>
      <c r="BB74" s="229"/>
      <c r="BC74" s="229"/>
      <c r="BD74" s="229"/>
      <c r="BE74" s="229"/>
      <c r="BF74" s="229"/>
      <c r="BG74" s="229"/>
      <c r="BH74" s="229"/>
      <c r="BI74" s="229"/>
      <c r="BJ74" s="229"/>
      <c r="BK74" s="229"/>
      <c r="BL74" s="229"/>
      <c r="BM74" s="229"/>
      <c r="BN74" s="229"/>
      <c r="BO74" s="229"/>
      <c r="BP74" s="229"/>
      <c r="BQ74" s="229"/>
      <c r="BR74" s="229"/>
      <c r="BS74" s="229"/>
      <c r="BT74" s="229"/>
      <c r="BU74" s="229"/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29"/>
      <c r="CJ74" s="229"/>
      <c r="CK74" s="229"/>
      <c r="CL74" s="229"/>
      <c r="CM74" s="229"/>
      <c r="CN74" s="229"/>
      <c r="CO74" s="229"/>
      <c r="CP74" s="229"/>
      <c r="CQ74" s="229"/>
      <c r="CR74" s="229"/>
      <c r="CS74" s="229"/>
      <c r="CT74" s="229"/>
      <c r="CU74" s="229"/>
      <c r="CV74" s="229"/>
      <c r="CW74" s="229"/>
      <c r="CX74" s="229"/>
      <c r="CY74" s="229"/>
      <c r="CZ74" s="229"/>
      <c r="DA74" s="229"/>
      <c r="DB74" s="229"/>
      <c r="DC74" s="229"/>
      <c r="DD74" s="229"/>
      <c r="DE74" s="229"/>
      <c r="DF74" s="229"/>
      <c r="DG74" s="229"/>
      <c r="DH74" s="229"/>
      <c r="DI74" s="229"/>
      <c r="DJ74" s="229"/>
      <c r="DK74" s="229"/>
      <c r="DL74" s="229"/>
      <c r="DM74" s="229"/>
      <c r="DN74" s="229"/>
      <c r="DO74" s="229"/>
      <c r="DP74" s="229"/>
      <c r="DQ74" s="229"/>
      <c r="DR74" s="229"/>
      <c r="DS74" s="229"/>
      <c r="DT74" s="229"/>
      <c r="DU74" s="229"/>
      <c r="DV74" s="229"/>
      <c r="DW74" s="229"/>
      <c r="DX74" s="229"/>
      <c r="DY74" s="215"/>
    </row>
    <row r="75" ht="15.75" customHeight="1">
      <c r="A75" s="220">
        <v>2.0</v>
      </c>
      <c r="B75" s="221" t="s">
        <v>235</v>
      </c>
      <c r="C75" s="273">
        <v>0.0</v>
      </c>
      <c r="D75" s="223" t="s">
        <v>171</v>
      </c>
      <c r="E75" s="222">
        <v>1.5E7</v>
      </c>
      <c r="F75" s="221">
        <f t="shared" ref="F75:F77" si="42">E75*C75</f>
        <v>0</v>
      </c>
      <c r="G75" s="224">
        <f t="shared" si="40"/>
        <v>0</v>
      </c>
      <c r="H75" s="225">
        <f t="shared" si="41"/>
        <v>0</v>
      </c>
      <c r="I75" s="229"/>
      <c r="J75" s="229"/>
      <c r="K75" s="229"/>
      <c r="L75" s="229"/>
      <c r="M75" s="229"/>
      <c r="N75" s="229"/>
      <c r="O75" s="229"/>
      <c r="P75" s="229"/>
      <c r="Q75" s="229"/>
      <c r="R75" s="229"/>
      <c r="S75" s="229"/>
      <c r="T75" s="229"/>
      <c r="U75" s="229"/>
      <c r="V75" s="229"/>
      <c r="W75" s="229"/>
      <c r="X75" s="229"/>
      <c r="Y75" s="229"/>
      <c r="Z75" s="229"/>
      <c r="AA75" s="229"/>
      <c r="AB75" s="229"/>
      <c r="AC75" s="229"/>
      <c r="AD75" s="229"/>
      <c r="AE75" s="229"/>
      <c r="AF75" s="229"/>
      <c r="AG75" s="229"/>
      <c r="AH75" s="229"/>
      <c r="AI75" s="229"/>
      <c r="AJ75" s="229"/>
      <c r="AK75" s="229"/>
      <c r="AL75" s="229"/>
      <c r="AM75" s="229"/>
      <c r="AN75" s="229"/>
      <c r="AO75" s="229"/>
      <c r="AP75" s="229"/>
      <c r="AQ75" s="229"/>
      <c r="AR75" s="229"/>
      <c r="AS75" s="229"/>
      <c r="AT75" s="229"/>
      <c r="AU75" s="229"/>
      <c r="AV75" s="229"/>
      <c r="AW75" s="229"/>
      <c r="AX75" s="229"/>
      <c r="AY75" s="229"/>
      <c r="AZ75" s="229"/>
      <c r="BA75" s="229"/>
      <c r="BB75" s="229"/>
      <c r="BC75" s="229"/>
      <c r="BD75" s="229"/>
      <c r="BE75" s="229"/>
      <c r="BF75" s="229"/>
      <c r="BG75" s="229"/>
      <c r="BH75" s="229"/>
      <c r="BI75" s="229"/>
      <c r="BJ75" s="229"/>
      <c r="BK75" s="229"/>
      <c r="BL75" s="229"/>
      <c r="BM75" s="229"/>
      <c r="BN75" s="229"/>
      <c r="BO75" s="229"/>
      <c r="BP75" s="229"/>
      <c r="BQ75" s="229"/>
      <c r="BR75" s="229"/>
      <c r="BS75" s="229"/>
      <c r="BT75" s="229"/>
      <c r="BU75" s="229"/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29"/>
      <c r="CJ75" s="229"/>
      <c r="CK75" s="229"/>
      <c r="CL75" s="229"/>
      <c r="CM75" s="229"/>
      <c r="CN75" s="229"/>
      <c r="CO75" s="229"/>
      <c r="CP75" s="229"/>
      <c r="CQ75" s="229"/>
      <c r="CR75" s="229"/>
      <c r="CS75" s="229"/>
      <c r="CT75" s="229"/>
      <c r="CU75" s="229"/>
      <c r="CV75" s="229"/>
      <c r="CW75" s="229"/>
      <c r="CX75" s="229"/>
      <c r="CY75" s="229"/>
      <c r="CZ75" s="229"/>
      <c r="DA75" s="229"/>
      <c r="DB75" s="229"/>
      <c r="DC75" s="229"/>
      <c r="DD75" s="229"/>
      <c r="DE75" s="229"/>
      <c r="DF75" s="229"/>
      <c r="DG75" s="229"/>
      <c r="DH75" s="229"/>
      <c r="DI75" s="229"/>
      <c r="DJ75" s="229"/>
      <c r="DK75" s="229"/>
      <c r="DL75" s="229"/>
      <c r="DM75" s="229"/>
      <c r="DN75" s="229"/>
      <c r="DO75" s="229"/>
      <c r="DP75" s="229"/>
      <c r="DQ75" s="229"/>
      <c r="DR75" s="229"/>
      <c r="DS75" s="229"/>
      <c r="DT75" s="229"/>
      <c r="DU75" s="229"/>
      <c r="DV75" s="229"/>
      <c r="DW75" s="229"/>
      <c r="DX75" s="229"/>
      <c r="DY75" s="215"/>
    </row>
    <row r="76" ht="15.75" customHeight="1">
      <c r="A76" s="220">
        <v>3.0</v>
      </c>
      <c r="B76" s="221" t="s">
        <v>236</v>
      </c>
      <c r="C76" s="273">
        <v>1.0</v>
      </c>
      <c r="D76" s="223" t="s">
        <v>165</v>
      </c>
      <c r="E76" s="222">
        <v>350000.0</v>
      </c>
      <c r="F76" s="221">
        <f t="shared" si="42"/>
        <v>350000</v>
      </c>
      <c r="G76" s="224">
        <f t="shared" si="40"/>
        <v>0</v>
      </c>
      <c r="H76" s="225">
        <f t="shared" si="41"/>
        <v>350000</v>
      </c>
      <c r="I76" s="229"/>
      <c r="J76" s="229"/>
      <c r="K76" s="229"/>
      <c r="L76" s="229"/>
      <c r="M76" s="229"/>
      <c r="N76" s="229"/>
      <c r="O76" s="229"/>
      <c r="P76" s="229"/>
      <c r="Q76" s="229"/>
      <c r="R76" s="229"/>
      <c r="S76" s="229"/>
      <c r="T76" s="229"/>
      <c r="U76" s="229"/>
      <c r="V76" s="229"/>
      <c r="W76" s="229"/>
      <c r="X76" s="229"/>
      <c r="Y76" s="229"/>
      <c r="Z76" s="229"/>
      <c r="AA76" s="229"/>
      <c r="AB76" s="229"/>
      <c r="AC76" s="229"/>
      <c r="AD76" s="229"/>
      <c r="AE76" s="229"/>
      <c r="AF76" s="229"/>
      <c r="AG76" s="229"/>
      <c r="AH76" s="229"/>
      <c r="AI76" s="229"/>
      <c r="AJ76" s="229"/>
      <c r="AK76" s="229"/>
      <c r="AL76" s="229"/>
      <c r="AM76" s="229"/>
      <c r="AN76" s="229"/>
      <c r="AO76" s="229"/>
      <c r="AP76" s="229"/>
      <c r="AQ76" s="229"/>
      <c r="AR76" s="229"/>
      <c r="AS76" s="229"/>
      <c r="AT76" s="229"/>
      <c r="AU76" s="229"/>
      <c r="AV76" s="229"/>
      <c r="AW76" s="229"/>
      <c r="AX76" s="229"/>
      <c r="AY76" s="229"/>
      <c r="AZ76" s="229"/>
      <c r="BA76" s="229"/>
      <c r="BB76" s="229"/>
      <c r="BC76" s="229"/>
      <c r="BD76" s="229"/>
      <c r="BE76" s="229"/>
      <c r="BF76" s="229"/>
      <c r="BG76" s="229"/>
      <c r="BH76" s="229"/>
      <c r="BI76" s="229"/>
      <c r="BJ76" s="229"/>
      <c r="BK76" s="229"/>
      <c r="BL76" s="229"/>
      <c r="BM76" s="229"/>
      <c r="BN76" s="229"/>
      <c r="BO76" s="229"/>
      <c r="BP76" s="229"/>
      <c r="BQ76" s="229"/>
      <c r="BR76" s="229"/>
      <c r="BS76" s="229"/>
      <c r="BT76" s="229"/>
      <c r="BU76" s="229"/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29"/>
      <c r="CJ76" s="229"/>
      <c r="CK76" s="229"/>
      <c r="CL76" s="229"/>
      <c r="CM76" s="229"/>
      <c r="CN76" s="229"/>
      <c r="CO76" s="229"/>
      <c r="CP76" s="229"/>
      <c r="CQ76" s="229"/>
      <c r="CR76" s="229"/>
      <c r="CS76" s="229"/>
      <c r="CT76" s="229"/>
      <c r="CU76" s="229"/>
      <c r="CV76" s="229"/>
      <c r="CW76" s="229"/>
      <c r="CX76" s="229"/>
      <c r="CY76" s="229"/>
      <c r="CZ76" s="229"/>
      <c r="DA76" s="229"/>
      <c r="DB76" s="229"/>
      <c r="DC76" s="229"/>
      <c r="DD76" s="229"/>
      <c r="DE76" s="229"/>
      <c r="DF76" s="229"/>
      <c r="DG76" s="229"/>
      <c r="DH76" s="229"/>
      <c r="DI76" s="229"/>
      <c r="DJ76" s="229"/>
      <c r="DK76" s="229"/>
      <c r="DL76" s="229"/>
      <c r="DM76" s="229"/>
      <c r="DN76" s="229"/>
      <c r="DO76" s="229"/>
      <c r="DP76" s="229"/>
      <c r="DQ76" s="229"/>
      <c r="DR76" s="229"/>
      <c r="DS76" s="229"/>
      <c r="DT76" s="229"/>
      <c r="DU76" s="229"/>
      <c r="DV76" s="229"/>
      <c r="DW76" s="229"/>
      <c r="DX76" s="229"/>
      <c r="DY76" s="215"/>
    </row>
    <row r="77" ht="15.75" customHeight="1">
      <c r="A77" s="220">
        <v>4.0</v>
      </c>
      <c r="B77" s="221" t="s">
        <v>226</v>
      </c>
      <c r="C77" s="280">
        <v>1.0</v>
      </c>
      <c r="D77" s="281" t="s">
        <v>195</v>
      </c>
      <c r="E77" s="280">
        <v>5000000.0</v>
      </c>
      <c r="F77" s="282">
        <f t="shared" si="42"/>
        <v>5000000</v>
      </c>
      <c r="G77" s="224">
        <f t="shared" si="40"/>
        <v>0</v>
      </c>
      <c r="H77" s="225">
        <f t="shared" si="41"/>
        <v>5000000</v>
      </c>
      <c r="I77" s="229"/>
      <c r="J77" s="229"/>
      <c r="K77" s="229"/>
      <c r="L77" s="229"/>
      <c r="M77" s="229"/>
      <c r="N77" s="229"/>
      <c r="O77" s="229"/>
      <c r="P77" s="229"/>
      <c r="Q77" s="229"/>
      <c r="R77" s="229"/>
      <c r="S77" s="229"/>
      <c r="T77" s="229"/>
      <c r="U77" s="229"/>
      <c r="V77" s="229"/>
      <c r="W77" s="229"/>
      <c r="X77" s="229"/>
      <c r="Y77" s="229"/>
      <c r="Z77" s="229"/>
      <c r="AA77" s="229"/>
      <c r="AB77" s="229"/>
      <c r="AC77" s="229"/>
      <c r="AD77" s="229"/>
      <c r="AE77" s="229"/>
      <c r="AF77" s="229"/>
      <c r="AG77" s="229"/>
      <c r="AH77" s="229"/>
      <c r="AI77" s="229"/>
      <c r="AJ77" s="229"/>
      <c r="AK77" s="229"/>
      <c r="AL77" s="229"/>
      <c r="AM77" s="229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29"/>
      <c r="BA77" s="229"/>
      <c r="BB77" s="229"/>
      <c r="BC77" s="229"/>
      <c r="BD77" s="229"/>
      <c r="BE77" s="229"/>
      <c r="BF77" s="229"/>
      <c r="BG77" s="229"/>
      <c r="BH77" s="229"/>
      <c r="BI77" s="229"/>
      <c r="BJ77" s="229"/>
      <c r="BK77" s="229"/>
      <c r="BL77" s="229"/>
      <c r="BM77" s="229"/>
      <c r="BN77" s="229"/>
      <c r="BO77" s="229"/>
      <c r="BP77" s="229"/>
      <c r="BQ77" s="229"/>
      <c r="BR77" s="229"/>
      <c r="BS77" s="229"/>
      <c r="BT77" s="229"/>
      <c r="BU77" s="229"/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29"/>
      <c r="CJ77" s="229"/>
      <c r="CK77" s="229"/>
      <c r="CL77" s="229"/>
      <c r="CM77" s="229"/>
      <c r="CN77" s="229"/>
      <c r="CO77" s="229"/>
      <c r="CP77" s="229"/>
      <c r="CQ77" s="229"/>
      <c r="CR77" s="229"/>
      <c r="CS77" s="229"/>
      <c r="CT77" s="229"/>
      <c r="CU77" s="229"/>
      <c r="CV77" s="229"/>
      <c r="CW77" s="229"/>
      <c r="CX77" s="229"/>
      <c r="CY77" s="229"/>
      <c r="CZ77" s="229"/>
      <c r="DA77" s="229"/>
      <c r="DB77" s="229"/>
      <c r="DC77" s="229"/>
      <c r="DD77" s="229"/>
      <c r="DE77" s="229"/>
      <c r="DF77" s="229"/>
      <c r="DG77" s="229"/>
      <c r="DH77" s="229"/>
      <c r="DI77" s="229"/>
      <c r="DJ77" s="229"/>
      <c r="DK77" s="229"/>
      <c r="DL77" s="229"/>
      <c r="DM77" s="229"/>
      <c r="DN77" s="229"/>
      <c r="DO77" s="229"/>
      <c r="DP77" s="229"/>
      <c r="DQ77" s="229"/>
      <c r="DR77" s="229"/>
      <c r="DS77" s="229"/>
      <c r="DT77" s="229"/>
      <c r="DU77" s="229"/>
      <c r="DV77" s="229"/>
      <c r="DW77" s="229"/>
      <c r="DX77" s="229"/>
      <c r="DY77" s="215"/>
    </row>
    <row r="78" ht="15.75" customHeight="1">
      <c r="A78" s="232"/>
      <c r="B78" s="233" t="s">
        <v>237</v>
      </c>
      <c r="C78" s="234"/>
      <c r="D78" s="212"/>
      <c r="E78" s="235"/>
      <c r="F78" s="235">
        <f t="shared" ref="F78:H78" si="43">SUM(F74:F77)</f>
        <v>5350000</v>
      </c>
      <c r="G78" s="266">
        <f t="shared" si="43"/>
        <v>0</v>
      </c>
      <c r="H78" s="237">
        <f t="shared" si="43"/>
        <v>5350000</v>
      </c>
      <c r="I78" s="238">
        <f t="shared" ref="I78:DV78" si="44">SUM(I74:I76)</f>
        <v>0</v>
      </c>
      <c r="J78" s="238">
        <f t="shared" si="44"/>
        <v>0</v>
      </c>
      <c r="K78" s="238">
        <f t="shared" si="44"/>
        <v>0</v>
      </c>
      <c r="L78" s="238">
        <f t="shared" si="44"/>
        <v>0</v>
      </c>
      <c r="M78" s="238">
        <f t="shared" si="44"/>
        <v>0</v>
      </c>
      <c r="N78" s="238">
        <f t="shared" si="44"/>
        <v>0</v>
      </c>
      <c r="O78" s="238">
        <f t="shared" si="44"/>
        <v>0</v>
      </c>
      <c r="P78" s="238">
        <f t="shared" si="44"/>
        <v>0</v>
      </c>
      <c r="Q78" s="238">
        <f t="shared" si="44"/>
        <v>0</v>
      </c>
      <c r="R78" s="238">
        <f t="shared" si="44"/>
        <v>0</v>
      </c>
      <c r="S78" s="238">
        <f t="shared" si="44"/>
        <v>0</v>
      </c>
      <c r="T78" s="238">
        <f t="shared" si="44"/>
        <v>0</v>
      </c>
      <c r="U78" s="238">
        <f t="shared" si="44"/>
        <v>0</v>
      </c>
      <c r="V78" s="238">
        <f t="shared" si="44"/>
        <v>0</v>
      </c>
      <c r="W78" s="238">
        <f t="shared" si="44"/>
        <v>0</v>
      </c>
      <c r="X78" s="238">
        <f t="shared" si="44"/>
        <v>0</v>
      </c>
      <c r="Y78" s="238">
        <f t="shared" si="44"/>
        <v>0</v>
      </c>
      <c r="Z78" s="238">
        <f t="shared" si="44"/>
        <v>0</v>
      </c>
      <c r="AA78" s="238">
        <f t="shared" si="44"/>
        <v>0</v>
      </c>
      <c r="AB78" s="238">
        <f t="shared" si="44"/>
        <v>0</v>
      </c>
      <c r="AC78" s="238">
        <f t="shared" si="44"/>
        <v>0</v>
      </c>
      <c r="AD78" s="238">
        <f t="shared" si="44"/>
        <v>0</v>
      </c>
      <c r="AE78" s="238">
        <f t="shared" si="44"/>
        <v>0</v>
      </c>
      <c r="AF78" s="238">
        <f t="shared" si="44"/>
        <v>0</v>
      </c>
      <c r="AG78" s="238">
        <f t="shared" si="44"/>
        <v>0</v>
      </c>
      <c r="AH78" s="238">
        <f t="shared" si="44"/>
        <v>0</v>
      </c>
      <c r="AI78" s="238">
        <f t="shared" si="44"/>
        <v>0</v>
      </c>
      <c r="AJ78" s="238">
        <f t="shared" si="44"/>
        <v>0</v>
      </c>
      <c r="AK78" s="238">
        <f t="shared" si="44"/>
        <v>0</v>
      </c>
      <c r="AL78" s="238">
        <f t="shared" si="44"/>
        <v>0</v>
      </c>
      <c r="AM78" s="238">
        <f t="shared" si="44"/>
        <v>0</v>
      </c>
      <c r="AN78" s="238">
        <f t="shared" si="44"/>
        <v>0</v>
      </c>
      <c r="AO78" s="238">
        <f t="shared" si="44"/>
        <v>0</v>
      </c>
      <c r="AP78" s="238">
        <f t="shared" si="44"/>
        <v>0</v>
      </c>
      <c r="AQ78" s="238">
        <f t="shared" si="44"/>
        <v>0</v>
      </c>
      <c r="AR78" s="238">
        <f t="shared" si="44"/>
        <v>0</v>
      </c>
      <c r="AS78" s="238">
        <f t="shared" si="44"/>
        <v>0</v>
      </c>
      <c r="AT78" s="238">
        <f t="shared" si="44"/>
        <v>0</v>
      </c>
      <c r="AU78" s="238">
        <f t="shared" si="44"/>
        <v>0</v>
      </c>
      <c r="AV78" s="238">
        <f t="shared" si="44"/>
        <v>0</v>
      </c>
      <c r="AW78" s="238">
        <f t="shared" si="44"/>
        <v>0</v>
      </c>
      <c r="AX78" s="238">
        <f t="shared" si="44"/>
        <v>0</v>
      </c>
      <c r="AY78" s="238">
        <f t="shared" si="44"/>
        <v>0</v>
      </c>
      <c r="AZ78" s="238">
        <f t="shared" si="44"/>
        <v>0</v>
      </c>
      <c r="BA78" s="238">
        <f t="shared" si="44"/>
        <v>0</v>
      </c>
      <c r="BB78" s="238">
        <f t="shared" si="44"/>
        <v>0</v>
      </c>
      <c r="BC78" s="238">
        <f t="shared" si="44"/>
        <v>0</v>
      </c>
      <c r="BD78" s="238">
        <f t="shared" si="44"/>
        <v>0</v>
      </c>
      <c r="BE78" s="238">
        <f t="shared" si="44"/>
        <v>0</v>
      </c>
      <c r="BF78" s="238">
        <f t="shared" si="44"/>
        <v>0</v>
      </c>
      <c r="BG78" s="238">
        <f t="shared" si="44"/>
        <v>0</v>
      </c>
      <c r="BH78" s="238">
        <f t="shared" si="44"/>
        <v>0</v>
      </c>
      <c r="BI78" s="238">
        <f t="shared" si="44"/>
        <v>0</v>
      </c>
      <c r="BJ78" s="238">
        <f t="shared" si="44"/>
        <v>0</v>
      </c>
      <c r="BK78" s="238">
        <f t="shared" si="44"/>
        <v>0</v>
      </c>
      <c r="BL78" s="238">
        <f t="shared" si="44"/>
        <v>0</v>
      </c>
      <c r="BM78" s="238">
        <f t="shared" si="44"/>
        <v>0</v>
      </c>
      <c r="BN78" s="238">
        <f t="shared" si="44"/>
        <v>0</v>
      </c>
      <c r="BO78" s="238">
        <f t="shared" si="44"/>
        <v>0</v>
      </c>
      <c r="BP78" s="238">
        <f t="shared" si="44"/>
        <v>0</v>
      </c>
      <c r="BQ78" s="238">
        <f t="shared" si="44"/>
        <v>0</v>
      </c>
      <c r="BR78" s="238">
        <f t="shared" si="44"/>
        <v>0</v>
      </c>
      <c r="BS78" s="238">
        <f t="shared" si="44"/>
        <v>0</v>
      </c>
      <c r="BT78" s="238">
        <f t="shared" si="44"/>
        <v>0</v>
      </c>
      <c r="BU78" s="238">
        <f t="shared" si="44"/>
        <v>0</v>
      </c>
      <c r="BV78" s="238">
        <f t="shared" si="44"/>
        <v>0</v>
      </c>
      <c r="BW78" s="238">
        <f t="shared" si="44"/>
        <v>0</v>
      </c>
      <c r="BX78" s="238">
        <f t="shared" si="44"/>
        <v>0</v>
      </c>
      <c r="BY78" s="238">
        <f t="shared" si="44"/>
        <v>0</v>
      </c>
      <c r="BZ78" s="238">
        <f t="shared" si="44"/>
        <v>0</v>
      </c>
      <c r="CA78" s="238">
        <f t="shared" si="44"/>
        <v>0</v>
      </c>
      <c r="CB78" s="238">
        <f t="shared" si="44"/>
        <v>0</v>
      </c>
      <c r="CC78" s="238">
        <f t="shared" si="44"/>
        <v>0</v>
      </c>
      <c r="CD78" s="238">
        <f t="shared" si="44"/>
        <v>0</v>
      </c>
      <c r="CE78" s="238">
        <f t="shared" si="44"/>
        <v>0</v>
      </c>
      <c r="CF78" s="238">
        <f t="shared" si="44"/>
        <v>0</v>
      </c>
      <c r="CG78" s="238">
        <f t="shared" si="44"/>
        <v>0</v>
      </c>
      <c r="CH78" s="238">
        <f t="shared" si="44"/>
        <v>0</v>
      </c>
      <c r="CI78" s="238">
        <f t="shared" si="44"/>
        <v>0</v>
      </c>
      <c r="CJ78" s="238">
        <f t="shared" si="44"/>
        <v>0</v>
      </c>
      <c r="CK78" s="238">
        <f t="shared" si="44"/>
        <v>0</v>
      </c>
      <c r="CL78" s="238">
        <f t="shared" si="44"/>
        <v>0</v>
      </c>
      <c r="CM78" s="238">
        <f t="shared" si="44"/>
        <v>0</v>
      </c>
      <c r="CN78" s="238">
        <f t="shared" si="44"/>
        <v>0</v>
      </c>
      <c r="CO78" s="238">
        <f t="shared" si="44"/>
        <v>0</v>
      </c>
      <c r="CP78" s="238">
        <f t="shared" si="44"/>
        <v>0</v>
      </c>
      <c r="CQ78" s="238">
        <f t="shared" si="44"/>
        <v>0</v>
      </c>
      <c r="CR78" s="238">
        <f t="shared" si="44"/>
        <v>0</v>
      </c>
      <c r="CS78" s="238">
        <f t="shared" si="44"/>
        <v>0</v>
      </c>
      <c r="CT78" s="238">
        <f t="shared" si="44"/>
        <v>0</v>
      </c>
      <c r="CU78" s="238">
        <f t="shared" si="44"/>
        <v>0</v>
      </c>
      <c r="CV78" s="238">
        <f t="shared" si="44"/>
        <v>0</v>
      </c>
      <c r="CW78" s="238">
        <f t="shared" si="44"/>
        <v>0</v>
      </c>
      <c r="CX78" s="238">
        <f t="shared" si="44"/>
        <v>0</v>
      </c>
      <c r="CY78" s="238">
        <f t="shared" si="44"/>
        <v>0</v>
      </c>
      <c r="CZ78" s="238">
        <f t="shared" si="44"/>
        <v>0</v>
      </c>
      <c r="DA78" s="238">
        <f t="shared" si="44"/>
        <v>0</v>
      </c>
      <c r="DB78" s="238">
        <f t="shared" si="44"/>
        <v>0</v>
      </c>
      <c r="DC78" s="238">
        <f t="shared" si="44"/>
        <v>0</v>
      </c>
      <c r="DD78" s="238">
        <f t="shared" si="44"/>
        <v>0</v>
      </c>
      <c r="DE78" s="238">
        <f t="shared" si="44"/>
        <v>0</v>
      </c>
      <c r="DF78" s="238">
        <f t="shared" si="44"/>
        <v>0</v>
      </c>
      <c r="DG78" s="238">
        <f t="shared" si="44"/>
        <v>0</v>
      </c>
      <c r="DH78" s="238">
        <f t="shared" si="44"/>
        <v>0</v>
      </c>
      <c r="DI78" s="238">
        <f t="shared" si="44"/>
        <v>0</v>
      </c>
      <c r="DJ78" s="238">
        <f t="shared" si="44"/>
        <v>0</v>
      </c>
      <c r="DK78" s="238">
        <f t="shared" si="44"/>
        <v>0</v>
      </c>
      <c r="DL78" s="238">
        <f t="shared" si="44"/>
        <v>0</v>
      </c>
      <c r="DM78" s="238">
        <f t="shared" si="44"/>
        <v>0</v>
      </c>
      <c r="DN78" s="238">
        <f t="shared" si="44"/>
        <v>0</v>
      </c>
      <c r="DO78" s="238">
        <f t="shared" si="44"/>
        <v>0</v>
      </c>
      <c r="DP78" s="238">
        <f t="shared" si="44"/>
        <v>0</v>
      </c>
      <c r="DQ78" s="238">
        <f t="shared" si="44"/>
        <v>0</v>
      </c>
      <c r="DR78" s="238">
        <f t="shared" si="44"/>
        <v>0</v>
      </c>
      <c r="DS78" s="238">
        <f t="shared" si="44"/>
        <v>0</v>
      </c>
      <c r="DT78" s="238">
        <f t="shared" si="44"/>
        <v>0</v>
      </c>
      <c r="DU78" s="238">
        <f t="shared" si="44"/>
        <v>0</v>
      </c>
      <c r="DV78" s="238">
        <f t="shared" si="44"/>
        <v>0</v>
      </c>
      <c r="DW78" s="238"/>
      <c r="DX78" s="238"/>
      <c r="DY78" s="215"/>
    </row>
    <row r="79" ht="15.75" customHeight="1">
      <c r="A79" s="216" t="s">
        <v>238</v>
      </c>
      <c r="B79" s="209"/>
      <c r="C79" s="209"/>
      <c r="D79" s="209"/>
      <c r="E79" s="209"/>
      <c r="F79" s="209"/>
      <c r="G79" s="186"/>
      <c r="H79" s="217"/>
      <c r="I79" s="229"/>
      <c r="J79" s="229"/>
      <c r="K79" s="229"/>
      <c r="L79" s="229"/>
      <c r="M79" s="229"/>
      <c r="N79" s="229"/>
      <c r="O79" s="229"/>
      <c r="P79" s="229"/>
      <c r="Q79" s="229"/>
      <c r="R79" s="229"/>
      <c r="S79" s="229"/>
      <c r="T79" s="229"/>
      <c r="U79" s="229"/>
      <c r="V79" s="229"/>
      <c r="W79" s="229"/>
      <c r="X79" s="229"/>
      <c r="Y79" s="229"/>
      <c r="Z79" s="229"/>
      <c r="AA79" s="229"/>
      <c r="AB79" s="229"/>
      <c r="AC79" s="229"/>
      <c r="AD79" s="229"/>
      <c r="AE79" s="229"/>
      <c r="AF79" s="229"/>
      <c r="AG79" s="229"/>
      <c r="AH79" s="229"/>
      <c r="AI79" s="229"/>
      <c r="AJ79" s="229"/>
      <c r="AK79" s="229"/>
      <c r="AL79" s="229"/>
      <c r="AM79" s="229"/>
      <c r="AN79" s="229"/>
      <c r="AO79" s="229"/>
      <c r="AP79" s="229"/>
      <c r="AQ79" s="229"/>
      <c r="AR79" s="229"/>
      <c r="AS79" s="229"/>
      <c r="AT79" s="229"/>
      <c r="AU79" s="229"/>
      <c r="AV79" s="229"/>
      <c r="AW79" s="229"/>
      <c r="AX79" s="229"/>
      <c r="AY79" s="229"/>
      <c r="AZ79" s="229"/>
      <c r="BA79" s="229"/>
      <c r="BB79" s="229"/>
      <c r="BC79" s="229"/>
      <c r="BD79" s="229"/>
      <c r="BE79" s="229"/>
      <c r="BF79" s="229"/>
      <c r="BG79" s="229"/>
      <c r="BH79" s="229"/>
      <c r="BI79" s="229"/>
      <c r="BJ79" s="229"/>
      <c r="BK79" s="229"/>
      <c r="BL79" s="229"/>
      <c r="BM79" s="229"/>
      <c r="BN79" s="229"/>
      <c r="BO79" s="229"/>
      <c r="BP79" s="229"/>
      <c r="BQ79" s="229"/>
      <c r="BR79" s="229"/>
      <c r="BS79" s="229"/>
      <c r="BT79" s="229"/>
      <c r="BU79" s="229"/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29"/>
      <c r="CJ79" s="229"/>
      <c r="CK79" s="229"/>
      <c r="CL79" s="229"/>
      <c r="CM79" s="229"/>
      <c r="CN79" s="229"/>
      <c r="CO79" s="229"/>
      <c r="CP79" s="229"/>
      <c r="CQ79" s="229"/>
      <c r="CR79" s="229"/>
      <c r="CS79" s="229"/>
      <c r="CT79" s="229"/>
      <c r="CU79" s="229"/>
      <c r="CV79" s="229"/>
      <c r="CW79" s="229"/>
      <c r="CX79" s="229"/>
      <c r="CY79" s="229"/>
      <c r="CZ79" s="229"/>
      <c r="DA79" s="229"/>
      <c r="DB79" s="229"/>
      <c r="DC79" s="229"/>
      <c r="DD79" s="229"/>
      <c r="DE79" s="229"/>
      <c r="DF79" s="229"/>
      <c r="DG79" s="229"/>
      <c r="DH79" s="229"/>
      <c r="DI79" s="229"/>
      <c r="DJ79" s="229"/>
      <c r="DK79" s="229"/>
      <c r="DL79" s="229"/>
      <c r="DM79" s="229"/>
      <c r="DN79" s="229"/>
      <c r="DO79" s="229"/>
      <c r="DP79" s="229"/>
      <c r="DQ79" s="229"/>
      <c r="DR79" s="229"/>
      <c r="DS79" s="229"/>
      <c r="DT79" s="229"/>
      <c r="DU79" s="229"/>
      <c r="DV79" s="229"/>
      <c r="DW79" s="229"/>
      <c r="DX79" s="229"/>
      <c r="DY79" s="215"/>
    </row>
    <row r="80" ht="15.75" customHeight="1">
      <c r="A80" s="284">
        <v>1.0</v>
      </c>
      <c r="B80" s="285" t="s">
        <v>239</v>
      </c>
      <c r="C80" s="222">
        <v>24.0</v>
      </c>
      <c r="D80" s="223" t="s">
        <v>240</v>
      </c>
      <c r="E80" s="221">
        <v>350000.0</v>
      </c>
      <c r="F80" s="249">
        <f t="shared" ref="F80:F82" si="45">C80*E80</f>
        <v>8400000</v>
      </c>
      <c r="G80" s="224">
        <f t="shared" ref="G80:G82" si="46">SUM(I80:AB80)</f>
        <v>0</v>
      </c>
      <c r="H80" s="225">
        <f t="shared" ref="H80:H82" si="47">F80-G80</f>
        <v>8400000</v>
      </c>
      <c r="I80" s="229"/>
      <c r="J80" s="229"/>
      <c r="K80" s="229"/>
      <c r="L80" s="229"/>
      <c r="M80" s="229"/>
      <c r="N80" s="229"/>
      <c r="O80" s="229"/>
      <c r="P80" s="229"/>
      <c r="Q80" s="229"/>
      <c r="R80" s="229"/>
      <c r="S80" s="229"/>
      <c r="T80" s="229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229"/>
      <c r="AI80" s="229"/>
      <c r="AJ80" s="229"/>
      <c r="AK80" s="229"/>
      <c r="AL80" s="229"/>
      <c r="AM80" s="229"/>
      <c r="AN80" s="229"/>
      <c r="AO80" s="229"/>
      <c r="AP80" s="229"/>
      <c r="AQ80" s="229"/>
      <c r="AR80" s="229"/>
      <c r="AS80" s="229"/>
      <c r="AT80" s="229"/>
      <c r="AU80" s="229"/>
      <c r="AV80" s="229"/>
      <c r="AW80" s="229"/>
      <c r="AX80" s="229"/>
      <c r="AY80" s="229"/>
      <c r="AZ80" s="229"/>
      <c r="BA80" s="229"/>
      <c r="BB80" s="229"/>
      <c r="BC80" s="229"/>
      <c r="BD80" s="229"/>
      <c r="BE80" s="229"/>
      <c r="BF80" s="229"/>
      <c r="BG80" s="229"/>
      <c r="BH80" s="229"/>
      <c r="BI80" s="229"/>
      <c r="BJ80" s="229"/>
      <c r="BK80" s="229"/>
      <c r="BL80" s="229"/>
      <c r="BM80" s="229"/>
      <c r="BN80" s="229"/>
      <c r="BO80" s="229"/>
      <c r="BP80" s="229"/>
      <c r="BQ80" s="229"/>
      <c r="BR80" s="229"/>
      <c r="BS80" s="229"/>
      <c r="BT80" s="229"/>
      <c r="BU80" s="229"/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29"/>
      <c r="CJ80" s="229"/>
      <c r="CK80" s="229"/>
      <c r="CL80" s="229"/>
      <c r="CM80" s="229"/>
      <c r="CN80" s="229"/>
      <c r="CO80" s="229"/>
      <c r="CP80" s="229"/>
      <c r="CQ80" s="229"/>
      <c r="CR80" s="229"/>
      <c r="CS80" s="229"/>
      <c r="CT80" s="229"/>
      <c r="CU80" s="229"/>
      <c r="CV80" s="229"/>
      <c r="CW80" s="229"/>
      <c r="CX80" s="229"/>
      <c r="CY80" s="229"/>
      <c r="CZ80" s="229"/>
      <c r="DA80" s="229"/>
      <c r="DB80" s="229"/>
      <c r="DC80" s="229"/>
      <c r="DD80" s="229"/>
      <c r="DE80" s="229"/>
      <c r="DF80" s="229"/>
      <c r="DG80" s="229"/>
      <c r="DH80" s="229"/>
      <c r="DI80" s="229"/>
      <c r="DJ80" s="229"/>
      <c r="DK80" s="229"/>
      <c r="DL80" s="229"/>
      <c r="DM80" s="229"/>
      <c r="DN80" s="229"/>
      <c r="DO80" s="229"/>
      <c r="DP80" s="229"/>
      <c r="DQ80" s="229"/>
      <c r="DR80" s="229"/>
      <c r="DS80" s="229"/>
      <c r="DT80" s="229"/>
      <c r="DU80" s="229"/>
      <c r="DV80" s="229"/>
      <c r="DW80" s="229"/>
      <c r="DX80" s="229"/>
      <c r="DY80" s="215"/>
    </row>
    <row r="81" ht="15.75" customHeight="1">
      <c r="A81" s="220">
        <v>2.0</v>
      </c>
      <c r="B81" s="221" t="s">
        <v>241</v>
      </c>
      <c r="C81" s="222">
        <v>24.0</v>
      </c>
      <c r="D81" s="223" t="s">
        <v>240</v>
      </c>
      <c r="E81" s="221">
        <v>112500.0</v>
      </c>
      <c r="F81" s="249">
        <f t="shared" si="45"/>
        <v>2700000</v>
      </c>
      <c r="G81" s="224">
        <f t="shared" si="46"/>
        <v>0</v>
      </c>
      <c r="H81" s="225">
        <f t="shared" si="47"/>
        <v>2700000</v>
      </c>
      <c r="I81" s="229"/>
      <c r="J81" s="229"/>
      <c r="K81" s="229"/>
      <c r="L81" s="229"/>
      <c r="M81" s="229"/>
      <c r="N81" s="229"/>
      <c r="O81" s="229"/>
      <c r="P81" s="229"/>
      <c r="Q81" s="229"/>
      <c r="R81" s="229"/>
      <c r="S81" s="229"/>
      <c r="T81" s="229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229"/>
      <c r="AI81" s="229"/>
      <c r="AJ81" s="229"/>
      <c r="AK81" s="229"/>
      <c r="AL81" s="229"/>
      <c r="AM81" s="229"/>
      <c r="AN81" s="229"/>
      <c r="AO81" s="229"/>
      <c r="AP81" s="229"/>
      <c r="AQ81" s="229"/>
      <c r="AR81" s="229"/>
      <c r="AS81" s="229"/>
      <c r="AT81" s="229"/>
      <c r="AU81" s="229"/>
      <c r="AV81" s="229"/>
      <c r="AW81" s="229"/>
      <c r="AX81" s="229"/>
      <c r="AY81" s="229"/>
      <c r="AZ81" s="229"/>
      <c r="BA81" s="229"/>
      <c r="BB81" s="229"/>
      <c r="BC81" s="229"/>
      <c r="BD81" s="229"/>
      <c r="BE81" s="229"/>
      <c r="BF81" s="229"/>
      <c r="BG81" s="229"/>
      <c r="BH81" s="229"/>
      <c r="BI81" s="229"/>
      <c r="BJ81" s="229"/>
      <c r="BK81" s="229"/>
      <c r="BL81" s="229"/>
      <c r="BM81" s="229"/>
      <c r="BN81" s="229"/>
      <c r="BO81" s="229"/>
      <c r="BP81" s="229"/>
      <c r="BQ81" s="229"/>
      <c r="BR81" s="229"/>
      <c r="BS81" s="229"/>
      <c r="BT81" s="229"/>
      <c r="BU81" s="229"/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29"/>
      <c r="CJ81" s="229"/>
      <c r="CK81" s="229"/>
      <c r="CL81" s="229"/>
      <c r="CM81" s="229"/>
      <c r="CN81" s="229"/>
      <c r="CO81" s="229"/>
      <c r="CP81" s="229"/>
      <c r="CQ81" s="229"/>
      <c r="CR81" s="229"/>
      <c r="CS81" s="229"/>
      <c r="CT81" s="229"/>
      <c r="CU81" s="229"/>
      <c r="CV81" s="229"/>
      <c r="CW81" s="229"/>
      <c r="CX81" s="229"/>
      <c r="CY81" s="229"/>
      <c r="CZ81" s="229"/>
      <c r="DA81" s="229"/>
      <c r="DB81" s="229"/>
      <c r="DC81" s="229"/>
      <c r="DD81" s="229"/>
      <c r="DE81" s="229"/>
      <c r="DF81" s="229"/>
      <c r="DG81" s="229"/>
      <c r="DH81" s="229"/>
      <c r="DI81" s="229"/>
      <c r="DJ81" s="229"/>
      <c r="DK81" s="229"/>
      <c r="DL81" s="229"/>
      <c r="DM81" s="229"/>
      <c r="DN81" s="229"/>
      <c r="DO81" s="229"/>
      <c r="DP81" s="229"/>
      <c r="DQ81" s="229"/>
      <c r="DR81" s="229"/>
      <c r="DS81" s="229"/>
      <c r="DT81" s="229"/>
      <c r="DU81" s="229"/>
      <c r="DV81" s="229"/>
      <c r="DW81" s="229"/>
      <c r="DX81" s="229"/>
      <c r="DY81" s="215"/>
    </row>
    <row r="82" ht="15.75" customHeight="1">
      <c r="A82" s="220">
        <v>3.0</v>
      </c>
      <c r="B82" s="221" t="s">
        <v>242</v>
      </c>
      <c r="C82" s="222">
        <v>6.0</v>
      </c>
      <c r="D82" s="223" t="s">
        <v>240</v>
      </c>
      <c r="E82" s="221">
        <v>2000000.0</v>
      </c>
      <c r="F82" s="249">
        <f t="shared" si="45"/>
        <v>12000000</v>
      </c>
      <c r="G82" s="224">
        <f t="shared" si="46"/>
        <v>0</v>
      </c>
      <c r="H82" s="225">
        <f t="shared" si="47"/>
        <v>12000000</v>
      </c>
      <c r="I82" s="229"/>
      <c r="J82" s="229"/>
      <c r="K82" s="229"/>
      <c r="L82" s="229"/>
      <c r="M82" s="229"/>
      <c r="N82" s="229"/>
      <c r="O82" s="229"/>
      <c r="P82" s="229"/>
      <c r="Q82" s="229"/>
      <c r="R82" s="229"/>
      <c r="S82" s="229"/>
      <c r="T82" s="229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229"/>
      <c r="AI82" s="229"/>
      <c r="AJ82" s="229"/>
      <c r="AK82" s="229"/>
      <c r="AL82" s="229"/>
      <c r="AM82" s="229"/>
      <c r="AN82" s="229"/>
      <c r="AO82" s="229"/>
      <c r="AP82" s="229"/>
      <c r="AQ82" s="229"/>
      <c r="AR82" s="229"/>
      <c r="AS82" s="229"/>
      <c r="AT82" s="229"/>
      <c r="AU82" s="229"/>
      <c r="AV82" s="229"/>
      <c r="AW82" s="229"/>
      <c r="AX82" s="229"/>
      <c r="AY82" s="229"/>
      <c r="AZ82" s="229"/>
      <c r="BA82" s="229"/>
      <c r="BB82" s="229"/>
      <c r="BC82" s="229"/>
      <c r="BD82" s="229"/>
      <c r="BE82" s="229"/>
      <c r="BF82" s="229"/>
      <c r="BG82" s="229"/>
      <c r="BH82" s="229"/>
      <c r="BI82" s="229"/>
      <c r="BJ82" s="229"/>
      <c r="BK82" s="229"/>
      <c r="BL82" s="229"/>
      <c r="BM82" s="229"/>
      <c r="BN82" s="229"/>
      <c r="BO82" s="229"/>
      <c r="BP82" s="229"/>
      <c r="BQ82" s="229"/>
      <c r="BR82" s="229"/>
      <c r="BS82" s="229"/>
      <c r="BT82" s="229"/>
      <c r="BU82" s="229"/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29"/>
      <c r="CJ82" s="229"/>
      <c r="CK82" s="229"/>
      <c r="CL82" s="229"/>
      <c r="CM82" s="229"/>
      <c r="CN82" s="229"/>
      <c r="CO82" s="229"/>
      <c r="CP82" s="229"/>
      <c r="CQ82" s="229"/>
      <c r="CR82" s="229"/>
      <c r="CS82" s="229"/>
      <c r="CT82" s="229"/>
      <c r="CU82" s="229"/>
      <c r="CV82" s="229"/>
      <c r="CW82" s="229"/>
      <c r="CX82" s="229"/>
      <c r="CY82" s="229"/>
      <c r="CZ82" s="229"/>
      <c r="DA82" s="229"/>
      <c r="DB82" s="229"/>
      <c r="DC82" s="229"/>
      <c r="DD82" s="229"/>
      <c r="DE82" s="229"/>
      <c r="DF82" s="229"/>
      <c r="DG82" s="229"/>
      <c r="DH82" s="229"/>
      <c r="DI82" s="229"/>
      <c r="DJ82" s="229"/>
      <c r="DK82" s="229"/>
      <c r="DL82" s="229"/>
      <c r="DM82" s="229"/>
      <c r="DN82" s="229"/>
      <c r="DO82" s="229"/>
      <c r="DP82" s="229"/>
      <c r="DQ82" s="229"/>
      <c r="DR82" s="229"/>
      <c r="DS82" s="229"/>
      <c r="DT82" s="229"/>
      <c r="DU82" s="229"/>
      <c r="DV82" s="229"/>
      <c r="DW82" s="229"/>
      <c r="DX82" s="229"/>
      <c r="DY82" s="215"/>
    </row>
    <row r="83" ht="15.75" customHeight="1">
      <c r="A83" s="232"/>
      <c r="B83" s="233" t="s">
        <v>243</v>
      </c>
      <c r="C83" s="234"/>
      <c r="D83" s="212"/>
      <c r="E83" s="235"/>
      <c r="F83" s="235">
        <f t="shared" ref="F83:BD83" si="48">SUM(F80:F82)</f>
        <v>23100000</v>
      </c>
      <c r="G83" s="266">
        <f t="shared" si="48"/>
        <v>0</v>
      </c>
      <c r="H83" s="237">
        <f t="shared" si="48"/>
        <v>23100000</v>
      </c>
      <c r="I83" s="238">
        <f t="shared" si="48"/>
        <v>0</v>
      </c>
      <c r="J83" s="238">
        <f t="shared" si="48"/>
        <v>0</v>
      </c>
      <c r="K83" s="238">
        <f t="shared" si="48"/>
        <v>0</v>
      </c>
      <c r="L83" s="238">
        <f t="shared" si="48"/>
        <v>0</v>
      </c>
      <c r="M83" s="238">
        <f t="shared" si="48"/>
        <v>0</v>
      </c>
      <c r="N83" s="238">
        <f t="shared" si="48"/>
        <v>0</v>
      </c>
      <c r="O83" s="238">
        <f t="shared" si="48"/>
        <v>0</v>
      </c>
      <c r="P83" s="238">
        <f t="shared" si="48"/>
        <v>0</v>
      </c>
      <c r="Q83" s="238">
        <f t="shared" si="48"/>
        <v>0</v>
      </c>
      <c r="R83" s="238">
        <f t="shared" si="48"/>
        <v>0</v>
      </c>
      <c r="S83" s="238">
        <f t="shared" si="48"/>
        <v>0</v>
      </c>
      <c r="T83" s="238">
        <f t="shared" si="48"/>
        <v>0</v>
      </c>
      <c r="U83" s="238">
        <f t="shared" si="48"/>
        <v>0</v>
      </c>
      <c r="V83" s="238">
        <f t="shared" si="48"/>
        <v>0</v>
      </c>
      <c r="W83" s="238">
        <f t="shared" si="48"/>
        <v>0</v>
      </c>
      <c r="X83" s="238">
        <f t="shared" si="48"/>
        <v>0</v>
      </c>
      <c r="Y83" s="238">
        <f t="shared" si="48"/>
        <v>0</v>
      </c>
      <c r="Z83" s="238">
        <f t="shared" si="48"/>
        <v>0</v>
      </c>
      <c r="AA83" s="238">
        <f t="shared" si="48"/>
        <v>0</v>
      </c>
      <c r="AB83" s="238">
        <f t="shared" si="48"/>
        <v>0</v>
      </c>
      <c r="AC83" s="238">
        <f t="shared" si="48"/>
        <v>0</v>
      </c>
      <c r="AD83" s="238">
        <f t="shared" si="48"/>
        <v>0</v>
      </c>
      <c r="AE83" s="238">
        <f t="shared" si="48"/>
        <v>0</v>
      </c>
      <c r="AF83" s="238">
        <f t="shared" si="48"/>
        <v>0</v>
      </c>
      <c r="AG83" s="238">
        <f t="shared" si="48"/>
        <v>0</v>
      </c>
      <c r="AH83" s="238">
        <f t="shared" si="48"/>
        <v>0</v>
      </c>
      <c r="AI83" s="238">
        <f t="shared" si="48"/>
        <v>0</v>
      </c>
      <c r="AJ83" s="238">
        <f t="shared" si="48"/>
        <v>0</v>
      </c>
      <c r="AK83" s="238">
        <f t="shared" si="48"/>
        <v>0</v>
      </c>
      <c r="AL83" s="238">
        <f t="shared" si="48"/>
        <v>0</v>
      </c>
      <c r="AM83" s="238">
        <f t="shared" si="48"/>
        <v>0</v>
      </c>
      <c r="AN83" s="238">
        <f t="shared" si="48"/>
        <v>0</v>
      </c>
      <c r="AO83" s="238">
        <f t="shared" si="48"/>
        <v>0</v>
      </c>
      <c r="AP83" s="238">
        <f t="shared" si="48"/>
        <v>0</v>
      </c>
      <c r="AQ83" s="238">
        <f t="shared" si="48"/>
        <v>0</v>
      </c>
      <c r="AR83" s="238">
        <f t="shared" si="48"/>
        <v>0</v>
      </c>
      <c r="AS83" s="238">
        <f t="shared" si="48"/>
        <v>0</v>
      </c>
      <c r="AT83" s="238">
        <f t="shared" si="48"/>
        <v>0</v>
      </c>
      <c r="AU83" s="238">
        <f t="shared" si="48"/>
        <v>0</v>
      </c>
      <c r="AV83" s="238">
        <f t="shared" si="48"/>
        <v>0</v>
      </c>
      <c r="AW83" s="238">
        <f t="shared" si="48"/>
        <v>0</v>
      </c>
      <c r="AX83" s="238">
        <f t="shared" si="48"/>
        <v>0</v>
      </c>
      <c r="AY83" s="238">
        <f t="shared" si="48"/>
        <v>0</v>
      </c>
      <c r="AZ83" s="238">
        <f t="shared" si="48"/>
        <v>0</v>
      </c>
      <c r="BA83" s="238">
        <f t="shared" si="48"/>
        <v>0</v>
      </c>
      <c r="BB83" s="238">
        <f t="shared" si="48"/>
        <v>0</v>
      </c>
      <c r="BC83" s="238">
        <f t="shared" si="48"/>
        <v>0</v>
      </c>
      <c r="BD83" s="238">
        <f t="shared" si="48"/>
        <v>0</v>
      </c>
      <c r="BE83" s="238"/>
      <c r="BF83" s="238"/>
      <c r="BG83" s="238"/>
      <c r="BH83" s="238"/>
      <c r="BI83" s="238"/>
      <c r="BJ83" s="238"/>
      <c r="BK83" s="238"/>
      <c r="BL83" s="238"/>
      <c r="BM83" s="238"/>
      <c r="BN83" s="238"/>
      <c r="BO83" s="238"/>
      <c r="BP83" s="238"/>
      <c r="BQ83" s="238"/>
      <c r="BR83" s="238"/>
      <c r="BS83" s="238"/>
      <c r="BT83" s="238"/>
      <c r="BU83" s="238"/>
      <c r="BV83" s="238"/>
      <c r="BW83" s="238"/>
      <c r="BX83" s="238"/>
      <c r="BY83" s="238"/>
      <c r="BZ83" s="238"/>
      <c r="CA83" s="238"/>
      <c r="CB83" s="238"/>
      <c r="CC83" s="238"/>
      <c r="CD83" s="238"/>
      <c r="CE83" s="238"/>
      <c r="CF83" s="238"/>
      <c r="CG83" s="238"/>
      <c r="CH83" s="238"/>
      <c r="CI83" s="238"/>
      <c r="CJ83" s="238"/>
      <c r="CK83" s="238"/>
      <c r="CL83" s="238"/>
      <c r="CM83" s="238"/>
      <c r="CN83" s="238"/>
      <c r="CO83" s="238"/>
      <c r="CP83" s="238"/>
      <c r="CQ83" s="238"/>
      <c r="CR83" s="238"/>
      <c r="CS83" s="238"/>
      <c r="CT83" s="238"/>
      <c r="CU83" s="238"/>
      <c r="CV83" s="238"/>
      <c r="CW83" s="238"/>
      <c r="CX83" s="238"/>
      <c r="CY83" s="238"/>
      <c r="CZ83" s="238"/>
      <c r="DA83" s="238"/>
      <c r="DB83" s="238"/>
      <c r="DC83" s="238"/>
      <c r="DD83" s="238"/>
      <c r="DE83" s="238"/>
      <c r="DF83" s="238"/>
      <c r="DG83" s="238"/>
      <c r="DH83" s="238"/>
      <c r="DI83" s="238"/>
      <c r="DJ83" s="238"/>
      <c r="DK83" s="238"/>
      <c r="DL83" s="238"/>
      <c r="DM83" s="238"/>
      <c r="DN83" s="238"/>
      <c r="DO83" s="238"/>
      <c r="DP83" s="238"/>
      <c r="DQ83" s="238"/>
      <c r="DR83" s="238"/>
      <c r="DS83" s="238"/>
      <c r="DT83" s="238"/>
      <c r="DU83" s="238"/>
      <c r="DV83" s="238"/>
      <c r="DW83" s="238"/>
      <c r="DX83" s="238"/>
      <c r="DY83" s="242"/>
    </row>
    <row r="84" ht="15.75" customHeight="1">
      <c r="A84" s="220"/>
      <c r="B84" s="246" t="s">
        <v>244</v>
      </c>
      <c r="C84" s="247"/>
      <c r="D84" s="248"/>
      <c r="E84" s="249"/>
      <c r="F84" s="235">
        <f t="shared" ref="F84:H84" si="49">F83+F78+F72+F68</f>
        <v>367974411</v>
      </c>
      <c r="G84" s="266">
        <f t="shared" si="49"/>
        <v>98287238</v>
      </c>
      <c r="H84" s="237">
        <f t="shared" si="49"/>
        <v>269687173</v>
      </c>
      <c r="I84" s="229"/>
      <c r="J84" s="229"/>
      <c r="K84" s="229"/>
      <c r="L84" s="229"/>
      <c r="M84" s="229"/>
      <c r="N84" s="229"/>
      <c r="O84" s="229"/>
      <c r="P84" s="229"/>
      <c r="Q84" s="229"/>
      <c r="R84" s="229"/>
      <c r="S84" s="229"/>
      <c r="T84" s="229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229"/>
      <c r="AI84" s="229"/>
      <c r="AJ84" s="229"/>
      <c r="AK84" s="229"/>
      <c r="AL84" s="229"/>
      <c r="AM84" s="229"/>
      <c r="AN84" s="229"/>
      <c r="AO84" s="229"/>
      <c r="AP84" s="229"/>
      <c r="AQ84" s="229"/>
      <c r="AR84" s="229"/>
      <c r="AS84" s="229"/>
      <c r="AT84" s="229"/>
      <c r="AU84" s="229"/>
      <c r="AV84" s="229"/>
      <c r="AW84" s="229"/>
      <c r="AX84" s="229"/>
      <c r="AY84" s="229"/>
      <c r="AZ84" s="229"/>
      <c r="BA84" s="229"/>
      <c r="BB84" s="229"/>
      <c r="BC84" s="229"/>
      <c r="BD84" s="229"/>
      <c r="BE84" s="229"/>
      <c r="BF84" s="229"/>
      <c r="BG84" s="229"/>
      <c r="BH84" s="229"/>
      <c r="BI84" s="229"/>
      <c r="BJ84" s="229"/>
      <c r="BK84" s="229"/>
      <c r="BL84" s="229"/>
      <c r="BM84" s="229"/>
      <c r="BN84" s="229"/>
      <c r="BO84" s="229"/>
      <c r="BP84" s="229"/>
      <c r="BQ84" s="229"/>
      <c r="BR84" s="229"/>
      <c r="BS84" s="229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29"/>
      <c r="CJ84" s="229"/>
      <c r="CK84" s="229"/>
      <c r="CL84" s="229"/>
      <c r="CM84" s="229"/>
      <c r="CN84" s="229"/>
      <c r="CO84" s="229"/>
      <c r="CP84" s="229"/>
      <c r="CQ84" s="229"/>
      <c r="CR84" s="229"/>
      <c r="CS84" s="229"/>
      <c r="CT84" s="229"/>
      <c r="CU84" s="229"/>
      <c r="CV84" s="229"/>
      <c r="CW84" s="229"/>
      <c r="CX84" s="229"/>
      <c r="CY84" s="229"/>
      <c r="CZ84" s="229"/>
      <c r="DA84" s="229"/>
      <c r="DB84" s="229"/>
      <c r="DC84" s="229"/>
      <c r="DD84" s="229"/>
      <c r="DE84" s="229"/>
      <c r="DF84" s="229"/>
      <c r="DG84" s="229"/>
      <c r="DH84" s="229"/>
      <c r="DI84" s="229"/>
      <c r="DJ84" s="229"/>
      <c r="DK84" s="229"/>
      <c r="DL84" s="229"/>
      <c r="DM84" s="229"/>
      <c r="DN84" s="229"/>
      <c r="DO84" s="229"/>
      <c r="DP84" s="229"/>
      <c r="DQ84" s="229"/>
      <c r="DR84" s="229"/>
      <c r="DS84" s="229"/>
      <c r="DT84" s="229"/>
      <c r="DU84" s="229"/>
      <c r="DV84" s="229"/>
      <c r="DW84" s="229"/>
      <c r="DX84" s="229"/>
      <c r="DY84" s="215"/>
    </row>
    <row r="85" ht="15.75" customHeight="1">
      <c r="A85" s="220"/>
      <c r="B85" s="246" t="s">
        <v>245</v>
      </c>
      <c r="C85" s="247"/>
      <c r="D85" s="248"/>
      <c r="E85" s="286" t="s">
        <v>189</v>
      </c>
      <c r="F85" s="235">
        <f>F84/F3</f>
        <v>510366.7282</v>
      </c>
      <c r="G85" s="266">
        <f>G84/F3</f>
        <v>136320.7184</v>
      </c>
      <c r="H85" s="237">
        <f>H84/F3</f>
        <v>374046.0097</v>
      </c>
      <c r="I85" s="229"/>
      <c r="J85" s="229"/>
      <c r="K85" s="229"/>
      <c r="L85" s="229"/>
      <c r="M85" s="229"/>
      <c r="N85" s="229"/>
      <c r="O85" s="229"/>
      <c r="P85" s="229"/>
      <c r="Q85" s="229"/>
      <c r="R85" s="229"/>
      <c r="S85" s="229"/>
      <c r="T85" s="229"/>
      <c r="U85" s="229"/>
      <c r="V85" s="229"/>
      <c r="W85" s="229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29"/>
      <c r="AI85" s="229"/>
      <c r="AJ85" s="229"/>
      <c r="AK85" s="229"/>
      <c r="AL85" s="229"/>
      <c r="AM85" s="229"/>
      <c r="AN85" s="229"/>
      <c r="AO85" s="229"/>
      <c r="AP85" s="229"/>
      <c r="AQ85" s="229"/>
      <c r="AR85" s="229"/>
      <c r="AS85" s="229"/>
      <c r="AT85" s="229"/>
      <c r="AU85" s="229"/>
      <c r="AV85" s="229"/>
      <c r="AW85" s="229"/>
      <c r="AX85" s="229"/>
      <c r="AY85" s="229"/>
      <c r="AZ85" s="229"/>
      <c r="BA85" s="229"/>
      <c r="BB85" s="229"/>
      <c r="BC85" s="229"/>
      <c r="BD85" s="229"/>
      <c r="BE85" s="229"/>
      <c r="BF85" s="229"/>
      <c r="BG85" s="229"/>
      <c r="BH85" s="229"/>
      <c r="BI85" s="229"/>
      <c r="BJ85" s="229"/>
      <c r="BK85" s="229"/>
      <c r="BL85" s="229"/>
      <c r="BM85" s="229"/>
      <c r="BN85" s="229"/>
      <c r="BO85" s="229"/>
      <c r="BP85" s="229"/>
      <c r="BQ85" s="229"/>
      <c r="BR85" s="229"/>
      <c r="BS85" s="229"/>
      <c r="BT85" s="229"/>
      <c r="BU85" s="229"/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29"/>
      <c r="CJ85" s="229"/>
      <c r="CK85" s="229"/>
      <c r="CL85" s="229"/>
      <c r="CM85" s="229"/>
      <c r="CN85" s="229"/>
      <c r="CO85" s="229"/>
      <c r="CP85" s="229"/>
      <c r="CQ85" s="229"/>
      <c r="CR85" s="229"/>
      <c r="CS85" s="229"/>
      <c r="CT85" s="229"/>
      <c r="CU85" s="229"/>
      <c r="CV85" s="229"/>
      <c r="CW85" s="229"/>
      <c r="CX85" s="229"/>
      <c r="CY85" s="229"/>
      <c r="CZ85" s="229"/>
      <c r="DA85" s="229"/>
      <c r="DB85" s="229"/>
      <c r="DC85" s="229"/>
      <c r="DD85" s="229"/>
      <c r="DE85" s="229"/>
      <c r="DF85" s="229"/>
      <c r="DG85" s="229"/>
      <c r="DH85" s="229"/>
      <c r="DI85" s="229"/>
      <c r="DJ85" s="229"/>
      <c r="DK85" s="229"/>
      <c r="DL85" s="229"/>
      <c r="DM85" s="229"/>
      <c r="DN85" s="229"/>
      <c r="DO85" s="229"/>
      <c r="DP85" s="229"/>
      <c r="DQ85" s="229"/>
      <c r="DR85" s="229"/>
      <c r="DS85" s="229"/>
      <c r="DT85" s="229"/>
      <c r="DU85" s="229"/>
      <c r="DV85" s="229"/>
      <c r="DW85" s="229"/>
      <c r="DX85" s="229"/>
      <c r="DY85" s="215"/>
    </row>
    <row r="86" ht="15.75" customHeight="1">
      <c r="A86" s="256"/>
      <c r="B86" s="202"/>
      <c r="C86" s="257"/>
      <c r="D86" s="258"/>
      <c r="E86" s="202"/>
      <c r="F86" s="202"/>
      <c r="G86" s="287"/>
      <c r="H86" s="288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</row>
    <row r="87" ht="15.75" customHeight="1">
      <c r="A87" s="260" t="s">
        <v>69</v>
      </c>
      <c r="B87" s="261" t="s">
        <v>70</v>
      </c>
      <c r="C87" s="257"/>
      <c r="D87" s="258"/>
      <c r="E87" s="202"/>
      <c r="F87" s="202"/>
      <c r="G87" s="287"/>
      <c r="H87" s="288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</row>
    <row r="88" ht="15.75" customHeight="1">
      <c r="A88" s="212" t="s">
        <v>52</v>
      </c>
      <c r="B88" s="212" t="s">
        <v>157</v>
      </c>
      <c r="C88" s="212" t="s">
        <v>158</v>
      </c>
      <c r="D88" s="212" t="s">
        <v>159</v>
      </c>
      <c r="E88" s="212" t="s">
        <v>190</v>
      </c>
      <c r="F88" s="212" t="s">
        <v>161</v>
      </c>
      <c r="G88" s="263" t="s">
        <v>162</v>
      </c>
      <c r="H88" s="211" t="s">
        <v>156</v>
      </c>
      <c r="I88" s="229"/>
      <c r="J88" s="229"/>
      <c r="K88" s="229"/>
      <c r="L88" s="229"/>
      <c r="M88" s="229"/>
      <c r="N88" s="229"/>
      <c r="O88" s="229"/>
      <c r="P88" s="229"/>
      <c r="Q88" s="229"/>
      <c r="R88" s="229"/>
      <c r="S88" s="229"/>
      <c r="T88" s="229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229"/>
      <c r="AI88" s="229"/>
      <c r="AJ88" s="229"/>
      <c r="AK88" s="229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29"/>
      <c r="BB88" s="229"/>
      <c r="BC88" s="229"/>
      <c r="BD88" s="229"/>
      <c r="BE88" s="229"/>
      <c r="BF88" s="229"/>
      <c r="BG88" s="229"/>
      <c r="BH88" s="229"/>
      <c r="BI88" s="229"/>
      <c r="BJ88" s="229"/>
      <c r="BK88" s="229"/>
      <c r="BL88" s="229"/>
      <c r="BM88" s="229"/>
      <c r="BN88" s="229"/>
      <c r="BO88" s="229"/>
      <c r="BP88" s="229"/>
      <c r="BQ88" s="229"/>
      <c r="BR88" s="229"/>
      <c r="BS88" s="229"/>
      <c r="BT88" s="229"/>
      <c r="BU88" s="229"/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29"/>
      <c r="CJ88" s="229"/>
      <c r="CK88" s="229"/>
      <c r="CL88" s="229"/>
      <c r="CM88" s="229"/>
      <c r="CN88" s="229"/>
      <c r="CO88" s="229"/>
      <c r="CP88" s="229"/>
      <c r="CQ88" s="229"/>
      <c r="CR88" s="229"/>
      <c r="CS88" s="229"/>
      <c r="CT88" s="229"/>
      <c r="CU88" s="229"/>
      <c r="CV88" s="229"/>
      <c r="CW88" s="229"/>
      <c r="CX88" s="229"/>
      <c r="CY88" s="229"/>
      <c r="CZ88" s="229"/>
      <c r="DA88" s="229"/>
      <c r="DB88" s="229"/>
      <c r="DC88" s="229"/>
      <c r="DD88" s="229"/>
      <c r="DE88" s="229"/>
      <c r="DF88" s="229"/>
      <c r="DG88" s="229"/>
      <c r="DH88" s="229"/>
      <c r="DI88" s="229"/>
      <c r="DJ88" s="229"/>
      <c r="DK88" s="229"/>
      <c r="DL88" s="229"/>
      <c r="DM88" s="229"/>
      <c r="DN88" s="229"/>
      <c r="DO88" s="229"/>
      <c r="DP88" s="229"/>
      <c r="DQ88" s="229"/>
      <c r="DR88" s="229"/>
      <c r="DS88" s="229"/>
      <c r="DT88" s="229"/>
      <c r="DU88" s="229"/>
      <c r="DV88" s="229"/>
      <c r="DW88" s="229"/>
      <c r="DX88" s="229"/>
      <c r="DY88" s="215"/>
    </row>
    <row r="89" ht="15.75" customHeight="1">
      <c r="A89" s="212"/>
      <c r="B89" s="212"/>
      <c r="C89" s="212"/>
      <c r="D89" s="212"/>
      <c r="E89" s="212"/>
      <c r="F89" s="212"/>
      <c r="G89" s="214"/>
      <c r="H89" s="214"/>
      <c r="I89" s="264">
        <v>42401.0</v>
      </c>
      <c r="J89" s="264">
        <v>42431.0</v>
      </c>
      <c r="K89" s="264">
        <v>42461.0</v>
      </c>
      <c r="L89" s="264">
        <v>42491.0</v>
      </c>
      <c r="M89" s="264">
        <v>42523.0</v>
      </c>
      <c r="N89" s="264">
        <v>42552.0</v>
      </c>
      <c r="O89" s="264">
        <v>42612.0</v>
      </c>
      <c r="P89" s="264">
        <v>42642.0</v>
      </c>
      <c r="Q89" s="264">
        <v>42671.0</v>
      </c>
      <c r="R89" s="264">
        <v>42702.0</v>
      </c>
      <c r="S89" s="264">
        <v>42731.0</v>
      </c>
      <c r="T89" s="264">
        <v>42762.0</v>
      </c>
      <c r="U89" s="264">
        <f t="shared" ref="U89:DX89" si="50">T89+30</f>
        <v>42792</v>
      </c>
      <c r="V89" s="264">
        <f t="shared" si="50"/>
        <v>42822</v>
      </c>
      <c r="W89" s="264">
        <f t="shared" si="50"/>
        <v>42852</v>
      </c>
      <c r="X89" s="264">
        <f t="shared" si="50"/>
        <v>42882</v>
      </c>
      <c r="Y89" s="264">
        <f t="shared" si="50"/>
        <v>42912</v>
      </c>
      <c r="Z89" s="264">
        <f t="shared" si="50"/>
        <v>42942</v>
      </c>
      <c r="AA89" s="264">
        <f t="shared" si="50"/>
        <v>42972</v>
      </c>
      <c r="AB89" s="264">
        <f t="shared" si="50"/>
        <v>43002</v>
      </c>
      <c r="AC89" s="264">
        <f t="shared" si="50"/>
        <v>43032</v>
      </c>
      <c r="AD89" s="264">
        <f t="shared" si="50"/>
        <v>43062</v>
      </c>
      <c r="AE89" s="264">
        <f t="shared" si="50"/>
        <v>43092</v>
      </c>
      <c r="AF89" s="264">
        <f t="shared" si="50"/>
        <v>43122</v>
      </c>
      <c r="AG89" s="264">
        <f t="shared" si="50"/>
        <v>43152</v>
      </c>
      <c r="AH89" s="264">
        <f t="shared" si="50"/>
        <v>43182</v>
      </c>
      <c r="AI89" s="264">
        <f t="shared" si="50"/>
        <v>43212</v>
      </c>
      <c r="AJ89" s="264">
        <f t="shared" si="50"/>
        <v>43242</v>
      </c>
      <c r="AK89" s="264">
        <f t="shared" si="50"/>
        <v>43272</v>
      </c>
      <c r="AL89" s="264">
        <f t="shared" si="50"/>
        <v>43302</v>
      </c>
      <c r="AM89" s="264">
        <f t="shared" si="50"/>
        <v>43332</v>
      </c>
      <c r="AN89" s="264">
        <f t="shared" si="50"/>
        <v>43362</v>
      </c>
      <c r="AO89" s="264">
        <f t="shared" si="50"/>
        <v>43392</v>
      </c>
      <c r="AP89" s="264">
        <f t="shared" si="50"/>
        <v>43422</v>
      </c>
      <c r="AQ89" s="264">
        <f t="shared" si="50"/>
        <v>43452</v>
      </c>
      <c r="AR89" s="264">
        <f t="shared" si="50"/>
        <v>43482</v>
      </c>
      <c r="AS89" s="264">
        <f t="shared" si="50"/>
        <v>43512</v>
      </c>
      <c r="AT89" s="264">
        <f t="shared" si="50"/>
        <v>43542</v>
      </c>
      <c r="AU89" s="264">
        <f t="shared" si="50"/>
        <v>43572</v>
      </c>
      <c r="AV89" s="264">
        <f t="shared" si="50"/>
        <v>43602</v>
      </c>
      <c r="AW89" s="264">
        <f t="shared" si="50"/>
        <v>43632</v>
      </c>
      <c r="AX89" s="264">
        <f t="shared" si="50"/>
        <v>43662</v>
      </c>
      <c r="AY89" s="264">
        <f t="shared" si="50"/>
        <v>43692</v>
      </c>
      <c r="AZ89" s="264">
        <f t="shared" si="50"/>
        <v>43722</v>
      </c>
      <c r="BA89" s="264">
        <f t="shared" si="50"/>
        <v>43752</v>
      </c>
      <c r="BB89" s="264">
        <f t="shared" si="50"/>
        <v>43782</v>
      </c>
      <c r="BC89" s="264">
        <f t="shared" si="50"/>
        <v>43812</v>
      </c>
      <c r="BD89" s="264">
        <f t="shared" si="50"/>
        <v>43842</v>
      </c>
      <c r="BE89" s="264">
        <f t="shared" si="50"/>
        <v>43872</v>
      </c>
      <c r="BF89" s="264">
        <f t="shared" si="50"/>
        <v>43902</v>
      </c>
      <c r="BG89" s="264">
        <f t="shared" si="50"/>
        <v>43932</v>
      </c>
      <c r="BH89" s="264">
        <f t="shared" si="50"/>
        <v>43962</v>
      </c>
      <c r="BI89" s="264">
        <f t="shared" si="50"/>
        <v>43992</v>
      </c>
      <c r="BJ89" s="264">
        <f t="shared" si="50"/>
        <v>44022</v>
      </c>
      <c r="BK89" s="264">
        <f t="shared" si="50"/>
        <v>44052</v>
      </c>
      <c r="BL89" s="264">
        <f t="shared" si="50"/>
        <v>44082</v>
      </c>
      <c r="BM89" s="264">
        <f t="shared" si="50"/>
        <v>44112</v>
      </c>
      <c r="BN89" s="264">
        <f t="shared" si="50"/>
        <v>44142</v>
      </c>
      <c r="BO89" s="264">
        <f t="shared" si="50"/>
        <v>44172</v>
      </c>
      <c r="BP89" s="264">
        <f t="shared" si="50"/>
        <v>44202</v>
      </c>
      <c r="BQ89" s="264">
        <f t="shared" si="50"/>
        <v>44232</v>
      </c>
      <c r="BR89" s="264">
        <f t="shared" si="50"/>
        <v>44262</v>
      </c>
      <c r="BS89" s="264">
        <f t="shared" si="50"/>
        <v>44292</v>
      </c>
      <c r="BT89" s="264">
        <f t="shared" si="50"/>
        <v>44322</v>
      </c>
      <c r="BU89" s="264">
        <f t="shared" si="50"/>
        <v>44352</v>
      </c>
      <c r="BV89" s="264">
        <f t="shared" si="50"/>
        <v>44382</v>
      </c>
      <c r="BW89" s="264">
        <f t="shared" si="50"/>
        <v>44412</v>
      </c>
      <c r="BX89" s="264">
        <f t="shared" si="50"/>
        <v>44442</v>
      </c>
      <c r="BY89" s="264">
        <f t="shared" si="50"/>
        <v>44472</v>
      </c>
      <c r="BZ89" s="264">
        <f t="shared" si="50"/>
        <v>44502</v>
      </c>
      <c r="CA89" s="264">
        <f t="shared" si="50"/>
        <v>44532</v>
      </c>
      <c r="CB89" s="264">
        <f t="shared" si="50"/>
        <v>44562</v>
      </c>
      <c r="CC89" s="264">
        <f t="shared" si="50"/>
        <v>44592</v>
      </c>
      <c r="CD89" s="264">
        <f t="shared" si="50"/>
        <v>44622</v>
      </c>
      <c r="CE89" s="264">
        <f t="shared" si="50"/>
        <v>44652</v>
      </c>
      <c r="CF89" s="264">
        <f t="shared" si="50"/>
        <v>44682</v>
      </c>
      <c r="CG89" s="264">
        <f t="shared" si="50"/>
        <v>44712</v>
      </c>
      <c r="CH89" s="264">
        <f t="shared" si="50"/>
        <v>44742</v>
      </c>
      <c r="CI89" s="264">
        <f t="shared" si="50"/>
        <v>44772</v>
      </c>
      <c r="CJ89" s="264">
        <f t="shared" si="50"/>
        <v>44802</v>
      </c>
      <c r="CK89" s="264">
        <f t="shared" si="50"/>
        <v>44832</v>
      </c>
      <c r="CL89" s="264">
        <f t="shared" si="50"/>
        <v>44862</v>
      </c>
      <c r="CM89" s="264">
        <f t="shared" si="50"/>
        <v>44892</v>
      </c>
      <c r="CN89" s="264">
        <f t="shared" si="50"/>
        <v>44922</v>
      </c>
      <c r="CO89" s="264">
        <f t="shared" si="50"/>
        <v>44952</v>
      </c>
      <c r="CP89" s="264">
        <f t="shared" si="50"/>
        <v>44982</v>
      </c>
      <c r="CQ89" s="264">
        <f t="shared" si="50"/>
        <v>45012</v>
      </c>
      <c r="CR89" s="264">
        <f t="shared" si="50"/>
        <v>45042</v>
      </c>
      <c r="CS89" s="264">
        <f t="shared" si="50"/>
        <v>45072</v>
      </c>
      <c r="CT89" s="264">
        <f t="shared" si="50"/>
        <v>45102</v>
      </c>
      <c r="CU89" s="264">
        <f t="shared" si="50"/>
        <v>45132</v>
      </c>
      <c r="CV89" s="264">
        <f t="shared" si="50"/>
        <v>45162</v>
      </c>
      <c r="CW89" s="264">
        <f t="shared" si="50"/>
        <v>45192</v>
      </c>
      <c r="CX89" s="264">
        <f t="shared" si="50"/>
        <v>45222</v>
      </c>
      <c r="CY89" s="264">
        <f t="shared" si="50"/>
        <v>45252</v>
      </c>
      <c r="CZ89" s="264">
        <f t="shared" si="50"/>
        <v>45282</v>
      </c>
      <c r="DA89" s="264">
        <f t="shared" si="50"/>
        <v>45312</v>
      </c>
      <c r="DB89" s="264">
        <f t="shared" si="50"/>
        <v>45342</v>
      </c>
      <c r="DC89" s="264">
        <f t="shared" si="50"/>
        <v>45372</v>
      </c>
      <c r="DD89" s="264">
        <f t="shared" si="50"/>
        <v>45402</v>
      </c>
      <c r="DE89" s="264">
        <f t="shared" si="50"/>
        <v>45432</v>
      </c>
      <c r="DF89" s="264">
        <f t="shared" si="50"/>
        <v>45462</v>
      </c>
      <c r="DG89" s="264">
        <f t="shared" si="50"/>
        <v>45492</v>
      </c>
      <c r="DH89" s="264">
        <f t="shared" si="50"/>
        <v>45522</v>
      </c>
      <c r="DI89" s="264">
        <f t="shared" si="50"/>
        <v>45552</v>
      </c>
      <c r="DJ89" s="264">
        <f t="shared" si="50"/>
        <v>45582</v>
      </c>
      <c r="DK89" s="264">
        <f t="shared" si="50"/>
        <v>45612</v>
      </c>
      <c r="DL89" s="264">
        <f t="shared" si="50"/>
        <v>45642</v>
      </c>
      <c r="DM89" s="264">
        <f t="shared" si="50"/>
        <v>45672</v>
      </c>
      <c r="DN89" s="264">
        <f t="shared" si="50"/>
        <v>45702</v>
      </c>
      <c r="DO89" s="264">
        <f t="shared" si="50"/>
        <v>45732</v>
      </c>
      <c r="DP89" s="264">
        <f t="shared" si="50"/>
        <v>45762</v>
      </c>
      <c r="DQ89" s="264">
        <f t="shared" si="50"/>
        <v>45792</v>
      </c>
      <c r="DR89" s="264">
        <f t="shared" si="50"/>
        <v>45822</v>
      </c>
      <c r="DS89" s="264">
        <f t="shared" si="50"/>
        <v>45852</v>
      </c>
      <c r="DT89" s="264">
        <f t="shared" si="50"/>
        <v>45882</v>
      </c>
      <c r="DU89" s="264">
        <f t="shared" si="50"/>
        <v>45912</v>
      </c>
      <c r="DV89" s="264">
        <f t="shared" si="50"/>
        <v>45942</v>
      </c>
      <c r="DW89" s="264">
        <f t="shared" si="50"/>
        <v>45972</v>
      </c>
      <c r="DX89" s="264">
        <f t="shared" si="50"/>
        <v>46002</v>
      </c>
      <c r="DY89" s="215"/>
    </row>
    <row r="90" ht="15.75" customHeight="1">
      <c r="A90" s="220">
        <v>1.0</v>
      </c>
      <c r="B90" s="221" t="s">
        <v>246</v>
      </c>
      <c r="C90" s="222">
        <v>0.0</v>
      </c>
      <c r="D90" s="221" t="s">
        <v>171</v>
      </c>
      <c r="E90" s="223">
        <v>250000.0</v>
      </c>
      <c r="F90" s="221">
        <f t="shared" ref="F90:F91" si="51">C90*E90</f>
        <v>0</v>
      </c>
      <c r="G90" s="224">
        <f t="shared" ref="G90:G91" si="52">SUM(I90:AB90)</f>
        <v>0</v>
      </c>
      <c r="H90" s="225">
        <f t="shared" ref="H90:H91" si="53">F90-G90</f>
        <v>0</v>
      </c>
      <c r="I90" s="229"/>
      <c r="J90" s="229"/>
      <c r="K90" s="229"/>
      <c r="L90" s="229"/>
      <c r="M90" s="229"/>
      <c r="N90" s="229"/>
      <c r="O90" s="229"/>
      <c r="P90" s="229"/>
      <c r="Q90" s="229"/>
      <c r="R90" s="229"/>
      <c r="S90" s="229"/>
      <c r="T90" s="229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229"/>
      <c r="AI90" s="229"/>
      <c r="AJ90" s="229"/>
      <c r="AK90" s="229"/>
      <c r="AL90" s="229"/>
      <c r="AM90" s="229"/>
      <c r="AN90" s="229"/>
      <c r="AO90" s="229"/>
      <c r="AP90" s="229"/>
      <c r="AQ90" s="229"/>
      <c r="AR90" s="229"/>
      <c r="AS90" s="229"/>
      <c r="AT90" s="229"/>
      <c r="AU90" s="229"/>
      <c r="AV90" s="229"/>
      <c r="AW90" s="229"/>
      <c r="AX90" s="229"/>
      <c r="AY90" s="229"/>
      <c r="AZ90" s="229"/>
      <c r="BA90" s="229"/>
      <c r="BB90" s="229"/>
      <c r="BC90" s="229"/>
      <c r="BD90" s="229"/>
      <c r="BE90" s="229"/>
      <c r="BF90" s="229"/>
      <c r="BG90" s="229"/>
      <c r="BH90" s="229"/>
      <c r="BI90" s="229"/>
      <c r="BJ90" s="229"/>
      <c r="BK90" s="229"/>
      <c r="BL90" s="229"/>
      <c r="BM90" s="229"/>
      <c r="BN90" s="229"/>
      <c r="BO90" s="229"/>
      <c r="BP90" s="229"/>
      <c r="BQ90" s="229"/>
      <c r="BR90" s="229"/>
      <c r="BS90" s="229"/>
      <c r="BT90" s="229"/>
      <c r="BU90" s="229"/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29"/>
      <c r="CJ90" s="229"/>
      <c r="CK90" s="229"/>
      <c r="CL90" s="229"/>
      <c r="CM90" s="229"/>
      <c r="CN90" s="229"/>
      <c r="CO90" s="229"/>
      <c r="CP90" s="229"/>
      <c r="CQ90" s="229"/>
      <c r="CR90" s="229"/>
      <c r="CS90" s="229"/>
      <c r="CT90" s="229"/>
      <c r="CU90" s="229"/>
      <c r="CV90" s="229"/>
      <c r="CW90" s="229"/>
      <c r="CX90" s="229"/>
      <c r="CY90" s="229"/>
      <c r="CZ90" s="229"/>
      <c r="DA90" s="229"/>
      <c r="DB90" s="229"/>
      <c r="DC90" s="229"/>
      <c r="DD90" s="229"/>
      <c r="DE90" s="229"/>
      <c r="DF90" s="229"/>
      <c r="DG90" s="229"/>
      <c r="DH90" s="229"/>
      <c r="DI90" s="229"/>
      <c r="DJ90" s="229"/>
      <c r="DK90" s="229"/>
      <c r="DL90" s="229"/>
      <c r="DM90" s="229"/>
      <c r="DN90" s="229"/>
      <c r="DO90" s="229"/>
      <c r="DP90" s="229"/>
      <c r="DQ90" s="229"/>
      <c r="DR90" s="229"/>
      <c r="DS90" s="229"/>
      <c r="DT90" s="229"/>
      <c r="DU90" s="229"/>
      <c r="DV90" s="229"/>
      <c r="DW90" s="229"/>
      <c r="DX90" s="229"/>
      <c r="DY90" s="215"/>
    </row>
    <row r="91" ht="15.75" customHeight="1">
      <c r="A91" s="220">
        <v>2.0</v>
      </c>
      <c r="B91" s="221" t="s">
        <v>247</v>
      </c>
      <c r="C91" s="222">
        <v>0.0</v>
      </c>
      <c r="D91" s="221" t="s">
        <v>171</v>
      </c>
      <c r="E91" s="223">
        <v>250000.0</v>
      </c>
      <c r="F91" s="221">
        <f t="shared" si="51"/>
        <v>0</v>
      </c>
      <c r="G91" s="224">
        <f t="shared" si="52"/>
        <v>0</v>
      </c>
      <c r="H91" s="225">
        <f t="shared" si="53"/>
        <v>0</v>
      </c>
      <c r="I91" s="229"/>
      <c r="J91" s="229"/>
      <c r="K91" s="229"/>
      <c r="L91" s="229"/>
      <c r="M91" s="229"/>
      <c r="N91" s="229"/>
      <c r="O91" s="229"/>
      <c r="P91" s="229"/>
      <c r="Q91" s="229"/>
      <c r="R91" s="229"/>
      <c r="S91" s="229"/>
      <c r="T91" s="229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229"/>
      <c r="AI91" s="229"/>
      <c r="AJ91" s="229"/>
      <c r="AK91" s="229"/>
      <c r="AL91" s="229"/>
      <c r="AM91" s="229"/>
      <c r="AN91" s="229"/>
      <c r="AO91" s="229"/>
      <c r="AP91" s="229"/>
      <c r="AQ91" s="229"/>
      <c r="AR91" s="229"/>
      <c r="AS91" s="229"/>
      <c r="AT91" s="229"/>
      <c r="AU91" s="229"/>
      <c r="AV91" s="229"/>
      <c r="AW91" s="229"/>
      <c r="AX91" s="229"/>
      <c r="AY91" s="229"/>
      <c r="AZ91" s="229"/>
      <c r="BA91" s="229"/>
      <c r="BB91" s="229"/>
      <c r="BC91" s="229"/>
      <c r="BD91" s="229"/>
      <c r="BE91" s="229"/>
      <c r="BF91" s="229"/>
      <c r="BG91" s="229"/>
      <c r="BH91" s="229"/>
      <c r="BI91" s="229"/>
      <c r="BJ91" s="229"/>
      <c r="BK91" s="229"/>
      <c r="BL91" s="229"/>
      <c r="BM91" s="229"/>
      <c r="BN91" s="229"/>
      <c r="BO91" s="229"/>
      <c r="BP91" s="229"/>
      <c r="BQ91" s="229"/>
      <c r="BR91" s="229"/>
      <c r="BS91" s="229"/>
      <c r="BT91" s="229"/>
      <c r="BU91" s="229"/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29"/>
      <c r="CJ91" s="229"/>
      <c r="CK91" s="229"/>
      <c r="CL91" s="229"/>
      <c r="CM91" s="229"/>
      <c r="CN91" s="229"/>
      <c r="CO91" s="229"/>
      <c r="CP91" s="229"/>
      <c r="CQ91" s="229"/>
      <c r="CR91" s="229"/>
      <c r="CS91" s="229"/>
      <c r="CT91" s="229"/>
      <c r="CU91" s="229"/>
      <c r="CV91" s="229"/>
      <c r="CW91" s="229"/>
      <c r="CX91" s="229"/>
      <c r="CY91" s="229"/>
      <c r="CZ91" s="229"/>
      <c r="DA91" s="229"/>
      <c r="DB91" s="229"/>
      <c r="DC91" s="229"/>
      <c r="DD91" s="229"/>
      <c r="DE91" s="229"/>
      <c r="DF91" s="229"/>
      <c r="DG91" s="229"/>
      <c r="DH91" s="229"/>
      <c r="DI91" s="229"/>
      <c r="DJ91" s="229"/>
      <c r="DK91" s="229"/>
      <c r="DL91" s="229"/>
      <c r="DM91" s="229"/>
      <c r="DN91" s="229"/>
      <c r="DO91" s="229"/>
      <c r="DP91" s="229"/>
      <c r="DQ91" s="229"/>
      <c r="DR91" s="229"/>
      <c r="DS91" s="229"/>
      <c r="DT91" s="229"/>
      <c r="DU91" s="229"/>
      <c r="DV91" s="229"/>
      <c r="DW91" s="229"/>
      <c r="DX91" s="229"/>
      <c r="DY91" s="215"/>
    </row>
    <row r="92" ht="15.75" customHeight="1">
      <c r="A92" s="232"/>
      <c r="B92" s="233" t="s">
        <v>5</v>
      </c>
      <c r="C92" s="232"/>
      <c r="D92" s="232"/>
      <c r="E92" s="233"/>
      <c r="F92" s="235">
        <f t="shared" ref="F92:G92" si="54">SUM(F90:F91)</f>
        <v>0</v>
      </c>
      <c r="G92" s="266">
        <f t="shared" si="54"/>
        <v>0</v>
      </c>
      <c r="H92" s="237"/>
      <c r="I92" s="267">
        <f t="shared" ref="I92:DX92" si="55">SUM(I90:I91)</f>
        <v>0</v>
      </c>
      <c r="J92" s="267">
        <f t="shared" si="55"/>
        <v>0</v>
      </c>
      <c r="K92" s="267">
        <f t="shared" si="55"/>
        <v>0</v>
      </c>
      <c r="L92" s="267">
        <f t="shared" si="55"/>
        <v>0</v>
      </c>
      <c r="M92" s="267">
        <f t="shared" si="55"/>
        <v>0</v>
      </c>
      <c r="N92" s="267">
        <f t="shared" si="55"/>
        <v>0</v>
      </c>
      <c r="O92" s="267">
        <f t="shared" si="55"/>
        <v>0</v>
      </c>
      <c r="P92" s="267">
        <f t="shared" si="55"/>
        <v>0</v>
      </c>
      <c r="Q92" s="267">
        <f t="shared" si="55"/>
        <v>0</v>
      </c>
      <c r="R92" s="267">
        <f t="shared" si="55"/>
        <v>0</v>
      </c>
      <c r="S92" s="267">
        <f t="shared" si="55"/>
        <v>0</v>
      </c>
      <c r="T92" s="267">
        <f t="shared" si="55"/>
        <v>0</v>
      </c>
      <c r="U92" s="267">
        <f t="shared" si="55"/>
        <v>0</v>
      </c>
      <c r="V92" s="267">
        <f t="shared" si="55"/>
        <v>0</v>
      </c>
      <c r="W92" s="267">
        <f t="shared" si="55"/>
        <v>0</v>
      </c>
      <c r="X92" s="267">
        <f t="shared" si="55"/>
        <v>0</v>
      </c>
      <c r="Y92" s="267">
        <f t="shared" si="55"/>
        <v>0</v>
      </c>
      <c r="Z92" s="267">
        <f t="shared" si="55"/>
        <v>0</v>
      </c>
      <c r="AA92" s="267">
        <f t="shared" si="55"/>
        <v>0</v>
      </c>
      <c r="AB92" s="267">
        <f t="shared" si="55"/>
        <v>0</v>
      </c>
      <c r="AC92" s="267">
        <f t="shared" si="55"/>
        <v>0</v>
      </c>
      <c r="AD92" s="267">
        <f t="shared" si="55"/>
        <v>0</v>
      </c>
      <c r="AE92" s="267">
        <f t="shared" si="55"/>
        <v>0</v>
      </c>
      <c r="AF92" s="267">
        <f t="shared" si="55"/>
        <v>0</v>
      </c>
      <c r="AG92" s="267">
        <f t="shared" si="55"/>
        <v>0</v>
      </c>
      <c r="AH92" s="267">
        <f t="shared" si="55"/>
        <v>0</v>
      </c>
      <c r="AI92" s="267">
        <f t="shared" si="55"/>
        <v>0</v>
      </c>
      <c r="AJ92" s="267">
        <f t="shared" si="55"/>
        <v>0</v>
      </c>
      <c r="AK92" s="267">
        <f t="shared" si="55"/>
        <v>0</v>
      </c>
      <c r="AL92" s="267">
        <f t="shared" si="55"/>
        <v>0</v>
      </c>
      <c r="AM92" s="267">
        <f t="shared" si="55"/>
        <v>0</v>
      </c>
      <c r="AN92" s="267">
        <f t="shared" si="55"/>
        <v>0</v>
      </c>
      <c r="AO92" s="267">
        <f t="shared" si="55"/>
        <v>0</v>
      </c>
      <c r="AP92" s="267">
        <f t="shared" si="55"/>
        <v>0</v>
      </c>
      <c r="AQ92" s="267">
        <f t="shared" si="55"/>
        <v>0</v>
      </c>
      <c r="AR92" s="267">
        <f t="shared" si="55"/>
        <v>0</v>
      </c>
      <c r="AS92" s="267">
        <f t="shared" si="55"/>
        <v>0</v>
      </c>
      <c r="AT92" s="267">
        <f t="shared" si="55"/>
        <v>0</v>
      </c>
      <c r="AU92" s="267">
        <f t="shared" si="55"/>
        <v>0</v>
      </c>
      <c r="AV92" s="267">
        <f t="shared" si="55"/>
        <v>0</v>
      </c>
      <c r="AW92" s="267">
        <f t="shared" si="55"/>
        <v>0</v>
      </c>
      <c r="AX92" s="267">
        <f t="shared" si="55"/>
        <v>0</v>
      </c>
      <c r="AY92" s="267">
        <f t="shared" si="55"/>
        <v>0</v>
      </c>
      <c r="AZ92" s="267">
        <f t="shared" si="55"/>
        <v>0</v>
      </c>
      <c r="BA92" s="267">
        <f t="shared" si="55"/>
        <v>0</v>
      </c>
      <c r="BB92" s="267">
        <f t="shared" si="55"/>
        <v>0</v>
      </c>
      <c r="BC92" s="267">
        <f t="shared" si="55"/>
        <v>0</v>
      </c>
      <c r="BD92" s="267">
        <f t="shared" si="55"/>
        <v>0</v>
      </c>
      <c r="BE92" s="267">
        <f t="shared" si="55"/>
        <v>0</v>
      </c>
      <c r="BF92" s="267">
        <f t="shared" si="55"/>
        <v>0</v>
      </c>
      <c r="BG92" s="267">
        <f t="shared" si="55"/>
        <v>0</v>
      </c>
      <c r="BH92" s="267">
        <f t="shared" si="55"/>
        <v>0</v>
      </c>
      <c r="BI92" s="267">
        <f t="shared" si="55"/>
        <v>0</v>
      </c>
      <c r="BJ92" s="267">
        <f t="shared" si="55"/>
        <v>0</v>
      </c>
      <c r="BK92" s="267">
        <f t="shared" si="55"/>
        <v>0</v>
      </c>
      <c r="BL92" s="267">
        <f t="shared" si="55"/>
        <v>0</v>
      </c>
      <c r="BM92" s="267">
        <f t="shared" si="55"/>
        <v>0</v>
      </c>
      <c r="BN92" s="267">
        <f t="shared" si="55"/>
        <v>0</v>
      </c>
      <c r="BO92" s="267">
        <f t="shared" si="55"/>
        <v>0</v>
      </c>
      <c r="BP92" s="267">
        <f t="shared" si="55"/>
        <v>0</v>
      </c>
      <c r="BQ92" s="267">
        <f t="shared" si="55"/>
        <v>0</v>
      </c>
      <c r="BR92" s="267">
        <f t="shared" si="55"/>
        <v>0</v>
      </c>
      <c r="BS92" s="267">
        <f t="shared" si="55"/>
        <v>0</v>
      </c>
      <c r="BT92" s="267">
        <f t="shared" si="55"/>
        <v>0</v>
      </c>
      <c r="BU92" s="267">
        <f t="shared" si="55"/>
        <v>0</v>
      </c>
      <c r="BV92" s="267">
        <f t="shared" si="55"/>
        <v>0</v>
      </c>
      <c r="BW92" s="267">
        <f t="shared" si="55"/>
        <v>0</v>
      </c>
      <c r="BX92" s="267">
        <f t="shared" si="55"/>
        <v>0</v>
      </c>
      <c r="BY92" s="267">
        <f t="shared" si="55"/>
        <v>0</v>
      </c>
      <c r="BZ92" s="267">
        <f t="shared" si="55"/>
        <v>0</v>
      </c>
      <c r="CA92" s="267">
        <f t="shared" si="55"/>
        <v>0</v>
      </c>
      <c r="CB92" s="267">
        <f t="shared" si="55"/>
        <v>0</v>
      </c>
      <c r="CC92" s="267">
        <f t="shared" si="55"/>
        <v>0</v>
      </c>
      <c r="CD92" s="267">
        <f t="shared" si="55"/>
        <v>0</v>
      </c>
      <c r="CE92" s="267">
        <f t="shared" si="55"/>
        <v>0</v>
      </c>
      <c r="CF92" s="267">
        <f t="shared" si="55"/>
        <v>0</v>
      </c>
      <c r="CG92" s="267">
        <f t="shared" si="55"/>
        <v>0</v>
      </c>
      <c r="CH92" s="267">
        <f t="shared" si="55"/>
        <v>0</v>
      </c>
      <c r="CI92" s="267">
        <f t="shared" si="55"/>
        <v>0</v>
      </c>
      <c r="CJ92" s="267">
        <f t="shared" si="55"/>
        <v>0</v>
      </c>
      <c r="CK92" s="267">
        <f t="shared" si="55"/>
        <v>0</v>
      </c>
      <c r="CL92" s="267">
        <f t="shared" si="55"/>
        <v>0</v>
      </c>
      <c r="CM92" s="267">
        <f t="shared" si="55"/>
        <v>0</v>
      </c>
      <c r="CN92" s="267">
        <f t="shared" si="55"/>
        <v>0</v>
      </c>
      <c r="CO92" s="267">
        <f t="shared" si="55"/>
        <v>0</v>
      </c>
      <c r="CP92" s="267">
        <f t="shared" si="55"/>
        <v>0</v>
      </c>
      <c r="CQ92" s="267">
        <f t="shared" si="55"/>
        <v>0</v>
      </c>
      <c r="CR92" s="267">
        <f t="shared" si="55"/>
        <v>0</v>
      </c>
      <c r="CS92" s="267">
        <f t="shared" si="55"/>
        <v>0</v>
      </c>
      <c r="CT92" s="267">
        <f t="shared" si="55"/>
        <v>0</v>
      </c>
      <c r="CU92" s="267">
        <f t="shared" si="55"/>
        <v>0</v>
      </c>
      <c r="CV92" s="267">
        <f t="shared" si="55"/>
        <v>0</v>
      </c>
      <c r="CW92" s="267">
        <f t="shared" si="55"/>
        <v>0</v>
      </c>
      <c r="CX92" s="267">
        <f t="shared" si="55"/>
        <v>0</v>
      </c>
      <c r="CY92" s="267">
        <f t="shared" si="55"/>
        <v>0</v>
      </c>
      <c r="CZ92" s="267">
        <f t="shared" si="55"/>
        <v>0</v>
      </c>
      <c r="DA92" s="267">
        <f t="shared" si="55"/>
        <v>0</v>
      </c>
      <c r="DB92" s="267">
        <f t="shared" si="55"/>
        <v>0</v>
      </c>
      <c r="DC92" s="267">
        <f t="shared" si="55"/>
        <v>0</v>
      </c>
      <c r="DD92" s="267">
        <f t="shared" si="55"/>
        <v>0</v>
      </c>
      <c r="DE92" s="267">
        <f t="shared" si="55"/>
        <v>0</v>
      </c>
      <c r="DF92" s="267">
        <f t="shared" si="55"/>
        <v>0</v>
      </c>
      <c r="DG92" s="267">
        <f t="shared" si="55"/>
        <v>0</v>
      </c>
      <c r="DH92" s="267">
        <f t="shared" si="55"/>
        <v>0</v>
      </c>
      <c r="DI92" s="267">
        <f t="shared" si="55"/>
        <v>0</v>
      </c>
      <c r="DJ92" s="267">
        <f t="shared" si="55"/>
        <v>0</v>
      </c>
      <c r="DK92" s="267">
        <f t="shared" si="55"/>
        <v>0</v>
      </c>
      <c r="DL92" s="267">
        <f t="shared" si="55"/>
        <v>0</v>
      </c>
      <c r="DM92" s="267">
        <f t="shared" si="55"/>
        <v>0</v>
      </c>
      <c r="DN92" s="267">
        <f t="shared" si="55"/>
        <v>0</v>
      </c>
      <c r="DO92" s="267">
        <f t="shared" si="55"/>
        <v>0</v>
      </c>
      <c r="DP92" s="267">
        <f t="shared" si="55"/>
        <v>0</v>
      </c>
      <c r="DQ92" s="267">
        <f t="shared" si="55"/>
        <v>0</v>
      </c>
      <c r="DR92" s="267">
        <f t="shared" si="55"/>
        <v>0</v>
      </c>
      <c r="DS92" s="267">
        <f t="shared" si="55"/>
        <v>0</v>
      </c>
      <c r="DT92" s="267">
        <f t="shared" si="55"/>
        <v>0</v>
      </c>
      <c r="DU92" s="267">
        <f t="shared" si="55"/>
        <v>0</v>
      </c>
      <c r="DV92" s="267">
        <f t="shared" si="55"/>
        <v>0</v>
      </c>
      <c r="DW92" s="267">
        <f t="shared" si="55"/>
        <v>0</v>
      </c>
      <c r="DX92" s="267">
        <f t="shared" si="55"/>
        <v>0</v>
      </c>
      <c r="DY92" s="268"/>
    </row>
    <row r="93" ht="15.75" customHeight="1">
      <c r="A93" s="220"/>
      <c r="B93" s="246" t="s">
        <v>248</v>
      </c>
      <c r="C93" s="220"/>
      <c r="D93" s="220"/>
      <c r="E93" s="212" t="s">
        <v>189</v>
      </c>
      <c r="F93" s="235">
        <f>F92/F3</f>
        <v>0</v>
      </c>
      <c r="G93" s="266"/>
      <c r="H93" s="237"/>
      <c r="I93" s="229"/>
      <c r="J93" s="229"/>
      <c r="K93" s="229"/>
      <c r="L93" s="229"/>
      <c r="M93" s="229"/>
      <c r="N93" s="229"/>
      <c r="O93" s="229"/>
      <c r="P93" s="229"/>
      <c r="Q93" s="229"/>
      <c r="R93" s="229"/>
      <c r="S93" s="229"/>
      <c r="T93" s="229"/>
      <c r="U93" s="229"/>
      <c r="V93" s="229"/>
      <c r="W93" s="229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29"/>
      <c r="AI93" s="229"/>
      <c r="AJ93" s="229"/>
      <c r="AK93" s="229"/>
      <c r="AL93" s="229"/>
      <c r="AM93" s="229"/>
      <c r="AN93" s="229"/>
      <c r="AO93" s="229"/>
      <c r="AP93" s="229"/>
      <c r="AQ93" s="229"/>
      <c r="AR93" s="229"/>
      <c r="AS93" s="229"/>
      <c r="AT93" s="229"/>
      <c r="AU93" s="229"/>
      <c r="AV93" s="229"/>
      <c r="AW93" s="229"/>
      <c r="AX93" s="229"/>
      <c r="AY93" s="229"/>
      <c r="AZ93" s="229"/>
      <c r="BA93" s="229"/>
      <c r="BB93" s="229"/>
      <c r="BC93" s="229"/>
      <c r="BD93" s="229"/>
      <c r="BE93" s="229"/>
      <c r="BF93" s="229"/>
      <c r="BG93" s="229"/>
      <c r="BH93" s="229"/>
      <c r="BI93" s="229"/>
      <c r="BJ93" s="229"/>
      <c r="BK93" s="229"/>
      <c r="BL93" s="229"/>
      <c r="BM93" s="229"/>
      <c r="BN93" s="229"/>
      <c r="BO93" s="229"/>
      <c r="BP93" s="229"/>
      <c r="BQ93" s="229"/>
      <c r="BR93" s="229"/>
      <c r="BS93" s="229"/>
      <c r="BT93" s="229"/>
      <c r="BU93" s="229"/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29"/>
      <c r="CJ93" s="229"/>
      <c r="CK93" s="229"/>
      <c r="CL93" s="229"/>
      <c r="CM93" s="229"/>
      <c r="CN93" s="229"/>
      <c r="CO93" s="229"/>
      <c r="CP93" s="229"/>
      <c r="CQ93" s="229"/>
      <c r="CR93" s="229"/>
      <c r="CS93" s="229"/>
      <c r="CT93" s="229"/>
      <c r="CU93" s="229"/>
      <c r="CV93" s="229"/>
      <c r="CW93" s="229"/>
      <c r="CX93" s="229"/>
      <c r="CY93" s="229"/>
      <c r="CZ93" s="229"/>
      <c r="DA93" s="229"/>
      <c r="DB93" s="229"/>
      <c r="DC93" s="229"/>
      <c r="DD93" s="229"/>
      <c r="DE93" s="229"/>
      <c r="DF93" s="229"/>
      <c r="DG93" s="229"/>
      <c r="DH93" s="229"/>
      <c r="DI93" s="229"/>
      <c r="DJ93" s="229"/>
      <c r="DK93" s="229"/>
      <c r="DL93" s="229"/>
      <c r="DM93" s="229"/>
      <c r="DN93" s="229"/>
      <c r="DO93" s="229"/>
      <c r="DP93" s="229"/>
      <c r="DQ93" s="229"/>
      <c r="DR93" s="229"/>
      <c r="DS93" s="229"/>
      <c r="DT93" s="229"/>
      <c r="DU93" s="229"/>
      <c r="DV93" s="229"/>
      <c r="DW93" s="229"/>
      <c r="DX93" s="229"/>
      <c r="DY93" s="215"/>
    </row>
    <row r="94" ht="15.75" customHeight="1">
      <c r="A94" s="256"/>
      <c r="B94" s="202"/>
      <c r="C94" s="257"/>
      <c r="D94" s="202"/>
      <c r="E94" s="258"/>
      <c r="F94" s="202"/>
      <c r="G94" s="289"/>
      <c r="H94" s="258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2"/>
    </row>
    <row r="95" ht="15.75" customHeight="1">
      <c r="A95" s="260" t="s">
        <v>72</v>
      </c>
      <c r="B95" s="261" t="s">
        <v>73</v>
      </c>
      <c r="C95" s="257"/>
      <c r="D95" s="258"/>
      <c r="E95" s="202"/>
      <c r="F95" s="202"/>
      <c r="G95" s="290"/>
      <c r="H95" s="288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</row>
    <row r="96" ht="15.75" customHeight="1">
      <c r="A96" s="212" t="s">
        <v>52</v>
      </c>
      <c r="B96" s="212" t="s">
        <v>157</v>
      </c>
      <c r="C96" s="212" t="s">
        <v>158</v>
      </c>
      <c r="D96" s="212" t="s">
        <v>159</v>
      </c>
      <c r="E96" s="212" t="s">
        <v>190</v>
      </c>
      <c r="F96" s="212" t="s">
        <v>161</v>
      </c>
      <c r="G96" s="263" t="s">
        <v>162</v>
      </c>
      <c r="H96" s="211" t="s">
        <v>156</v>
      </c>
      <c r="I96" s="229"/>
      <c r="J96" s="229"/>
      <c r="K96" s="229"/>
      <c r="L96" s="229"/>
      <c r="M96" s="229"/>
      <c r="N96" s="229"/>
      <c r="O96" s="229"/>
      <c r="P96" s="229"/>
      <c r="Q96" s="229"/>
      <c r="R96" s="229"/>
      <c r="S96" s="229"/>
      <c r="T96" s="229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229"/>
      <c r="AI96" s="229"/>
      <c r="AJ96" s="229"/>
      <c r="AK96" s="229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29"/>
      <c r="BB96" s="229"/>
      <c r="BC96" s="229"/>
      <c r="BD96" s="229"/>
      <c r="BE96" s="229"/>
      <c r="BF96" s="229"/>
      <c r="BG96" s="229"/>
      <c r="BH96" s="229"/>
      <c r="BI96" s="229"/>
      <c r="BJ96" s="229"/>
      <c r="BK96" s="229"/>
      <c r="BL96" s="229"/>
      <c r="BM96" s="229"/>
      <c r="BN96" s="229"/>
      <c r="BO96" s="229"/>
      <c r="BP96" s="229"/>
      <c r="BQ96" s="229"/>
      <c r="BR96" s="229"/>
      <c r="BS96" s="229"/>
      <c r="BT96" s="229"/>
      <c r="BU96" s="229"/>
      <c r="BV96" s="229"/>
      <c r="BW96" s="229"/>
      <c r="BX96" s="229"/>
      <c r="BY96" s="229"/>
      <c r="BZ96" s="229"/>
      <c r="CA96" s="229"/>
      <c r="CB96" s="229"/>
      <c r="CC96" s="229"/>
      <c r="CD96" s="229"/>
      <c r="CE96" s="229"/>
      <c r="CF96" s="229"/>
      <c r="CG96" s="229"/>
      <c r="CH96" s="229"/>
      <c r="CI96" s="229"/>
      <c r="CJ96" s="229"/>
      <c r="CK96" s="229"/>
      <c r="CL96" s="229"/>
      <c r="CM96" s="229"/>
      <c r="CN96" s="229"/>
      <c r="CO96" s="229"/>
      <c r="CP96" s="229"/>
      <c r="CQ96" s="229"/>
      <c r="CR96" s="229"/>
      <c r="CS96" s="229"/>
      <c r="CT96" s="229"/>
      <c r="CU96" s="229"/>
      <c r="CV96" s="229"/>
      <c r="CW96" s="229"/>
      <c r="CX96" s="229"/>
      <c r="CY96" s="229"/>
      <c r="CZ96" s="229"/>
      <c r="DA96" s="229"/>
      <c r="DB96" s="229"/>
      <c r="DC96" s="229"/>
      <c r="DD96" s="229"/>
      <c r="DE96" s="229"/>
      <c r="DF96" s="229"/>
      <c r="DG96" s="229"/>
      <c r="DH96" s="229"/>
      <c r="DI96" s="229"/>
      <c r="DJ96" s="229"/>
      <c r="DK96" s="229"/>
      <c r="DL96" s="229"/>
      <c r="DM96" s="229"/>
      <c r="DN96" s="229"/>
      <c r="DO96" s="229"/>
      <c r="DP96" s="229"/>
      <c r="DQ96" s="229"/>
      <c r="DR96" s="229"/>
      <c r="DS96" s="229"/>
      <c r="DT96" s="229"/>
      <c r="DU96" s="229"/>
      <c r="DV96" s="229"/>
      <c r="DW96" s="229"/>
      <c r="DX96" s="229"/>
      <c r="DY96" s="215"/>
    </row>
    <row r="97" ht="15.75" customHeight="1">
      <c r="A97" s="212"/>
      <c r="B97" s="212"/>
      <c r="C97" s="212"/>
      <c r="D97" s="212"/>
      <c r="E97" s="212"/>
      <c r="F97" s="212"/>
      <c r="G97" s="214"/>
      <c r="H97" s="214"/>
      <c r="I97" s="264">
        <v>42401.0</v>
      </c>
      <c r="J97" s="264">
        <v>42431.0</v>
      </c>
      <c r="K97" s="264">
        <v>42461.0</v>
      </c>
      <c r="L97" s="264">
        <v>42491.0</v>
      </c>
      <c r="M97" s="264">
        <v>42523.0</v>
      </c>
      <c r="N97" s="264">
        <v>42552.0</v>
      </c>
      <c r="O97" s="264">
        <v>42612.0</v>
      </c>
      <c r="P97" s="264">
        <v>42642.0</v>
      </c>
      <c r="Q97" s="264">
        <v>42671.0</v>
      </c>
      <c r="R97" s="264">
        <v>42702.0</v>
      </c>
      <c r="S97" s="264">
        <v>42731.0</v>
      </c>
      <c r="T97" s="264">
        <v>42762.0</v>
      </c>
      <c r="U97" s="264">
        <f t="shared" ref="U97:DX97" si="56">T97+30</f>
        <v>42792</v>
      </c>
      <c r="V97" s="264">
        <f t="shared" si="56"/>
        <v>42822</v>
      </c>
      <c r="W97" s="264">
        <f t="shared" si="56"/>
        <v>42852</v>
      </c>
      <c r="X97" s="264">
        <f t="shared" si="56"/>
        <v>42882</v>
      </c>
      <c r="Y97" s="264">
        <f t="shared" si="56"/>
        <v>42912</v>
      </c>
      <c r="Z97" s="264">
        <f t="shared" si="56"/>
        <v>42942</v>
      </c>
      <c r="AA97" s="264">
        <f t="shared" si="56"/>
        <v>42972</v>
      </c>
      <c r="AB97" s="264">
        <f t="shared" si="56"/>
        <v>43002</v>
      </c>
      <c r="AC97" s="264">
        <f t="shared" si="56"/>
        <v>43032</v>
      </c>
      <c r="AD97" s="264">
        <f t="shared" si="56"/>
        <v>43062</v>
      </c>
      <c r="AE97" s="264">
        <f t="shared" si="56"/>
        <v>43092</v>
      </c>
      <c r="AF97" s="264">
        <f t="shared" si="56"/>
        <v>43122</v>
      </c>
      <c r="AG97" s="264">
        <f t="shared" si="56"/>
        <v>43152</v>
      </c>
      <c r="AH97" s="264">
        <f t="shared" si="56"/>
        <v>43182</v>
      </c>
      <c r="AI97" s="264">
        <f t="shared" si="56"/>
        <v>43212</v>
      </c>
      <c r="AJ97" s="264">
        <f t="shared" si="56"/>
        <v>43242</v>
      </c>
      <c r="AK97" s="264">
        <f t="shared" si="56"/>
        <v>43272</v>
      </c>
      <c r="AL97" s="264">
        <f t="shared" si="56"/>
        <v>43302</v>
      </c>
      <c r="AM97" s="264">
        <f t="shared" si="56"/>
        <v>43332</v>
      </c>
      <c r="AN97" s="264">
        <f t="shared" si="56"/>
        <v>43362</v>
      </c>
      <c r="AO97" s="264">
        <f t="shared" si="56"/>
        <v>43392</v>
      </c>
      <c r="AP97" s="264">
        <f t="shared" si="56"/>
        <v>43422</v>
      </c>
      <c r="AQ97" s="264">
        <f t="shared" si="56"/>
        <v>43452</v>
      </c>
      <c r="AR97" s="264">
        <f t="shared" si="56"/>
        <v>43482</v>
      </c>
      <c r="AS97" s="264">
        <f t="shared" si="56"/>
        <v>43512</v>
      </c>
      <c r="AT97" s="264">
        <f t="shared" si="56"/>
        <v>43542</v>
      </c>
      <c r="AU97" s="264">
        <f t="shared" si="56"/>
        <v>43572</v>
      </c>
      <c r="AV97" s="264">
        <f t="shared" si="56"/>
        <v>43602</v>
      </c>
      <c r="AW97" s="264">
        <f t="shared" si="56"/>
        <v>43632</v>
      </c>
      <c r="AX97" s="264">
        <f t="shared" si="56"/>
        <v>43662</v>
      </c>
      <c r="AY97" s="264">
        <f t="shared" si="56"/>
        <v>43692</v>
      </c>
      <c r="AZ97" s="264">
        <f t="shared" si="56"/>
        <v>43722</v>
      </c>
      <c r="BA97" s="264">
        <f t="shared" si="56"/>
        <v>43752</v>
      </c>
      <c r="BB97" s="264">
        <f t="shared" si="56"/>
        <v>43782</v>
      </c>
      <c r="BC97" s="264">
        <f t="shared" si="56"/>
        <v>43812</v>
      </c>
      <c r="BD97" s="264">
        <f t="shared" si="56"/>
        <v>43842</v>
      </c>
      <c r="BE97" s="264">
        <f t="shared" si="56"/>
        <v>43872</v>
      </c>
      <c r="BF97" s="264">
        <f t="shared" si="56"/>
        <v>43902</v>
      </c>
      <c r="BG97" s="264">
        <f t="shared" si="56"/>
        <v>43932</v>
      </c>
      <c r="BH97" s="264">
        <f t="shared" si="56"/>
        <v>43962</v>
      </c>
      <c r="BI97" s="264">
        <f t="shared" si="56"/>
        <v>43992</v>
      </c>
      <c r="BJ97" s="264">
        <f t="shared" si="56"/>
        <v>44022</v>
      </c>
      <c r="BK97" s="264">
        <f t="shared" si="56"/>
        <v>44052</v>
      </c>
      <c r="BL97" s="264">
        <f t="shared" si="56"/>
        <v>44082</v>
      </c>
      <c r="BM97" s="264">
        <f t="shared" si="56"/>
        <v>44112</v>
      </c>
      <c r="BN97" s="264">
        <f t="shared" si="56"/>
        <v>44142</v>
      </c>
      <c r="BO97" s="264">
        <f t="shared" si="56"/>
        <v>44172</v>
      </c>
      <c r="BP97" s="264">
        <f t="shared" si="56"/>
        <v>44202</v>
      </c>
      <c r="BQ97" s="264">
        <f t="shared" si="56"/>
        <v>44232</v>
      </c>
      <c r="BR97" s="264">
        <f t="shared" si="56"/>
        <v>44262</v>
      </c>
      <c r="BS97" s="264">
        <f t="shared" si="56"/>
        <v>44292</v>
      </c>
      <c r="BT97" s="264">
        <f t="shared" si="56"/>
        <v>44322</v>
      </c>
      <c r="BU97" s="264">
        <f t="shared" si="56"/>
        <v>44352</v>
      </c>
      <c r="BV97" s="264">
        <f t="shared" si="56"/>
        <v>44382</v>
      </c>
      <c r="BW97" s="264">
        <f t="shared" si="56"/>
        <v>44412</v>
      </c>
      <c r="BX97" s="264">
        <f t="shared" si="56"/>
        <v>44442</v>
      </c>
      <c r="BY97" s="264">
        <f t="shared" si="56"/>
        <v>44472</v>
      </c>
      <c r="BZ97" s="264">
        <f t="shared" si="56"/>
        <v>44502</v>
      </c>
      <c r="CA97" s="264">
        <f t="shared" si="56"/>
        <v>44532</v>
      </c>
      <c r="CB97" s="264">
        <f t="shared" si="56"/>
        <v>44562</v>
      </c>
      <c r="CC97" s="264">
        <f t="shared" si="56"/>
        <v>44592</v>
      </c>
      <c r="CD97" s="264">
        <f t="shared" si="56"/>
        <v>44622</v>
      </c>
      <c r="CE97" s="264">
        <f t="shared" si="56"/>
        <v>44652</v>
      </c>
      <c r="CF97" s="264">
        <f t="shared" si="56"/>
        <v>44682</v>
      </c>
      <c r="CG97" s="264">
        <f t="shared" si="56"/>
        <v>44712</v>
      </c>
      <c r="CH97" s="264">
        <f t="shared" si="56"/>
        <v>44742</v>
      </c>
      <c r="CI97" s="264">
        <f t="shared" si="56"/>
        <v>44772</v>
      </c>
      <c r="CJ97" s="264">
        <f t="shared" si="56"/>
        <v>44802</v>
      </c>
      <c r="CK97" s="264">
        <f t="shared" si="56"/>
        <v>44832</v>
      </c>
      <c r="CL97" s="264">
        <f t="shared" si="56"/>
        <v>44862</v>
      </c>
      <c r="CM97" s="264">
        <f t="shared" si="56"/>
        <v>44892</v>
      </c>
      <c r="CN97" s="264">
        <f t="shared" si="56"/>
        <v>44922</v>
      </c>
      <c r="CO97" s="264">
        <f t="shared" si="56"/>
        <v>44952</v>
      </c>
      <c r="CP97" s="264">
        <f t="shared" si="56"/>
        <v>44982</v>
      </c>
      <c r="CQ97" s="264">
        <f t="shared" si="56"/>
        <v>45012</v>
      </c>
      <c r="CR97" s="264">
        <f t="shared" si="56"/>
        <v>45042</v>
      </c>
      <c r="CS97" s="264">
        <f t="shared" si="56"/>
        <v>45072</v>
      </c>
      <c r="CT97" s="264">
        <f t="shared" si="56"/>
        <v>45102</v>
      </c>
      <c r="CU97" s="264">
        <f t="shared" si="56"/>
        <v>45132</v>
      </c>
      <c r="CV97" s="264">
        <f t="shared" si="56"/>
        <v>45162</v>
      </c>
      <c r="CW97" s="264">
        <f t="shared" si="56"/>
        <v>45192</v>
      </c>
      <c r="CX97" s="264">
        <f t="shared" si="56"/>
        <v>45222</v>
      </c>
      <c r="CY97" s="264">
        <f t="shared" si="56"/>
        <v>45252</v>
      </c>
      <c r="CZ97" s="264">
        <f t="shared" si="56"/>
        <v>45282</v>
      </c>
      <c r="DA97" s="264">
        <f t="shared" si="56"/>
        <v>45312</v>
      </c>
      <c r="DB97" s="264">
        <f t="shared" si="56"/>
        <v>45342</v>
      </c>
      <c r="DC97" s="264">
        <f t="shared" si="56"/>
        <v>45372</v>
      </c>
      <c r="DD97" s="264">
        <f t="shared" si="56"/>
        <v>45402</v>
      </c>
      <c r="DE97" s="264">
        <f t="shared" si="56"/>
        <v>45432</v>
      </c>
      <c r="DF97" s="264">
        <f t="shared" si="56"/>
        <v>45462</v>
      </c>
      <c r="DG97" s="264">
        <f t="shared" si="56"/>
        <v>45492</v>
      </c>
      <c r="DH97" s="264">
        <f t="shared" si="56"/>
        <v>45522</v>
      </c>
      <c r="DI97" s="264">
        <f t="shared" si="56"/>
        <v>45552</v>
      </c>
      <c r="DJ97" s="264">
        <f t="shared" si="56"/>
        <v>45582</v>
      </c>
      <c r="DK97" s="264">
        <f t="shared" si="56"/>
        <v>45612</v>
      </c>
      <c r="DL97" s="264">
        <f t="shared" si="56"/>
        <v>45642</v>
      </c>
      <c r="DM97" s="264">
        <f t="shared" si="56"/>
        <v>45672</v>
      </c>
      <c r="DN97" s="264">
        <f t="shared" si="56"/>
        <v>45702</v>
      </c>
      <c r="DO97" s="264">
        <f t="shared" si="56"/>
        <v>45732</v>
      </c>
      <c r="DP97" s="264">
        <f t="shared" si="56"/>
        <v>45762</v>
      </c>
      <c r="DQ97" s="264">
        <f t="shared" si="56"/>
        <v>45792</v>
      </c>
      <c r="DR97" s="264">
        <f t="shared" si="56"/>
        <v>45822</v>
      </c>
      <c r="DS97" s="264">
        <f t="shared" si="56"/>
        <v>45852</v>
      </c>
      <c r="DT97" s="264">
        <f t="shared" si="56"/>
        <v>45882</v>
      </c>
      <c r="DU97" s="264">
        <f t="shared" si="56"/>
        <v>45912</v>
      </c>
      <c r="DV97" s="264">
        <f t="shared" si="56"/>
        <v>45942</v>
      </c>
      <c r="DW97" s="264">
        <f t="shared" si="56"/>
        <v>45972</v>
      </c>
      <c r="DX97" s="264">
        <f t="shared" si="56"/>
        <v>46002</v>
      </c>
      <c r="DY97" s="215"/>
    </row>
    <row r="98" ht="15.75" customHeight="1">
      <c r="A98" s="220">
        <v>1.0</v>
      </c>
      <c r="B98" s="221" t="s">
        <v>249</v>
      </c>
      <c r="C98" s="222">
        <v>18.0</v>
      </c>
      <c r="D98" s="223" t="s">
        <v>240</v>
      </c>
      <c r="E98" s="291">
        <f>8400000/18</f>
        <v>466666.6667</v>
      </c>
      <c r="F98" s="221">
        <f>E98*C98</f>
        <v>8400000</v>
      </c>
      <c r="G98" s="224">
        <f t="shared" ref="G98:G109" si="57">SUM(I98:AB98)</f>
        <v>1350000</v>
      </c>
      <c r="H98" s="225">
        <f t="shared" ref="H98:H100" si="58">F98-G98</f>
        <v>7050000</v>
      </c>
      <c r="I98" s="231">
        <v>100000.0</v>
      </c>
      <c r="J98" s="231">
        <v>100000.0</v>
      </c>
      <c r="K98" s="231">
        <v>100000.0</v>
      </c>
      <c r="L98" s="231">
        <v>100000.0</v>
      </c>
      <c r="M98" s="231">
        <v>100000.0</v>
      </c>
      <c r="N98" s="231">
        <v>100000.0</v>
      </c>
      <c r="O98" s="231">
        <v>100000.0</v>
      </c>
      <c r="P98" s="231">
        <v>100000.0</v>
      </c>
      <c r="Q98" s="231">
        <v>100000.0</v>
      </c>
      <c r="R98" s="231">
        <v>100000.0</v>
      </c>
      <c r="S98" s="231">
        <v>100000.0</v>
      </c>
      <c r="T98" s="231">
        <v>100000.0</v>
      </c>
      <c r="U98" s="231">
        <v>150000.0</v>
      </c>
      <c r="V98" s="231"/>
      <c r="W98" s="229"/>
      <c r="X98" s="229"/>
      <c r="Y98" s="229"/>
      <c r="Z98" s="229"/>
      <c r="AA98" s="229"/>
      <c r="AB98" s="229"/>
      <c r="AC98" s="229">
        <v>720796.0</v>
      </c>
      <c r="AD98" s="229"/>
      <c r="AE98" s="229"/>
      <c r="AF98" s="229"/>
      <c r="AG98" s="229"/>
      <c r="AH98" s="229"/>
      <c r="AI98" s="229"/>
      <c r="AJ98" s="229"/>
      <c r="AK98" s="229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29"/>
      <c r="BB98" s="229"/>
      <c r="BC98" s="229"/>
      <c r="BD98" s="229"/>
      <c r="BE98" s="229"/>
      <c r="BF98" s="229"/>
      <c r="BG98" s="229"/>
      <c r="BH98" s="229"/>
      <c r="BI98" s="229"/>
      <c r="BJ98" s="229"/>
      <c r="BK98" s="229"/>
      <c r="BL98" s="229"/>
      <c r="BM98" s="229"/>
      <c r="BN98" s="229"/>
      <c r="BO98" s="229"/>
      <c r="BP98" s="229"/>
      <c r="BQ98" s="229"/>
      <c r="BR98" s="229"/>
      <c r="BS98" s="229"/>
      <c r="BT98" s="229"/>
      <c r="BU98" s="229"/>
      <c r="BV98" s="229"/>
      <c r="BW98" s="229"/>
      <c r="BX98" s="229"/>
      <c r="BY98" s="229"/>
      <c r="BZ98" s="229"/>
      <c r="CA98" s="229"/>
      <c r="CB98" s="229"/>
      <c r="CC98" s="229"/>
      <c r="CD98" s="229"/>
      <c r="CE98" s="229"/>
      <c r="CF98" s="229"/>
      <c r="CG98" s="229"/>
      <c r="CH98" s="229"/>
      <c r="CI98" s="229"/>
      <c r="CJ98" s="229"/>
      <c r="CK98" s="229"/>
      <c r="CL98" s="229"/>
      <c r="CM98" s="229"/>
      <c r="CN98" s="229"/>
      <c r="CO98" s="229"/>
      <c r="CP98" s="229"/>
      <c r="CQ98" s="229"/>
      <c r="CR98" s="229"/>
      <c r="CS98" s="229"/>
      <c r="CT98" s="229"/>
      <c r="CU98" s="229"/>
      <c r="CV98" s="229"/>
      <c r="CW98" s="229"/>
      <c r="CX98" s="229"/>
      <c r="CY98" s="229"/>
      <c r="CZ98" s="229"/>
      <c r="DA98" s="229"/>
      <c r="DB98" s="229"/>
      <c r="DC98" s="229"/>
      <c r="DD98" s="229"/>
      <c r="DE98" s="229"/>
      <c r="DF98" s="229"/>
      <c r="DG98" s="229"/>
      <c r="DH98" s="229"/>
      <c r="DI98" s="229"/>
      <c r="DJ98" s="229"/>
      <c r="DK98" s="229"/>
      <c r="DL98" s="229"/>
      <c r="DM98" s="229"/>
      <c r="DN98" s="229"/>
      <c r="DO98" s="229"/>
      <c r="DP98" s="229"/>
      <c r="DQ98" s="229"/>
      <c r="DR98" s="229"/>
      <c r="DS98" s="229"/>
      <c r="DT98" s="229"/>
      <c r="DU98" s="229"/>
      <c r="DV98" s="229"/>
      <c r="DW98" s="229"/>
      <c r="DX98" s="229"/>
      <c r="DY98" s="215"/>
    </row>
    <row r="99" ht="15.75" customHeight="1">
      <c r="A99" s="292">
        <v>2.0</v>
      </c>
      <c r="B99" s="221" t="s">
        <v>250</v>
      </c>
      <c r="C99" s="222">
        <v>12.0</v>
      </c>
      <c r="D99" s="223" t="s">
        <v>240</v>
      </c>
      <c r="E99" s="221">
        <v>100000.0</v>
      </c>
      <c r="F99" s="221">
        <f t="shared" ref="F99:F100" si="59">C99*E99</f>
        <v>1200000</v>
      </c>
      <c r="G99" s="224">
        <f t="shared" si="57"/>
        <v>2996750</v>
      </c>
      <c r="H99" s="225">
        <f t="shared" si="58"/>
        <v>-1796750</v>
      </c>
      <c r="I99" s="226"/>
      <c r="J99" s="227"/>
      <c r="K99" s="227"/>
      <c r="L99" s="227"/>
      <c r="M99" s="227"/>
      <c r="N99" s="227"/>
      <c r="O99" s="228">
        <v>100000.0</v>
      </c>
      <c r="P99" s="228">
        <v>100000.0</v>
      </c>
      <c r="Q99" s="228">
        <v>100000.0</v>
      </c>
      <c r="R99" s="228">
        <v>100000.0</v>
      </c>
      <c r="S99" s="228">
        <v>100000.0</v>
      </c>
      <c r="T99" s="228">
        <v>450000.0</v>
      </c>
      <c r="U99" s="231">
        <v>250000.0</v>
      </c>
      <c r="V99" s="231"/>
      <c r="W99" s="293">
        <v>283500.0</v>
      </c>
      <c r="X99" s="231">
        <v>296250.0</v>
      </c>
      <c r="Y99" s="231">
        <f>150000+283500+150000</f>
        <v>583500</v>
      </c>
      <c r="Z99" s="231">
        <v>150000.0</v>
      </c>
      <c r="AA99" s="274">
        <f>50000+283500+150000</f>
        <v>483500</v>
      </c>
      <c r="AB99" s="229"/>
      <c r="AC99" s="229">
        <v>309000.0</v>
      </c>
      <c r="AD99" s="229"/>
      <c r="AE99" s="229"/>
      <c r="AF99" s="229"/>
      <c r="AG99" s="229"/>
      <c r="AH99" s="229"/>
      <c r="AI99" s="229"/>
      <c r="AJ99" s="229"/>
      <c r="AK99" s="229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29"/>
      <c r="BB99" s="229"/>
      <c r="BC99" s="229"/>
      <c r="BD99" s="229"/>
      <c r="BE99" s="229"/>
      <c r="BF99" s="229"/>
      <c r="BG99" s="229"/>
      <c r="BH99" s="229"/>
      <c r="BI99" s="229"/>
      <c r="BJ99" s="229"/>
      <c r="BK99" s="229"/>
      <c r="BL99" s="229"/>
      <c r="BM99" s="229"/>
      <c r="BN99" s="229"/>
      <c r="BO99" s="229"/>
      <c r="BP99" s="229"/>
      <c r="BQ99" s="229"/>
      <c r="BR99" s="229"/>
      <c r="BS99" s="229"/>
      <c r="BT99" s="229"/>
      <c r="BU99" s="229"/>
      <c r="BV99" s="229"/>
      <c r="BW99" s="229"/>
      <c r="BX99" s="229"/>
      <c r="BY99" s="229"/>
      <c r="BZ99" s="229"/>
      <c r="CA99" s="229"/>
      <c r="CB99" s="229"/>
      <c r="CC99" s="229"/>
      <c r="CD99" s="229"/>
      <c r="CE99" s="229"/>
      <c r="CF99" s="229"/>
      <c r="CG99" s="229"/>
      <c r="CH99" s="229"/>
      <c r="CI99" s="229"/>
      <c r="CJ99" s="229"/>
      <c r="CK99" s="229"/>
      <c r="CL99" s="229"/>
      <c r="CM99" s="229"/>
      <c r="CN99" s="229"/>
      <c r="CO99" s="229"/>
      <c r="CP99" s="229"/>
      <c r="CQ99" s="229"/>
      <c r="CR99" s="229"/>
      <c r="CS99" s="229"/>
      <c r="CT99" s="229"/>
      <c r="CU99" s="229"/>
      <c r="CV99" s="229"/>
      <c r="CW99" s="229"/>
      <c r="CX99" s="229"/>
      <c r="CY99" s="229"/>
      <c r="CZ99" s="229"/>
      <c r="DA99" s="229"/>
      <c r="DB99" s="229"/>
      <c r="DC99" s="229"/>
      <c r="DD99" s="229"/>
      <c r="DE99" s="229"/>
      <c r="DF99" s="229"/>
      <c r="DG99" s="229"/>
      <c r="DH99" s="229"/>
      <c r="DI99" s="229"/>
      <c r="DJ99" s="229"/>
      <c r="DK99" s="229"/>
      <c r="DL99" s="229"/>
      <c r="DM99" s="229"/>
      <c r="DN99" s="229"/>
      <c r="DO99" s="229"/>
      <c r="DP99" s="229"/>
      <c r="DQ99" s="229"/>
      <c r="DR99" s="229"/>
      <c r="DS99" s="229"/>
      <c r="DT99" s="229"/>
      <c r="DU99" s="229"/>
      <c r="DV99" s="229"/>
      <c r="DW99" s="229"/>
      <c r="DX99" s="229"/>
      <c r="DY99" s="215"/>
    </row>
    <row r="100" ht="15.75" customHeight="1">
      <c r="A100" s="220">
        <v>3.0</v>
      </c>
      <c r="B100" s="221" t="s">
        <v>251</v>
      </c>
      <c r="C100" s="222">
        <v>18.0</v>
      </c>
      <c r="D100" s="223" t="s">
        <v>240</v>
      </c>
      <c r="E100" s="291">
        <f>1200000/18</f>
        <v>66666.66667</v>
      </c>
      <c r="F100" s="221">
        <f t="shared" si="59"/>
        <v>1200000</v>
      </c>
      <c r="G100" s="224">
        <f t="shared" si="57"/>
        <v>660000</v>
      </c>
      <c r="H100" s="225">
        <f t="shared" si="58"/>
        <v>540000</v>
      </c>
      <c r="I100" s="229"/>
      <c r="J100" s="229"/>
      <c r="K100" s="229"/>
      <c r="L100" s="229"/>
      <c r="M100" s="229"/>
      <c r="N100" s="229"/>
      <c r="O100" s="229"/>
      <c r="P100" s="229"/>
      <c r="Q100" s="229"/>
      <c r="R100" s="228">
        <v>100000.0</v>
      </c>
      <c r="S100" s="228">
        <f>350000+90000+120000</f>
        <v>560000</v>
      </c>
      <c r="T100" s="229"/>
      <c r="U100" s="229"/>
      <c r="V100" s="231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229"/>
      <c r="AI100" s="229"/>
      <c r="AJ100" s="229"/>
      <c r="AK100" s="229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29"/>
      <c r="BB100" s="229"/>
      <c r="BC100" s="229"/>
      <c r="BD100" s="229"/>
      <c r="BE100" s="229"/>
      <c r="BF100" s="229"/>
      <c r="BG100" s="229"/>
      <c r="BH100" s="229"/>
      <c r="BI100" s="229"/>
      <c r="BJ100" s="229"/>
      <c r="BK100" s="229"/>
      <c r="BL100" s="229"/>
      <c r="BM100" s="229"/>
      <c r="BN100" s="229"/>
      <c r="BO100" s="229"/>
      <c r="BP100" s="229"/>
      <c r="BQ100" s="229"/>
      <c r="BR100" s="229"/>
      <c r="BS100" s="229"/>
      <c r="BT100" s="229"/>
      <c r="BU100" s="229"/>
      <c r="BV100" s="229"/>
      <c r="BW100" s="229"/>
      <c r="BX100" s="229"/>
      <c r="BY100" s="229"/>
      <c r="BZ100" s="229"/>
      <c r="CA100" s="229"/>
      <c r="CB100" s="229"/>
      <c r="CC100" s="229"/>
      <c r="CD100" s="229"/>
      <c r="CE100" s="229"/>
      <c r="CF100" s="229"/>
      <c r="CG100" s="229"/>
      <c r="CH100" s="229"/>
      <c r="CI100" s="229"/>
      <c r="CJ100" s="229"/>
      <c r="CK100" s="229"/>
      <c r="CL100" s="229"/>
      <c r="CM100" s="229"/>
      <c r="CN100" s="229"/>
      <c r="CO100" s="229"/>
      <c r="CP100" s="229"/>
      <c r="CQ100" s="229"/>
      <c r="CR100" s="229"/>
      <c r="CS100" s="229"/>
      <c r="CT100" s="229"/>
      <c r="CU100" s="229"/>
      <c r="CV100" s="229"/>
      <c r="CW100" s="229"/>
      <c r="CX100" s="229"/>
      <c r="CY100" s="229"/>
      <c r="CZ100" s="229"/>
      <c r="DA100" s="229"/>
      <c r="DB100" s="229"/>
      <c r="DC100" s="229"/>
      <c r="DD100" s="229"/>
      <c r="DE100" s="229"/>
      <c r="DF100" s="229"/>
      <c r="DG100" s="229"/>
      <c r="DH100" s="229"/>
      <c r="DI100" s="229"/>
      <c r="DJ100" s="229"/>
      <c r="DK100" s="229"/>
      <c r="DL100" s="229"/>
      <c r="DM100" s="229"/>
      <c r="DN100" s="229"/>
      <c r="DO100" s="229"/>
      <c r="DP100" s="229"/>
      <c r="DQ100" s="229"/>
      <c r="DR100" s="229"/>
      <c r="DS100" s="229"/>
      <c r="DT100" s="229"/>
      <c r="DU100" s="229"/>
      <c r="DV100" s="229"/>
      <c r="DW100" s="229"/>
      <c r="DX100" s="229"/>
      <c r="DY100" s="215"/>
    </row>
    <row r="101" ht="15.75" customHeight="1">
      <c r="A101" s="220">
        <v>4.0</v>
      </c>
      <c r="B101" s="245" t="s">
        <v>252</v>
      </c>
      <c r="C101" s="294"/>
      <c r="D101" s="294"/>
      <c r="E101" s="294"/>
      <c r="F101" s="294"/>
      <c r="G101" s="224">
        <f t="shared" si="57"/>
        <v>0</v>
      </c>
      <c r="H101" s="225"/>
      <c r="I101" s="295"/>
      <c r="J101" s="295"/>
      <c r="K101" s="295"/>
      <c r="L101" s="295"/>
      <c r="M101" s="295"/>
      <c r="N101" s="295"/>
      <c r="O101" s="295"/>
      <c r="P101" s="295"/>
      <c r="Q101" s="295"/>
      <c r="R101" s="295"/>
      <c r="S101" s="295"/>
      <c r="T101" s="295"/>
      <c r="U101" s="295"/>
      <c r="V101" s="295"/>
      <c r="W101" s="295"/>
      <c r="X101" s="295"/>
      <c r="Y101" s="295"/>
      <c r="Z101" s="295"/>
      <c r="AA101" s="295"/>
      <c r="AB101" s="295"/>
      <c r="AC101" s="295">
        <f>150000+283500</f>
        <v>433500</v>
      </c>
      <c r="AD101" s="295"/>
      <c r="AE101" s="295"/>
      <c r="AF101" s="295"/>
      <c r="AG101" s="295"/>
      <c r="AH101" s="295"/>
      <c r="AI101" s="295"/>
      <c r="AJ101" s="295"/>
      <c r="AK101" s="295"/>
      <c r="AL101" s="295"/>
      <c r="AM101" s="295"/>
      <c r="AN101" s="295"/>
      <c r="AO101" s="295"/>
      <c r="AP101" s="295"/>
      <c r="AQ101" s="295"/>
      <c r="AR101" s="295"/>
      <c r="AS101" s="295"/>
      <c r="AT101" s="295"/>
      <c r="AU101" s="295"/>
      <c r="AV101" s="295"/>
      <c r="AW101" s="295"/>
      <c r="AX101" s="295"/>
      <c r="AY101" s="295"/>
      <c r="AZ101" s="295"/>
      <c r="BA101" s="295"/>
      <c r="BB101" s="295"/>
      <c r="BC101" s="295"/>
      <c r="BD101" s="295"/>
      <c r="BE101" s="295"/>
      <c r="BF101" s="295"/>
      <c r="BG101" s="295"/>
      <c r="BH101" s="295"/>
      <c r="BI101" s="295"/>
      <c r="BJ101" s="295"/>
      <c r="BK101" s="295"/>
      <c r="BL101" s="295"/>
      <c r="BM101" s="295"/>
      <c r="BN101" s="295"/>
      <c r="BO101" s="295"/>
      <c r="BP101" s="295"/>
      <c r="BQ101" s="295"/>
      <c r="BR101" s="295"/>
      <c r="BS101" s="295"/>
      <c r="BT101" s="295"/>
      <c r="BU101" s="295"/>
      <c r="BV101" s="295"/>
      <c r="BW101" s="295"/>
      <c r="BX101" s="295"/>
      <c r="BY101" s="295"/>
      <c r="BZ101" s="295"/>
      <c r="CA101" s="295"/>
      <c r="CB101" s="295"/>
      <c r="CC101" s="295"/>
      <c r="CD101" s="295"/>
      <c r="CE101" s="295"/>
      <c r="CF101" s="295"/>
      <c r="CG101" s="295"/>
      <c r="CH101" s="295"/>
      <c r="CI101" s="295"/>
      <c r="CJ101" s="295"/>
      <c r="CK101" s="295"/>
      <c r="CL101" s="295"/>
      <c r="CM101" s="295"/>
      <c r="CN101" s="295"/>
      <c r="CO101" s="295"/>
      <c r="CP101" s="295"/>
      <c r="CQ101" s="295"/>
      <c r="CR101" s="295"/>
      <c r="CS101" s="295"/>
      <c r="CT101" s="295"/>
      <c r="CU101" s="295"/>
      <c r="CV101" s="295"/>
      <c r="CW101" s="295"/>
      <c r="CX101" s="295"/>
      <c r="CY101" s="295"/>
      <c r="CZ101" s="295"/>
      <c r="DA101" s="295"/>
      <c r="DB101" s="295"/>
      <c r="DC101" s="295"/>
      <c r="DD101" s="295"/>
      <c r="DE101" s="295"/>
      <c r="DF101" s="295"/>
      <c r="DG101" s="295"/>
      <c r="DH101" s="295"/>
      <c r="DI101" s="295"/>
      <c r="DJ101" s="295"/>
      <c r="DK101" s="295"/>
      <c r="DL101" s="295"/>
      <c r="DM101" s="295"/>
      <c r="DN101" s="295"/>
      <c r="DO101" s="295"/>
      <c r="DP101" s="295"/>
      <c r="DQ101" s="295"/>
      <c r="DR101" s="295"/>
      <c r="DS101" s="295"/>
      <c r="DT101" s="295"/>
      <c r="DU101" s="295"/>
      <c r="DV101" s="295"/>
      <c r="DW101" s="295"/>
      <c r="DX101" s="295"/>
      <c r="DY101" s="296"/>
    </row>
    <row r="102" ht="15.75" customHeight="1">
      <c r="A102" s="292">
        <v>5.0</v>
      </c>
      <c r="B102" s="221" t="s">
        <v>253</v>
      </c>
      <c r="C102" s="222"/>
      <c r="D102" s="221"/>
      <c r="E102" s="223"/>
      <c r="F102" s="221"/>
      <c r="G102" s="224">
        <f t="shared" si="57"/>
        <v>0</v>
      </c>
      <c r="H102" s="225"/>
      <c r="I102" s="229"/>
      <c r="J102" s="229"/>
      <c r="K102" s="229"/>
      <c r="L102" s="229"/>
      <c r="M102" s="229"/>
      <c r="N102" s="229"/>
      <c r="O102" s="229"/>
      <c r="P102" s="229"/>
      <c r="Q102" s="229"/>
      <c r="R102" s="229"/>
      <c r="S102" s="229"/>
      <c r="T102" s="229"/>
      <c r="U102" s="229"/>
      <c r="V102" s="229"/>
      <c r="W102" s="229"/>
      <c r="X102" s="229"/>
      <c r="Y102" s="229"/>
      <c r="Z102" s="229"/>
      <c r="AA102" s="229"/>
      <c r="AB102" s="229"/>
      <c r="AC102" s="229"/>
      <c r="AD102" s="229"/>
      <c r="AE102" s="229"/>
      <c r="AF102" s="229"/>
      <c r="AG102" s="229"/>
      <c r="AH102" s="229"/>
      <c r="AI102" s="229"/>
      <c r="AJ102" s="229"/>
      <c r="AK102" s="229"/>
      <c r="AL102" s="229"/>
      <c r="AM102" s="229"/>
      <c r="AN102" s="229"/>
      <c r="AO102" s="229"/>
      <c r="AP102" s="229"/>
      <c r="AQ102" s="229"/>
      <c r="AR102" s="229"/>
      <c r="AS102" s="229"/>
      <c r="AT102" s="229"/>
      <c r="AU102" s="229"/>
      <c r="AV102" s="229"/>
      <c r="AW102" s="229"/>
      <c r="AX102" s="229"/>
      <c r="AY102" s="229"/>
      <c r="AZ102" s="229"/>
      <c r="BA102" s="229"/>
      <c r="BB102" s="229"/>
      <c r="BC102" s="229"/>
      <c r="BD102" s="229"/>
      <c r="BE102" s="229"/>
      <c r="BF102" s="229"/>
      <c r="BG102" s="229"/>
      <c r="BH102" s="229"/>
      <c r="BI102" s="229"/>
      <c r="BJ102" s="229"/>
      <c r="BK102" s="229"/>
      <c r="BL102" s="229"/>
      <c r="BM102" s="229"/>
      <c r="BN102" s="229"/>
      <c r="BO102" s="229"/>
      <c r="BP102" s="229"/>
      <c r="BQ102" s="229"/>
      <c r="BR102" s="229"/>
      <c r="BS102" s="229"/>
      <c r="BT102" s="229"/>
      <c r="BU102" s="229"/>
      <c r="BV102" s="229"/>
      <c r="BW102" s="229"/>
      <c r="BX102" s="229"/>
      <c r="BY102" s="229"/>
      <c r="BZ102" s="229"/>
      <c r="CA102" s="229"/>
      <c r="CB102" s="229"/>
      <c r="CC102" s="229"/>
      <c r="CD102" s="229"/>
      <c r="CE102" s="229"/>
      <c r="CF102" s="229"/>
      <c r="CG102" s="229"/>
      <c r="CH102" s="229"/>
      <c r="CI102" s="229"/>
      <c r="CJ102" s="229"/>
      <c r="CK102" s="229"/>
      <c r="CL102" s="229"/>
      <c r="CM102" s="229"/>
      <c r="CN102" s="229"/>
      <c r="CO102" s="229"/>
      <c r="CP102" s="229"/>
      <c r="CQ102" s="229"/>
      <c r="CR102" s="229"/>
      <c r="CS102" s="229"/>
      <c r="CT102" s="229"/>
      <c r="CU102" s="229"/>
      <c r="CV102" s="229"/>
      <c r="CW102" s="229"/>
      <c r="CX102" s="229"/>
      <c r="CY102" s="229"/>
      <c r="CZ102" s="229"/>
      <c r="DA102" s="229"/>
      <c r="DB102" s="229"/>
      <c r="DC102" s="229"/>
      <c r="DD102" s="229"/>
      <c r="DE102" s="229"/>
      <c r="DF102" s="229"/>
      <c r="DG102" s="229"/>
      <c r="DH102" s="229"/>
      <c r="DI102" s="229"/>
      <c r="DJ102" s="229"/>
      <c r="DK102" s="229"/>
      <c r="DL102" s="229"/>
      <c r="DM102" s="229"/>
      <c r="DN102" s="229"/>
      <c r="DO102" s="229"/>
      <c r="DP102" s="229"/>
      <c r="DQ102" s="229"/>
      <c r="DR102" s="229"/>
      <c r="DS102" s="229"/>
      <c r="DT102" s="229"/>
      <c r="DU102" s="229"/>
      <c r="DV102" s="229"/>
      <c r="DW102" s="229"/>
      <c r="DX102" s="229"/>
      <c r="DY102" s="215"/>
    </row>
    <row r="103" ht="15.75" customHeight="1">
      <c r="A103" s="220">
        <v>6.0</v>
      </c>
      <c r="B103" s="221" t="s">
        <v>254</v>
      </c>
      <c r="C103" s="222">
        <v>6.0</v>
      </c>
      <c r="D103" s="221" t="s">
        <v>171</v>
      </c>
      <c r="E103" s="223">
        <v>1625000.0</v>
      </c>
      <c r="F103" s="221">
        <f t="shared" ref="F103:F108" si="60">C103*E103</f>
        <v>9750000</v>
      </c>
      <c r="G103" s="224">
        <f t="shared" si="57"/>
        <v>5550000</v>
      </c>
      <c r="H103" s="225">
        <f t="shared" ref="H103:H109" si="61">F103-G103</f>
        <v>4200000</v>
      </c>
      <c r="I103" s="229"/>
      <c r="J103" s="229"/>
      <c r="K103" s="229"/>
      <c r="L103" s="229"/>
      <c r="M103" s="229"/>
      <c r="N103" s="229"/>
      <c r="O103" s="229">
        <v>5550000.0</v>
      </c>
      <c r="P103" s="229"/>
      <c r="Q103" s="229"/>
      <c r="R103" s="229"/>
      <c r="S103" s="231"/>
      <c r="T103" s="229"/>
      <c r="U103" s="229"/>
      <c r="V103" s="229"/>
      <c r="W103" s="229"/>
      <c r="X103" s="229"/>
      <c r="Y103" s="229"/>
      <c r="Z103" s="229"/>
      <c r="AA103" s="229"/>
      <c r="AB103" s="229"/>
      <c r="AC103" s="229"/>
      <c r="AD103" s="229"/>
      <c r="AE103" s="229"/>
      <c r="AF103" s="229"/>
      <c r="AG103" s="229"/>
      <c r="AH103" s="229"/>
      <c r="AI103" s="229"/>
      <c r="AJ103" s="229"/>
      <c r="AK103" s="229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29"/>
      <c r="BB103" s="229"/>
      <c r="BC103" s="229"/>
      <c r="BD103" s="229"/>
      <c r="BE103" s="229"/>
      <c r="BF103" s="229"/>
      <c r="BG103" s="229"/>
      <c r="BH103" s="229"/>
      <c r="BI103" s="229"/>
      <c r="BJ103" s="229"/>
      <c r="BK103" s="229"/>
      <c r="BL103" s="229"/>
      <c r="BM103" s="229"/>
      <c r="BN103" s="229"/>
      <c r="BO103" s="229"/>
      <c r="BP103" s="229"/>
      <c r="BQ103" s="229"/>
      <c r="BR103" s="229"/>
      <c r="BS103" s="229"/>
      <c r="BT103" s="229"/>
      <c r="BU103" s="229"/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29"/>
      <c r="CJ103" s="229"/>
      <c r="CK103" s="229"/>
      <c r="CL103" s="229"/>
      <c r="CM103" s="229"/>
      <c r="CN103" s="229"/>
      <c r="CO103" s="229"/>
      <c r="CP103" s="229"/>
      <c r="CQ103" s="229"/>
      <c r="CR103" s="229"/>
      <c r="CS103" s="229"/>
      <c r="CT103" s="229"/>
      <c r="CU103" s="229"/>
      <c r="CV103" s="229"/>
      <c r="CW103" s="229"/>
      <c r="CX103" s="229"/>
      <c r="CY103" s="229"/>
      <c r="CZ103" s="229"/>
      <c r="DA103" s="229"/>
      <c r="DB103" s="229"/>
      <c r="DC103" s="229"/>
      <c r="DD103" s="229"/>
      <c r="DE103" s="229"/>
      <c r="DF103" s="229"/>
      <c r="DG103" s="229"/>
      <c r="DH103" s="229"/>
      <c r="DI103" s="229"/>
      <c r="DJ103" s="229"/>
      <c r="DK103" s="229"/>
      <c r="DL103" s="229"/>
      <c r="DM103" s="229"/>
      <c r="DN103" s="229"/>
      <c r="DO103" s="229"/>
      <c r="DP103" s="229"/>
      <c r="DQ103" s="229"/>
      <c r="DR103" s="229"/>
      <c r="DS103" s="229"/>
      <c r="DT103" s="229"/>
      <c r="DU103" s="229"/>
      <c r="DV103" s="229"/>
      <c r="DW103" s="229"/>
      <c r="DX103" s="229"/>
      <c r="DY103" s="215"/>
    </row>
    <row r="104" ht="15.75" customHeight="1">
      <c r="A104" s="220"/>
      <c r="B104" s="221" t="s">
        <v>255</v>
      </c>
      <c r="C104" s="222">
        <v>1.0</v>
      </c>
      <c r="D104" s="221" t="s">
        <v>171</v>
      </c>
      <c r="E104" s="223">
        <v>5000000.0</v>
      </c>
      <c r="F104" s="221">
        <f t="shared" si="60"/>
        <v>5000000</v>
      </c>
      <c r="G104" s="224">
        <f t="shared" si="57"/>
        <v>600000</v>
      </c>
      <c r="H104" s="225">
        <f t="shared" si="61"/>
        <v>4400000</v>
      </c>
      <c r="I104" s="229"/>
      <c r="J104" s="229"/>
      <c r="K104" s="229"/>
      <c r="L104" s="229"/>
      <c r="M104" s="229"/>
      <c r="N104" s="229"/>
      <c r="O104" s="229"/>
      <c r="P104" s="229"/>
      <c r="Q104" s="229"/>
      <c r="R104" s="229"/>
      <c r="S104" s="231">
        <v>600000.0</v>
      </c>
      <c r="T104" s="229"/>
      <c r="U104" s="229"/>
      <c r="V104" s="229"/>
      <c r="W104" s="229"/>
      <c r="X104" s="229"/>
      <c r="Y104" s="229"/>
      <c r="Z104" s="229"/>
      <c r="AA104" s="229"/>
      <c r="AB104" s="229"/>
      <c r="AC104" s="229"/>
      <c r="AD104" s="229"/>
      <c r="AE104" s="229"/>
      <c r="AF104" s="229"/>
      <c r="AG104" s="229"/>
      <c r="AH104" s="229"/>
      <c r="AI104" s="229"/>
      <c r="AJ104" s="229"/>
      <c r="AK104" s="229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29"/>
      <c r="BB104" s="229"/>
      <c r="BC104" s="229"/>
      <c r="BD104" s="229"/>
      <c r="BE104" s="229"/>
      <c r="BF104" s="229"/>
      <c r="BG104" s="229"/>
      <c r="BH104" s="229"/>
      <c r="BI104" s="229"/>
      <c r="BJ104" s="229"/>
      <c r="BK104" s="229"/>
      <c r="BL104" s="229"/>
      <c r="BM104" s="229"/>
      <c r="BN104" s="229"/>
      <c r="BO104" s="229"/>
      <c r="BP104" s="229"/>
      <c r="BQ104" s="229"/>
      <c r="BR104" s="229"/>
      <c r="BS104" s="229"/>
      <c r="BT104" s="229"/>
      <c r="BU104" s="229"/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29"/>
      <c r="CJ104" s="229"/>
      <c r="CK104" s="229"/>
      <c r="CL104" s="229"/>
      <c r="CM104" s="229"/>
      <c r="CN104" s="229"/>
      <c r="CO104" s="229"/>
      <c r="CP104" s="229"/>
      <c r="CQ104" s="229"/>
      <c r="CR104" s="229"/>
      <c r="CS104" s="229"/>
      <c r="CT104" s="229"/>
      <c r="CU104" s="229"/>
      <c r="CV104" s="229"/>
      <c r="CW104" s="229"/>
      <c r="CX104" s="229"/>
      <c r="CY104" s="229"/>
      <c r="CZ104" s="229"/>
      <c r="DA104" s="229"/>
      <c r="DB104" s="229"/>
      <c r="DC104" s="229"/>
      <c r="DD104" s="229"/>
      <c r="DE104" s="229"/>
      <c r="DF104" s="229"/>
      <c r="DG104" s="229"/>
      <c r="DH104" s="229"/>
      <c r="DI104" s="229"/>
      <c r="DJ104" s="229"/>
      <c r="DK104" s="229"/>
      <c r="DL104" s="229"/>
      <c r="DM104" s="229"/>
      <c r="DN104" s="229"/>
      <c r="DO104" s="229"/>
      <c r="DP104" s="229"/>
      <c r="DQ104" s="229"/>
      <c r="DR104" s="229"/>
      <c r="DS104" s="229"/>
      <c r="DT104" s="229"/>
      <c r="DU104" s="229"/>
      <c r="DV104" s="229"/>
      <c r="DW104" s="229"/>
      <c r="DX104" s="229"/>
      <c r="DY104" s="215"/>
    </row>
    <row r="105" ht="15.75" customHeight="1">
      <c r="A105" s="292"/>
      <c r="B105" s="221" t="s">
        <v>256</v>
      </c>
      <c r="C105" s="222">
        <v>0.0</v>
      </c>
      <c r="D105" s="221" t="s">
        <v>171</v>
      </c>
      <c r="E105" s="223">
        <v>500000.0</v>
      </c>
      <c r="F105" s="221">
        <f t="shared" si="60"/>
        <v>0</v>
      </c>
      <c r="G105" s="224">
        <f t="shared" si="57"/>
        <v>0</v>
      </c>
      <c r="H105" s="225">
        <f t="shared" si="61"/>
        <v>0</v>
      </c>
      <c r="I105" s="229"/>
      <c r="J105" s="229"/>
      <c r="K105" s="229"/>
      <c r="L105" s="229"/>
      <c r="M105" s="229"/>
      <c r="N105" s="229"/>
      <c r="O105" s="229"/>
      <c r="P105" s="229"/>
      <c r="Q105" s="229"/>
      <c r="R105" s="229"/>
      <c r="S105" s="229"/>
      <c r="T105" s="229"/>
      <c r="U105" s="229"/>
      <c r="V105" s="229"/>
      <c r="W105" s="229"/>
      <c r="X105" s="229"/>
      <c r="Y105" s="229"/>
      <c r="Z105" s="229"/>
      <c r="AA105" s="229"/>
      <c r="AB105" s="229"/>
      <c r="AC105" s="229"/>
      <c r="AD105" s="229"/>
      <c r="AE105" s="229"/>
      <c r="AF105" s="229"/>
      <c r="AG105" s="229"/>
      <c r="AH105" s="229"/>
      <c r="AI105" s="229"/>
      <c r="AJ105" s="229"/>
      <c r="AK105" s="229"/>
      <c r="AL105" s="229"/>
      <c r="AM105" s="229"/>
      <c r="AN105" s="229"/>
      <c r="AO105" s="229"/>
      <c r="AP105" s="229"/>
      <c r="AQ105" s="229"/>
      <c r="AR105" s="229"/>
      <c r="AS105" s="229"/>
      <c r="AT105" s="229"/>
      <c r="AU105" s="229"/>
      <c r="AV105" s="229"/>
      <c r="AW105" s="229"/>
      <c r="AX105" s="229"/>
      <c r="AY105" s="229"/>
      <c r="AZ105" s="229"/>
      <c r="BA105" s="229"/>
      <c r="BB105" s="229"/>
      <c r="BC105" s="229"/>
      <c r="BD105" s="229"/>
      <c r="BE105" s="229"/>
      <c r="BF105" s="229"/>
      <c r="BG105" s="229"/>
      <c r="BH105" s="229"/>
      <c r="BI105" s="229"/>
      <c r="BJ105" s="229"/>
      <c r="BK105" s="229"/>
      <c r="BL105" s="229"/>
      <c r="BM105" s="229"/>
      <c r="BN105" s="229"/>
      <c r="BO105" s="229"/>
      <c r="BP105" s="229"/>
      <c r="BQ105" s="229"/>
      <c r="BR105" s="229"/>
      <c r="BS105" s="229"/>
      <c r="BT105" s="229"/>
      <c r="BU105" s="229"/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29"/>
      <c r="CJ105" s="229"/>
      <c r="CK105" s="229"/>
      <c r="CL105" s="229"/>
      <c r="CM105" s="229"/>
      <c r="CN105" s="229"/>
      <c r="CO105" s="229"/>
      <c r="CP105" s="229"/>
      <c r="CQ105" s="229"/>
      <c r="CR105" s="229"/>
      <c r="CS105" s="229"/>
      <c r="CT105" s="229"/>
      <c r="CU105" s="229"/>
      <c r="CV105" s="229"/>
      <c r="CW105" s="229"/>
      <c r="CX105" s="229"/>
      <c r="CY105" s="229"/>
      <c r="CZ105" s="229"/>
      <c r="DA105" s="229"/>
      <c r="DB105" s="229"/>
      <c r="DC105" s="229"/>
      <c r="DD105" s="229"/>
      <c r="DE105" s="229"/>
      <c r="DF105" s="229"/>
      <c r="DG105" s="229"/>
      <c r="DH105" s="229"/>
      <c r="DI105" s="229"/>
      <c r="DJ105" s="229"/>
      <c r="DK105" s="229"/>
      <c r="DL105" s="229"/>
      <c r="DM105" s="229"/>
      <c r="DN105" s="229"/>
      <c r="DO105" s="229"/>
      <c r="DP105" s="229"/>
      <c r="DQ105" s="229"/>
      <c r="DR105" s="229"/>
      <c r="DS105" s="229"/>
      <c r="DT105" s="229"/>
      <c r="DU105" s="229"/>
      <c r="DV105" s="229"/>
      <c r="DW105" s="229"/>
      <c r="DX105" s="229"/>
      <c r="DY105" s="215"/>
    </row>
    <row r="106" ht="15.75" customHeight="1">
      <c r="A106" s="220">
        <v>10.0</v>
      </c>
      <c r="B106" s="297" t="s">
        <v>257</v>
      </c>
      <c r="C106" s="222">
        <v>0.0</v>
      </c>
      <c r="D106" s="223" t="s">
        <v>240</v>
      </c>
      <c r="E106" s="223">
        <v>2000000.0</v>
      </c>
      <c r="F106" s="221">
        <f t="shared" si="60"/>
        <v>0</v>
      </c>
      <c r="G106" s="224">
        <f t="shared" si="57"/>
        <v>0</v>
      </c>
      <c r="H106" s="225">
        <f t="shared" si="61"/>
        <v>0</v>
      </c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295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295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295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295"/>
      <c r="BV106" s="295"/>
      <c r="BW106" s="295"/>
      <c r="BX106" s="295"/>
      <c r="BY106" s="295"/>
      <c r="BZ106" s="295"/>
      <c r="CA106" s="295"/>
      <c r="CB106" s="295"/>
      <c r="CC106" s="295"/>
      <c r="CD106" s="295"/>
      <c r="CE106" s="295"/>
      <c r="CF106" s="295"/>
      <c r="CG106" s="295"/>
      <c r="CH106" s="295"/>
      <c r="CI106" s="295"/>
      <c r="CJ106" s="295"/>
      <c r="CK106" s="295"/>
      <c r="CL106" s="295"/>
      <c r="CM106" s="295"/>
      <c r="CN106" s="295"/>
      <c r="CO106" s="295"/>
      <c r="CP106" s="295"/>
      <c r="CQ106" s="295"/>
      <c r="CR106" s="295"/>
      <c r="CS106" s="295"/>
      <c r="CT106" s="295"/>
      <c r="CU106" s="295"/>
      <c r="CV106" s="295"/>
      <c r="CW106" s="295"/>
      <c r="CX106" s="295"/>
      <c r="CY106" s="295"/>
      <c r="CZ106" s="295"/>
      <c r="DA106" s="295"/>
      <c r="DB106" s="295"/>
      <c r="DC106" s="295"/>
      <c r="DD106" s="295"/>
      <c r="DE106" s="295"/>
      <c r="DF106" s="295"/>
      <c r="DG106" s="295"/>
      <c r="DH106" s="295"/>
      <c r="DI106" s="295"/>
      <c r="DJ106" s="295"/>
      <c r="DK106" s="295"/>
      <c r="DL106" s="295"/>
      <c r="DM106" s="295"/>
      <c r="DN106" s="295"/>
      <c r="DO106" s="295"/>
      <c r="DP106" s="295"/>
      <c r="DQ106" s="295"/>
      <c r="DR106" s="295"/>
      <c r="DS106" s="295"/>
      <c r="DT106" s="295"/>
      <c r="DU106" s="295"/>
      <c r="DV106" s="295"/>
      <c r="DW106" s="295"/>
      <c r="DX106" s="295"/>
      <c r="DY106" s="296"/>
    </row>
    <row r="107" ht="15.75" customHeight="1">
      <c r="A107" s="292">
        <v>11.0</v>
      </c>
      <c r="B107" s="297" t="s">
        <v>258</v>
      </c>
      <c r="C107" s="222">
        <v>0.0</v>
      </c>
      <c r="D107" s="223" t="s">
        <v>240</v>
      </c>
      <c r="E107" s="223">
        <v>2000000.0</v>
      </c>
      <c r="F107" s="221">
        <f t="shared" si="60"/>
        <v>0</v>
      </c>
      <c r="G107" s="224">
        <f t="shared" si="57"/>
        <v>0</v>
      </c>
      <c r="H107" s="225">
        <f t="shared" si="61"/>
        <v>0</v>
      </c>
      <c r="I107" s="295"/>
      <c r="J107" s="295"/>
      <c r="K107" s="295"/>
      <c r="L107" s="295"/>
      <c r="M107" s="295"/>
      <c r="N107" s="295"/>
      <c r="O107" s="295"/>
      <c r="P107" s="295"/>
      <c r="Q107" s="295"/>
      <c r="R107" s="295"/>
      <c r="S107" s="295"/>
      <c r="T107" s="295"/>
      <c r="U107" s="295"/>
      <c r="V107" s="295"/>
      <c r="W107" s="295"/>
      <c r="X107" s="295"/>
      <c r="Y107" s="295"/>
      <c r="Z107" s="295"/>
      <c r="AA107" s="295"/>
      <c r="AB107" s="295"/>
      <c r="AC107" s="295"/>
      <c r="AD107" s="295"/>
      <c r="AE107" s="295"/>
      <c r="AF107" s="295"/>
      <c r="AG107" s="295"/>
      <c r="AH107" s="295"/>
      <c r="AI107" s="295"/>
      <c r="AJ107" s="295"/>
      <c r="AK107" s="295"/>
      <c r="AL107" s="295"/>
      <c r="AM107" s="295"/>
      <c r="AN107" s="295"/>
      <c r="AO107" s="295"/>
      <c r="AP107" s="295"/>
      <c r="AQ107" s="295"/>
      <c r="AR107" s="295"/>
      <c r="AS107" s="295"/>
      <c r="AT107" s="295"/>
      <c r="AU107" s="295"/>
      <c r="AV107" s="295"/>
      <c r="AW107" s="295"/>
      <c r="AX107" s="295"/>
      <c r="AY107" s="295"/>
      <c r="AZ107" s="295"/>
      <c r="BA107" s="295"/>
      <c r="BB107" s="295"/>
      <c r="BC107" s="295"/>
      <c r="BD107" s="295"/>
      <c r="BE107" s="295"/>
      <c r="BF107" s="295"/>
      <c r="BG107" s="295"/>
      <c r="BH107" s="295"/>
      <c r="BI107" s="295"/>
      <c r="BJ107" s="295"/>
      <c r="BK107" s="295"/>
      <c r="BL107" s="295"/>
      <c r="BM107" s="295"/>
      <c r="BN107" s="295"/>
      <c r="BO107" s="295"/>
      <c r="BP107" s="295"/>
      <c r="BQ107" s="295"/>
      <c r="BR107" s="295"/>
      <c r="BS107" s="295"/>
      <c r="BT107" s="295"/>
      <c r="BU107" s="295"/>
      <c r="BV107" s="295"/>
      <c r="BW107" s="295"/>
      <c r="BX107" s="295"/>
      <c r="BY107" s="295"/>
      <c r="BZ107" s="295"/>
      <c r="CA107" s="295"/>
      <c r="CB107" s="295"/>
      <c r="CC107" s="295"/>
      <c r="CD107" s="295"/>
      <c r="CE107" s="295"/>
      <c r="CF107" s="295"/>
      <c r="CG107" s="295"/>
      <c r="CH107" s="295"/>
      <c r="CI107" s="295"/>
      <c r="CJ107" s="295"/>
      <c r="CK107" s="295"/>
      <c r="CL107" s="295"/>
      <c r="CM107" s="295"/>
      <c r="CN107" s="295"/>
      <c r="CO107" s="295"/>
      <c r="CP107" s="295"/>
      <c r="CQ107" s="295"/>
      <c r="CR107" s="295"/>
      <c r="CS107" s="295"/>
      <c r="CT107" s="295"/>
      <c r="CU107" s="295"/>
      <c r="CV107" s="295"/>
      <c r="CW107" s="295"/>
      <c r="CX107" s="295"/>
      <c r="CY107" s="295"/>
      <c r="CZ107" s="295"/>
      <c r="DA107" s="295"/>
      <c r="DB107" s="295"/>
      <c r="DC107" s="295"/>
      <c r="DD107" s="295"/>
      <c r="DE107" s="295"/>
      <c r="DF107" s="295"/>
      <c r="DG107" s="295"/>
      <c r="DH107" s="295"/>
      <c r="DI107" s="295"/>
      <c r="DJ107" s="295"/>
      <c r="DK107" s="295"/>
      <c r="DL107" s="295"/>
      <c r="DM107" s="295"/>
      <c r="DN107" s="295"/>
      <c r="DO107" s="295"/>
      <c r="DP107" s="295"/>
      <c r="DQ107" s="295"/>
      <c r="DR107" s="295"/>
      <c r="DS107" s="295"/>
      <c r="DT107" s="295"/>
      <c r="DU107" s="295"/>
      <c r="DV107" s="295"/>
      <c r="DW107" s="295"/>
      <c r="DX107" s="295"/>
      <c r="DY107" s="296"/>
    </row>
    <row r="108" ht="15.75" customHeight="1">
      <c r="A108" s="276">
        <v>12.5</v>
      </c>
      <c r="B108" s="277" t="s">
        <v>259</v>
      </c>
      <c r="C108" s="278">
        <v>0.0</v>
      </c>
      <c r="D108" s="279"/>
      <c r="E108" s="277"/>
      <c r="F108" s="277">
        <f t="shared" si="60"/>
        <v>0</v>
      </c>
      <c r="G108" s="224">
        <f t="shared" si="57"/>
        <v>4550000</v>
      </c>
      <c r="H108" s="225">
        <f t="shared" si="61"/>
        <v>-4550000</v>
      </c>
      <c r="I108" s="229"/>
      <c r="J108" s="229"/>
      <c r="K108" s="229"/>
      <c r="L108" s="229"/>
      <c r="M108" s="229"/>
      <c r="N108" s="229"/>
      <c r="O108" s="298">
        <v>3500000.0</v>
      </c>
      <c r="P108" s="298">
        <v>50000.0</v>
      </c>
      <c r="Q108" s="229"/>
      <c r="R108" s="229"/>
      <c r="S108" s="231">
        <v>800000.0</v>
      </c>
      <c r="T108" s="229"/>
      <c r="U108" s="231">
        <v>200000.0</v>
      </c>
      <c r="V108" s="229"/>
      <c r="W108" s="229"/>
      <c r="X108" s="229"/>
      <c r="Y108" s="229"/>
      <c r="Z108" s="229"/>
      <c r="AA108" s="229"/>
      <c r="AB108" s="295"/>
      <c r="AC108" s="295"/>
      <c r="AD108" s="295"/>
      <c r="AE108" s="295"/>
      <c r="AF108" s="295"/>
      <c r="AG108" s="295"/>
      <c r="AH108" s="295"/>
      <c r="AI108" s="295"/>
      <c r="AJ108" s="295"/>
      <c r="AK108" s="295"/>
      <c r="AL108" s="295"/>
      <c r="AM108" s="295"/>
      <c r="AN108" s="295"/>
      <c r="AO108" s="295"/>
      <c r="AP108" s="295"/>
      <c r="AQ108" s="295"/>
      <c r="AR108" s="229"/>
      <c r="AS108" s="229"/>
      <c r="AT108" s="229"/>
      <c r="AU108" s="229"/>
      <c r="AV108" s="229"/>
      <c r="AW108" s="229"/>
      <c r="AX108" s="229"/>
      <c r="AY108" s="229"/>
      <c r="AZ108" s="229"/>
      <c r="BA108" s="229"/>
      <c r="BB108" s="229"/>
      <c r="BC108" s="229"/>
      <c r="BD108" s="229"/>
      <c r="BE108" s="229"/>
      <c r="BF108" s="229"/>
      <c r="BG108" s="229"/>
      <c r="BH108" s="229"/>
      <c r="BI108" s="229"/>
      <c r="BJ108" s="229"/>
      <c r="BK108" s="229"/>
      <c r="BL108" s="229"/>
      <c r="BM108" s="229"/>
      <c r="BN108" s="229"/>
      <c r="BO108" s="229"/>
      <c r="BP108" s="229"/>
      <c r="BQ108" s="229"/>
      <c r="BR108" s="229"/>
      <c r="BS108" s="229"/>
      <c r="BT108" s="229"/>
      <c r="BU108" s="229"/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29"/>
      <c r="CJ108" s="229"/>
      <c r="CK108" s="229"/>
      <c r="CL108" s="229"/>
      <c r="CM108" s="229"/>
      <c r="CN108" s="229"/>
      <c r="CO108" s="229"/>
      <c r="CP108" s="229"/>
      <c r="CQ108" s="229"/>
      <c r="CR108" s="229"/>
      <c r="CS108" s="229"/>
      <c r="CT108" s="229"/>
      <c r="CU108" s="229"/>
      <c r="CV108" s="229"/>
      <c r="CW108" s="229"/>
      <c r="CX108" s="229"/>
      <c r="CY108" s="229"/>
      <c r="CZ108" s="229"/>
      <c r="DA108" s="229"/>
      <c r="DB108" s="229"/>
      <c r="DC108" s="229"/>
      <c r="DD108" s="229"/>
      <c r="DE108" s="229"/>
      <c r="DF108" s="229"/>
      <c r="DG108" s="229"/>
      <c r="DH108" s="229"/>
      <c r="DI108" s="229"/>
      <c r="DJ108" s="229"/>
      <c r="DK108" s="229"/>
      <c r="DL108" s="229"/>
      <c r="DM108" s="229"/>
      <c r="DN108" s="229"/>
      <c r="DO108" s="229"/>
      <c r="DP108" s="229"/>
      <c r="DQ108" s="229"/>
      <c r="DR108" s="229"/>
      <c r="DS108" s="229"/>
      <c r="DT108" s="229"/>
      <c r="DU108" s="229"/>
      <c r="DV108" s="229"/>
      <c r="DW108" s="229"/>
      <c r="DX108" s="229"/>
      <c r="DY108" s="215"/>
    </row>
    <row r="109" ht="15.75" customHeight="1">
      <c r="A109" s="279">
        <v>13.9</v>
      </c>
      <c r="B109" s="277" t="s">
        <v>260</v>
      </c>
      <c r="C109" s="278"/>
      <c r="D109" s="279"/>
      <c r="E109" s="277"/>
      <c r="F109" s="277"/>
      <c r="G109" s="224">
        <f t="shared" si="57"/>
        <v>250000</v>
      </c>
      <c r="H109" s="225">
        <f t="shared" si="61"/>
        <v>-250000</v>
      </c>
      <c r="I109" s="229"/>
      <c r="J109" s="229"/>
      <c r="K109" s="229"/>
      <c r="L109" s="229"/>
      <c r="M109" s="229"/>
      <c r="N109" s="229"/>
      <c r="O109" s="229"/>
      <c r="P109" s="229"/>
      <c r="Q109" s="229"/>
      <c r="R109" s="231">
        <v>250000.0</v>
      </c>
      <c r="S109" s="229"/>
      <c r="T109" s="229"/>
      <c r="U109" s="229"/>
      <c r="V109" s="229"/>
      <c r="W109" s="229"/>
      <c r="X109" s="229"/>
      <c r="Y109" s="229"/>
      <c r="Z109" s="229"/>
      <c r="AA109" s="229"/>
      <c r="AB109" s="229"/>
      <c r="AC109" s="229"/>
      <c r="AD109" s="229"/>
      <c r="AE109" s="229"/>
      <c r="AF109" s="229"/>
      <c r="AG109" s="229"/>
      <c r="AH109" s="229"/>
      <c r="AI109" s="229"/>
      <c r="AJ109" s="229"/>
      <c r="AK109" s="229"/>
      <c r="AL109" s="229"/>
      <c r="AM109" s="229"/>
      <c r="AN109" s="229"/>
      <c r="AO109" s="229"/>
      <c r="AP109" s="229"/>
      <c r="AQ109" s="229"/>
      <c r="AR109" s="229"/>
      <c r="AS109" s="229"/>
      <c r="AT109" s="229"/>
      <c r="AU109" s="229"/>
      <c r="AV109" s="229"/>
      <c r="AW109" s="229"/>
      <c r="AX109" s="229"/>
      <c r="AY109" s="229"/>
      <c r="AZ109" s="229"/>
      <c r="BA109" s="229"/>
      <c r="BB109" s="229"/>
      <c r="BC109" s="229"/>
      <c r="BD109" s="229"/>
      <c r="BE109" s="229"/>
      <c r="BF109" s="229"/>
      <c r="BG109" s="229"/>
      <c r="BH109" s="229"/>
      <c r="BI109" s="229"/>
      <c r="BJ109" s="229"/>
      <c r="BK109" s="229"/>
      <c r="BL109" s="229"/>
      <c r="BM109" s="229"/>
      <c r="BN109" s="229"/>
      <c r="BO109" s="229"/>
      <c r="BP109" s="229"/>
      <c r="BQ109" s="229"/>
      <c r="BR109" s="229"/>
      <c r="BS109" s="229"/>
      <c r="BT109" s="229"/>
      <c r="BU109" s="229"/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29"/>
      <c r="CJ109" s="229"/>
      <c r="CK109" s="229"/>
      <c r="CL109" s="229"/>
      <c r="CM109" s="229"/>
      <c r="CN109" s="229"/>
      <c r="CO109" s="229"/>
      <c r="CP109" s="229"/>
      <c r="CQ109" s="229"/>
      <c r="CR109" s="229"/>
      <c r="CS109" s="229"/>
      <c r="CT109" s="229"/>
      <c r="CU109" s="229"/>
      <c r="CV109" s="229"/>
      <c r="CW109" s="229"/>
      <c r="CX109" s="229"/>
      <c r="CY109" s="229"/>
      <c r="CZ109" s="229"/>
      <c r="DA109" s="229"/>
      <c r="DB109" s="229"/>
      <c r="DC109" s="229"/>
      <c r="DD109" s="229"/>
      <c r="DE109" s="229"/>
      <c r="DF109" s="229"/>
      <c r="DG109" s="229"/>
      <c r="DH109" s="229"/>
      <c r="DI109" s="229"/>
      <c r="DJ109" s="229"/>
      <c r="DK109" s="229"/>
      <c r="DL109" s="229"/>
      <c r="DM109" s="229"/>
      <c r="DN109" s="229"/>
      <c r="DO109" s="229"/>
      <c r="DP109" s="229"/>
      <c r="DQ109" s="229"/>
      <c r="DR109" s="229"/>
      <c r="DS109" s="229"/>
      <c r="DT109" s="229"/>
      <c r="DU109" s="229"/>
      <c r="DV109" s="229"/>
      <c r="DW109" s="229"/>
      <c r="DX109" s="229"/>
      <c r="DY109" s="215"/>
    </row>
    <row r="110" ht="15.75" customHeight="1">
      <c r="A110" s="232"/>
      <c r="B110" s="233" t="s">
        <v>5</v>
      </c>
      <c r="C110" s="232"/>
      <c r="D110" s="232"/>
      <c r="E110" s="233"/>
      <c r="F110" s="235">
        <f t="shared" ref="F110:DY110" si="62">SUM(F98:F109)</f>
        <v>25550000</v>
      </c>
      <c r="G110" s="266">
        <f t="shared" si="62"/>
        <v>15956750</v>
      </c>
      <c r="H110" s="237">
        <f t="shared" si="62"/>
        <v>9593250</v>
      </c>
      <c r="I110" s="267">
        <f t="shared" si="62"/>
        <v>100000</v>
      </c>
      <c r="J110" s="267">
        <f t="shared" si="62"/>
        <v>100000</v>
      </c>
      <c r="K110" s="267">
        <f t="shared" si="62"/>
        <v>100000</v>
      </c>
      <c r="L110" s="267">
        <f t="shared" si="62"/>
        <v>100000</v>
      </c>
      <c r="M110" s="267">
        <f t="shared" si="62"/>
        <v>100000</v>
      </c>
      <c r="N110" s="267">
        <f t="shared" si="62"/>
        <v>100000</v>
      </c>
      <c r="O110" s="267">
        <f t="shared" si="62"/>
        <v>9250000</v>
      </c>
      <c r="P110" s="267">
        <f t="shared" si="62"/>
        <v>250000</v>
      </c>
      <c r="Q110" s="267">
        <f t="shared" si="62"/>
        <v>200000</v>
      </c>
      <c r="R110" s="267">
        <f t="shared" si="62"/>
        <v>550000</v>
      </c>
      <c r="S110" s="267">
        <f t="shared" si="62"/>
        <v>2160000</v>
      </c>
      <c r="T110" s="267">
        <f t="shared" si="62"/>
        <v>550000</v>
      </c>
      <c r="U110" s="267">
        <f t="shared" si="62"/>
        <v>600000</v>
      </c>
      <c r="V110" s="267">
        <f t="shared" si="62"/>
        <v>0</v>
      </c>
      <c r="W110" s="267">
        <f t="shared" si="62"/>
        <v>283500</v>
      </c>
      <c r="X110" s="267">
        <f t="shared" si="62"/>
        <v>296250</v>
      </c>
      <c r="Y110" s="267">
        <f t="shared" si="62"/>
        <v>583500</v>
      </c>
      <c r="Z110" s="267">
        <f t="shared" si="62"/>
        <v>150000</v>
      </c>
      <c r="AA110" s="267">
        <f t="shared" si="62"/>
        <v>483500</v>
      </c>
      <c r="AB110" s="267">
        <f t="shared" si="62"/>
        <v>0</v>
      </c>
      <c r="AC110" s="267">
        <f t="shared" si="62"/>
        <v>1463296</v>
      </c>
      <c r="AD110" s="267">
        <f t="shared" si="62"/>
        <v>0</v>
      </c>
      <c r="AE110" s="267">
        <f t="shared" si="62"/>
        <v>0</v>
      </c>
      <c r="AF110" s="267">
        <f t="shared" si="62"/>
        <v>0</v>
      </c>
      <c r="AG110" s="267">
        <f t="shared" si="62"/>
        <v>0</v>
      </c>
      <c r="AH110" s="267">
        <f t="shared" si="62"/>
        <v>0</v>
      </c>
      <c r="AI110" s="267">
        <f t="shared" si="62"/>
        <v>0</v>
      </c>
      <c r="AJ110" s="267">
        <f t="shared" si="62"/>
        <v>0</v>
      </c>
      <c r="AK110" s="267">
        <f t="shared" si="62"/>
        <v>0</v>
      </c>
      <c r="AL110" s="267">
        <f t="shared" si="62"/>
        <v>0</v>
      </c>
      <c r="AM110" s="267">
        <f t="shared" si="62"/>
        <v>0</v>
      </c>
      <c r="AN110" s="267">
        <f t="shared" si="62"/>
        <v>0</v>
      </c>
      <c r="AO110" s="267">
        <f t="shared" si="62"/>
        <v>0</v>
      </c>
      <c r="AP110" s="267">
        <f t="shared" si="62"/>
        <v>0</v>
      </c>
      <c r="AQ110" s="267">
        <f t="shared" si="62"/>
        <v>0</v>
      </c>
      <c r="AR110" s="267">
        <f t="shared" si="62"/>
        <v>0</v>
      </c>
      <c r="AS110" s="267">
        <f t="shared" si="62"/>
        <v>0</v>
      </c>
      <c r="AT110" s="267">
        <f t="shared" si="62"/>
        <v>0</v>
      </c>
      <c r="AU110" s="267">
        <f t="shared" si="62"/>
        <v>0</v>
      </c>
      <c r="AV110" s="267">
        <f t="shared" si="62"/>
        <v>0</v>
      </c>
      <c r="AW110" s="267">
        <f t="shared" si="62"/>
        <v>0</v>
      </c>
      <c r="AX110" s="267">
        <f t="shared" si="62"/>
        <v>0</v>
      </c>
      <c r="AY110" s="267">
        <f t="shared" si="62"/>
        <v>0</v>
      </c>
      <c r="AZ110" s="267">
        <f t="shared" si="62"/>
        <v>0</v>
      </c>
      <c r="BA110" s="267">
        <f t="shared" si="62"/>
        <v>0</v>
      </c>
      <c r="BB110" s="267">
        <f t="shared" si="62"/>
        <v>0</v>
      </c>
      <c r="BC110" s="267">
        <f t="shared" si="62"/>
        <v>0</v>
      </c>
      <c r="BD110" s="267">
        <f t="shared" si="62"/>
        <v>0</v>
      </c>
      <c r="BE110" s="267">
        <f t="shared" si="62"/>
        <v>0</v>
      </c>
      <c r="BF110" s="267">
        <f t="shared" si="62"/>
        <v>0</v>
      </c>
      <c r="BG110" s="267">
        <f t="shared" si="62"/>
        <v>0</v>
      </c>
      <c r="BH110" s="267">
        <f t="shared" si="62"/>
        <v>0</v>
      </c>
      <c r="BI110" s="267">
        <f t="shared" si="62"/>
        <v>0</v>
      </c>
      <c r="BJ110" s="267">
        <f t="shared" si="62"/>
        <v>0</v>
      </c>
      <c r="BK110" s="267">
        <f t="shared" si="62"/>
        <v>0</v>
      </c>
      <c r="BL110" s="267">
        <f t="shared" si="62"/>
        <v>0</v>
      </c>
      <c r="BM110" s="267">
        <f t="shared" si="62"/>
        <v>0</v>
      </c>
      <c r="BN110" s="267">
        <f t="shared" si="62"/>
        <v>0</v>
      </c>
      <c r="BO110" s="267">
        <f t="shared" si="62"/>
        <v>0</v>
      </c>
      <c r="BP110" s="267">
        <f t="shared" si="62"/>
        <v>0</v>
      </c>
      <c r="BQ110" s="267">
        <f t="shared" si="62"/>
        <v>0</v>
      </c>
      <c r="BR110" s="267">
        <f t="shared" si="62"/>
        <v>0</v>
      </c>
      <c r="BS110" s="267">
        <f t="shared" si="62"/>
        <v>0</v>
      </c>
      <c r="BT110" s="267">
        <f t="shared" si="62"/>
        <v>0</v>
      </c>
      <c r="BU110" s="267">
        <f t="shared" si="62"/>
        <v>0</v>
      </c>
      <c r="BV110" s="267">
        <f t="shared" si="62"/>
        <v>0</v>
      </c>
      <c r="BW110" s="267">
        <f t="shared" si="62"/>
        <v>0</v>
      </c>
      <c r="BX110" s="267">
        <f t="shared" si="62"/>
        <v>0</v>
      </c>
      <c r="BY110" s="267">
        <f t="shared" si="62"/>
        <v>0</v>
      </c>
      <c r="BZ110" s="267">
        <f t="shared" si="62"/>
        <v>0</v>
      </c>
      <c r="CA110" s="267">
        <f t="shared" si="62"/>
        <v>0</v>
      </c>
      <c r="CB110" s="267">
        <f t="shared" si="62"/>
        <v>0</v>
      </c>
      <c r="CC110" s="267">
        <f t="shared" si="62"/>
        <v>0</v>
      </c>
      <c r="CD110" s="267">
        <f t="shared" si="62"/>
        <v>0</v>
      </c>
      <c r="CE110" s="267">
        <f t="shared" si="62"/>
        <v>0</v>
      </c>
      <c r="CF110" s="267">
        <f t="shared" si="62"/>
        <v>0</v>
      </c>
      <c r="CG110" s="267">
        <f t="shared" si="62"/>
        <v>0</v>
      </c>
      <c r="CH110" s="267">
        <f t="shared" si="62"/>
        <v>0</v>
      </c>
      <c r="CI110" s="267">
        <f t="shared" si="62"/>
        <v>0</v>
      </c>
      <c r="CJ110" s="267">
        <f t="shared" si="62"/>
        <v>0</v>
      </c>
      <c r="CK110" s="267">
        <f t="shared" si="62"/>
        <v>0</v>
      </c>
      <c r="CL110" s="267">
        <f t="shared" si="62"/>
        <v>0</v>
      </c>
      <c r="CM110" s="267">
        <f t="shared" si="62"/>
        <v>0</v>
      </c>
      <c r="CN110" s="267">
        <f t="shared" si="62"/>
        <v>0</v>
      </c>
      <c r="CO110" s="267">
        <f t="shared" si="62"/>
        <v>0</v>
      </c>
      <c r="CP110" s="267">
        <f t="shared" si="62"/>
        <v>0</v>
      </c>
      <c r="CQ110" s="267">
        <f t="shared" si="62"/>
        <v>0</v>
      </c>
      <c r="CR110" s="267">
        <f t="shared" si="62"/>
        <v>0</v>
      </c>
      <c r="CS110" s="267">
        <f t="shared" si="62"/>
        <v>0</v>
      </c>
      <c r="CT110" s="267">
        <f t="shared" si="62"/>
        <v>0</v>
      </c>
      <c r="CU110" s="267">
        <f t="shared" si="62"/>
        <v>0</v>
      </c>
      <c r="CV110" s="267">
        <f t="shared" si="62"/>
        <v>0</v>
      </c>
      <c r="CW110" s="267">
        <f t="shared" si="62"/>
        <v>0</v>
      </c>
      <c r="CX110" s="267">
        <f t="shared" si="62"/>
        <v>0</v>
      </c>
      <c r="CY110" s="267">
        <f t="shared" si="62"/>
        <v>0</v>
      </c>
      <c r="CZ110" s="267">
        <f t="shared" si="62"/>
        <v>0</v>
      </c>
      <c r="DA110" s="267">
        <f t="shared" si="62"/>
        <v>0</v>
      </c>
      <c r="DB110" s="267">
        <f t="shared" si="62"/>
        <v>0</v>
      </c>
      <c r="DC110" s="267">
        <f t="shared" si="62"/>
        <v>0</v>
      </c>
      <c r="DD110" s="267">
        <f t="shared" si="62"/>
        <v>0</v>
      </c>
      <c r="DE110" s="267">
        <f t="shared" si="62"/>
        <v>0</v>
      </c>
      <c r="DF110" s="267">
        <f t="shared" si="62"/>
        <v>0</v>
      </c>
      <c r="DG110" s="267">
        <f t="shared" si="62"/>
        <v>0</v>
      </c>
      <c r="DH110" s="267">
        <f t="shared" si="62"/>
        <v>0</v>
      </c>
      <c r="DI110" s="267">
        <f t="shared" si="62"/>
        <v>0</v>
      </c>
      <c r="DJ110" s="267">
        <f t="shared" si="62"/>
        <v>0</v>
      </c>
      <c r="DK110" s="267">
        <f t="shared" si="62"/>
        <v>0</v>
      </c>
      <c r="DL110" s="267">
        <f t="shared" si="62"/>
        <v>0</v>
      </c>
      <c r="DM110" s="267">
        <f t="shared" si="62"/>
        <v>0</v>
      </c>
      <c r="DN110" s="267">
        <f t="shared" si="62"/>
        <v>0</v>
      </c>
      <c r="DO110" s="267">
        <f t="shared" si="62"/>
        <v>0</v>
      </c>
      <c r="DP110" s="267">
        <f t="shared" si="62"/>
        <v>0</v>
      </c>
      <c r="DQ110" s="267">
        <f t="shared" si="62"/>
        <v>0</v>
      </c>
      <c r="DR110" s="267">
        <f t="shared" si="62"/>
        <v>0</v>
      </c>
      <c r="DS110" s="267">
        <f t="shared" si="62"/>
        <v>0</v>
      </c>
      <c r="DT110" s="267">
        <f t="shared" si="62"/>
        <v>0</v>
      </c>
      <c r="DU110" s="267">
        <f t="shared" si="62"/>
        <v>0</v>
      </c>
      <c r="DV110" s="267">
        <f t="shared" si="62"/>
        <v>0</v>
      </c>
      <c r="DW110" s="267">
        <f t="shared" si="62"/>
        <v>0</v>
      </c>
      <c r="DX110" s="267">
        <f t="shared" si="62"/>
        <v>0</v>
      </c>
      <c r="DY110" s="299">
        <f t="shared" si="62"/>
        <v>0</v>
      </c>
    </row>
    <row r="111" ht="15.75" customHeight="1">
      <c r="A111" s="232"/>
      <c r="B111" s="233" t="s">
        <v>261</v>
      </c>
      <c r="C111" s="232"/>
      <c r="D111" s="232"/>
      <c r="E111" s="212" t="s">
        <v>189</v>
      </c>
      <c r="F111" s="235">
        <f>F110/F3</f>
        <v>35436.8932</v>
      </c>
      <c r="G111" s="266">
        <f>G110/F3</f>
        <v>22131.4147</v>
      </c>
      <c r="H111" s="237">
        <f>H110/F3</f>
        <v>13305.4785</v>
      </c>
      <c r="I111" s="229"/>
      <c r="J111" s="229"/>
      <c r="K111" s="229"/>
      <c r="L111" s="229"/>
      <c r="M111" s="229"/>
      <c r="N111" s="229"/>
      <c r="O111" s="229"/>
      <c r="P111" s="229"/>
      <c r="Q111" s="229"/>
      <c r="R111" s="229"/>
      <c r="S111" s="229"/>
      <c r="T111" s="229"/>
      <c r="U111" s="229"/>
      <c r="V111" s="229"/>
      <c r="W111" s="229"/>
      <c r="X111" s="229"/>
      <c r="Y111" s="229"/>
      <c r="Z111" s="229"/>
      <c r="AA111" s="229"/>
      <c r="AB111" s="229"/>
      <c r="AC111" s="229"/>
      <c r="AD111" s="229"/>
      <c r="AE111" s="229"/>
      <c r="AF111" s="229"/>
      <c r="AG111" s="229"/>
      <c r="AH111" s="229"/>
      <c r="AI111" s="229"/>
      <c r="AJ111" s="229"/>
      <c r="AK111" s="229"/>
      <c r="AL111" s="229"/>
      <c r="AM111" s="229"/>
      <c r="AN111" s="229"/>
      <c r="AO111" s="229"/>
      <c r="AP111" s="229"/>
      <c r="AQ111" s="229"/>
      <c r="AR111" s="229"/>
      <c r="AS111" s="229"/>
      <c r="AT111" s="229"/>
      <c r="AU111" s="229"/>
      <c r="AV111" s="229"/>
      <c r="AW111" s="229"/>
      <c r="AX111" s="229"/>
      <c r="AY111" s="229"/>
      <c r="AZ111" s="229"/>
      <c r="BA111" s="229"/>
      <c r="BB111" s="229"/>
      <c r="BC111" s="229"/>
      <c r="BD111" s="229"/>
      <c r="BE111" s="229"/>
      <c r="BF111" s="229"/>
      <c r="BG111" s="229"/>
      <c r="BH111" s="229"/>
      <c r="BI111" s="229"/>
      <c r="BJ111" s="229"/>
      <c r="BK111" s="229"/>
      <c r="BL111" s="229"/>
      <c r="BM111" s="229"/>
      <c r="BN111" s="229"/>
      <c r="BO111" s="229"/>
      <c r="BP111" s="229"/>
      <c r="BQ111" s="229"/>
      <c r="BR111" s="229"/>
      <c r="BS111" s="229"/>
      <c r="BT111" s="229"/>
      <c r="BU111" s="229"/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29"/>
      <c r="CJ111" s="229"/>
      <c r="CK111" s="229"/>
      <c r="CL111" s="229"/>
      <c r="CM111" s="229"/>
      <c r="CN111" s="229"/>
      <c r="CO111" s="229"/>
      <c r="CP111" s="229"/>
      <c r="CQ111" s="229"/>
      <c r="CR111" s="229"/>
      <c r="CS111" s="229"/>
      <c r="CT111" s="229"/>
      <c r="CU111" s="229"/>
      <c r="CV111" s="229"/>
      <c r="CW111" s="229"/>
      <c r="CX111" s="229"/>
      <c r="CY111" s="229"/>
      <c r="CZ111" s="229"/>
      <c r="DA111" s="229"/>
      <c r="DB111" s="229"/>
      <c r="DC111" s="229"/>
      <c r="DD111" s="229"/>
      <c r="DE111" s="229"/>
      <c r="DF111" s="229"/>
      <c r="DG111" s="229"/>
      <c r="DH111" s="229"/>
      <c r="DI111" s="229"/>
      <c r="DJ111" s="229"/>
      <c r="DK111" s="229"/>
      <c r="DL111" s="229"/>
      <c r="DM111" s="229"/>
      <c r="DN111" s="229"/>
      <c r="DO111" s="229"/>
      <c r="DP111" s="229"/>
      <c r="DQ111" s="229"/>
      <c r="DR111" s="229"/>
      <c r="DS111" s="229"/>
      <c r="DT111" s="229"/>
      <c r="DU111" s="229"/>
      <c r="DV111" s="229"/>
      <c r="DW111" s="229"/>
      <c r="DX111" s="229"/>
      <c r="DY111" s="215"/>
    </row>
    <row r="112" ht="15.75" customHeight="1">
      <c r="A112" s="300"/>
      <c r="B112" s="301"/>
      <c r="C112" s="300"/>
      <c r="D112" s="300"/>
      <c r="E112" s="302"/>
      <c r="F112" s="303"/>
      <c r="G112" s="304"/>
      <c r="H112" s="303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295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295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295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295"/>
      <c r="BV112" s="295"/>
      <c r="BW112" s="295"/>
      <c r="BX112" s="295"/>
      <c r="BY112" s="295"/>
      <c r="BZ112" s="295"/>
      <c r="CA112" s="295"/>
      <c r="CB112" s="295"/>
      <c r="CC112" s="295"/>
      <c r="CD112" s="295"/>
      <c r="CE112" s="295"/>
      <c r="CF112" s="295"/>
      <c r="CG112" s="295"/>
      <c r="CH112" s="295"/>
      <c r="CI112" s="295"/>
      <c r="CJ112" s="295"/>
      <c r="CK112" s="295"/>
      <c r="CL112" s="295"/>
      <c r="CM112" s="295"/>
      <c r="CN112" s="295"/>
      <c r="CO112" s="295"/>
      <c r="CP112" s="295"/>
      <c r="CQ112" s="295"/>
      <c r="CR112" s="295"/>
      <c r="CS112" s="295"/>
      <c r="CT112" s="295"/>
      <c r="CU112" s="295"/>
      <c r="CV112" s="295"/>
      <c r="CW112" s="295"/>
      <c r="CX112" s="295"/>
      <c r="CY112" s="295"/>
      <c r="CZ112" s="295"/>
      <c r="DA112" s="295"/>
      <c r="DB112" s="295"/>
      <c r="DC112" s="295"/>
      <c r="DD112" s="295"/>
      <c r="DE112" s="295"/>
      <c r="DF112" s="295"/>
      <c r="DG112" s="295"/>
      <c r="DH112" s="295"/>
      <c r="DI112" s="295"/>
      <c r="DJ112" s="295"/>
      <c r="DK112" s="295"/>
      <c r="DL112" s="295"/>
      <c r="DM112" s="295"/>
      <c r="DN112" s="295"/>
      <c r="DO112" s="295"/>
      <c r="DP112" s="295"/>
      <c r="DQ112" s="295"/>
      <c r="DR112" s="295"/>
      <c r="DS112" s="295"/>
      <c r="DT112" s="295"/>
      <c r="DU112" s="295"/>
      <c r="DV112" s="295"/>
      <c r="DW112" s="295"/>
      <c r="DX112" s="295"/>
      <c r="DY112" s="296"/>
    </row>
    <row r="113" ht="15.75" customHeight="1">
      <c r="A113" s="300"/>
      <c r="B113" s="301"/>
      <c r="C113" s="300"/>
      <c r="D113" s="300"/>
      <c r="E113" s="302"/>
      <c r="F113" s="303"/>
      <c r="G113" s="304"/>
      <c r="H113" s="303"/>
      <c r="I113" s="295"/>
      <c r="J113" s="295"/>
      <c r="K113" s="295"/>
      <c r="L113" s="295"/>
      <c r="M113" s="295"/>
      <c r="N113" s="295"/>
      <c r="O113" s="295"/>
      <c r="P113" s="295"/>
      <c r="Q113" s="295"/>
      <c r="R113" s="295"/>
      <c r="S113" s="295"/>
      <c r="T113" s="295"/>
      <c r="U113" s="295"/>
      <c r="V113" s="295"/>
      <c r="W113" s="295"/>
      <c r="X113" s="295"/>
      <c r="Y113" s="295"/>
      <c r="Z113" s="295"/>
      <c r="AA113" s="295"/>
      <c r="AB113" s="295"/>
      <c r="AC113" s="295"/>
      <c r="AD113" s="295"/>
      <c r="AE113" s="295"/>
      <c r="AF113" s="295"/>
      <c r="AG113" s="295"/>
      <c r="AH113" s="295"/>
      <c r="AI113" s="295"/>
      <c r="AJ113" s="295"/>
      <c r="AK113" s="295"/>
      <c r="AL113" s="295"/>
      <c r="AM113" s="295"/>
      <c r="AN113" s="295"/>
      <c r="AO113" s="295"/>
      <c r="AP113" s="295"/>
      <c r="AQ113" s="295"/>
      <c r="AR113" s="295"/>
      <c r="AS113" s="295"/>
      <c r="AT113" s="295"/>
      <c r="AU113" s="295"/>
      <c r="AV113" s="295"/>
      <c r="AW113" s="295"/>
      <c r="AX113" s="295"/>
      <c r="AY113" s="295"/>
      <c r="AZ113" s="295"/>
      <c r="BA113" s="295"/>
      <c r="BB113" s="295"/>
      <c r="BC113" s="295"/>
      <c r="BD113" s="295"/>
      <c r="BE113" s="295"/>
      <c r="BF113" s="295"/>
      <c r="BG113" s="295"/>
      <c r="BH113" s="295"/>
      <c r="BI113" s="295"/>
      <c r="BJ113" s="295"/>
      <c r="BK113" s="295"/>
      <c r="BL113" s="295"/>
      <c r="BM113" s="295"/>
      <c r="BN113" s="295"/>
      <c r="BO113" s="295"/>
      <c r="BP113" s="295"/>
      <c r="BQ113" s="295"/>
      <c r="BR113" s="295"/>
      <c r="BS113" s="295"/>
      <c r="BT113" s="295"/>
      <c r="BU113" s="295"/>
      <c r="BV113" s="295"/>
      <c r="BW113" s="295"/>
      <c r="BX113" s="295"/>
      <c r="BY113" s="295"/>
      <c r="BZ113" s="295"/>
      <c r="CA113" s="295"/>
      <c r="CB113" s="295"/>
      <c r="CC113" s="295"/>
      <c r="CD113" s="295"/>
      <c r="CE113" s="295"/>
      <c r="CF113" s="295"/>
      <c r="CG113" s="295"/>
      <c r="CH113" s="295"/>
      <c r="CI113" s="295"/>
      <c r="CJ113" s="295"/>
      <c r="CK113" s="295"/>
      <c r="CL113" s="295"/>
      <c r="CM113" s="295"/>
      <c r="CN113" s="295"/>
      <c r="CO113" s="295"/>
      <c r="CP113" s="295"/>
      <c r="CQ113" s="295"/>
      <c r="CR113" s="295"/>
      <c r="CS113" s="295"/>
      <c r="CT113" s="295"/>
      <c r="CU113" s="295"/>
      <c r="CV113" s="295"/>
      <c r="CW113" s="295"/>
      <c r="CX113" s="295"/>
      <c r="CY113" s="295"/>
      <c r="CZ113" s="295"/>
      <c r="DA113" s="295"/>
      <c r="DB113" s="295"/>
      <c r="DC113" s="295"/>
      <c r="DD113" s="295"/>
      <c r="DE113" s="295"/>
      <c r="DF113" s="295"/>
      <c r="DG113" s="295"/>
      <c r="DH113" s="295"/>
      <c r="DI113" s="295"/>
      <c r="DJ113" s="295"/>
      <c r="DK113" s="295"/>
      <c r="DL113" s="295"/>
      <c r="DM113" s="295"/>
      <c r="DN113" s="295"/>
      <c r="DO113" s="295"/>
      <c r="DP113" s="295"/>
      <c r="DQ113" s="295"/>
      <c r="DR113" s="295"/>
      <c r="DS113" s="295"/>
      <c r="DT113" s="295"/>
      <c r="DU113" s="295"/>
      <c r="DV113" s="295"/>
      <c r="DW113" s="295"/>
      <c r="DX113" s="295"/>
      <c r="DY113" s="296"/>
    </row>
    <row r="114" ht="15.75" customHeight="1">
      <c r="A114" s="305"/>
      <c r="B114" s="306"/>
      <c r="C114" s="307"/>
      <c r="D114" s="308"/>
      <c r="E114" s="309"/>
      <c r="F114" s="309"/>
      <c r="G114" s="310"/>
      <c r="H114" s="311"/>
      <c r="I114" s="312"/>
      <c r="J114" s="312"/>
      <c r="K114" s="312"/>
      <c r="L114" s="312"/>
      <c r="M114" s="312"/>
      <c r="N114" s="312"/>
      <c r="O114" s="312"/>
      <c r="P114" s="312"/>
      <c r="Q114" s="312"/>
      <c r="R114" s="312"/>
      <c r="S114" s="312"/>
      <c r="T114" s="312"/>
      <c r="U114" s="312"/>
      <c r="V114" s="312"/>
      <c r="W114" s="312"/>
      <c r="X114" s="312"/>
      <c r="Y114" s="312"/>
      <c r="Z114" s="312"/>
      <c r="AA114" s="312"/>
      <c r="AB114" s="312"/>
      <c r="AC114" s="312"/>
      <c r="AD114" s="312"/>
      <c r="AE114" s="312"/>
      <c r="AF114" s="312"/>
      <c r="AG114" s="312"/>
      <c r="AH114" s="312"/>
      <c r="AI114" s="312"/>
      <c r="AJ114" s="312"/>
      <c r="AK114" s="312"/>
      <c r="AL114" s="312"/>
      <c r="AM114" s="312"/>
      <c r="AN114" s="312"/>
      <c r="AO114" s="312"/>
      <c r="AP114" s="312"/>
      <c r="AQ114" s="312"/>
      <c r="AR114" s="312"/>
      <c r="AS114" s="312"/>
      <c r="AT114" s="312"/>
      <c r="AU114" s="312"/>
      <c r="AV114" s="312"/>
      <c r="AW114" s="312"/>
      <c r="AX114" s="312"/>
      <c r="AY114" s="312"/>
      <c r="AZ114" s="312"/>
      <c r="BA114" s="312"/>
      <c r="BB114" s="312"/>
      <c r="BC114" s="312"/>
      <c r="BD114" s="312"/>
      <c r="BE114" s="312"/>
      <c r="BF114" s="312"/>
      <c r="BG114" s="312"/>
      <c r="BH114" s="312"/>
      <c r="BI114" s="312"/>
      <c r="BJ114" s="312"/>
      <c r="BK114" s="312"/>
      <c r="BL114" s="312"/>
      <c r="BM114" s="312"/>
      <c r="BN114" s="312"/>
      <c r="BO114" s="312"/>
      <c r="BP114" s="312"/>
      <c r="BQ114" s="312"/>
      <c r="BR114" s="312"/>
      <c r="BS114" s="312"/>
      <c r="BT114" s="312"/>
      <c r="BU114" s="312"/>
      <c r="BV114" s="312"/>
      <c r="BW114" s="312"/>
      <c r="BX114" s="312"/>
      <c r="BY114" s="312"/>
      <c r="BZ114" s="312"/>
      <c r="CA114" s="312"/>
      <c r="CB114" s="312"/>
      <c r="CC114" s="312"/>
      <c r="CD114" s="312"/>
      <c r="CE114" s="312"/>
      <c r="CF114" s="312"/>
      <c r="CG114" s="312"/>
      <c r="CH114" s="312"/>
      <c r="CI114" s="312"/>
      <c r="CJ114" s="312"/>
      <c r="CK114" s="312"/>
      <c r="CL114" s="312"/>
      <c r="CM114" s="312"/>
      <c r="CN114" s="312"/>
      <c r="CO114" s="312"/>
      <c r="CP114" s="312"/>
      <c r="CQ114" s="312"/>
      <c r="CR114" s="312"/>
      <c r="CS114" s="312"/>
      <c r="CT114" s="312"/>
      <c r="CU114" s="312"/>
      <c r="CV114" s="312"/>
      <c r="CW114" s="312"/>
      <c r="CX114" s="312"/>
      <c r="CY114" s="312"/>
      <c r="CZ114" s="312"/>
      <c r="DA114" s="312"/>
      <c r="DB114" s="312"/>
      <c r="DC114" s="312"/>
      <c r="DD114" s="312"/>
      <c r="DE114" s="312"/>
      <c r="DF114" s="312"/>
      <c r="DG114" s="312"/>
      <c r="DH114" s="312"/>
      <c r="DI114" s="312"/>
      <c r="DJ114" s="312"/>
      <c r="DK114" s="312"/>
      <c r="DL114" s="312"/>
      <c r="DM114" s="312"/>
      <c r="DN114" s="312"/>
      <c r="DO114" s="312"/>
      <c r="DP114" s="312"/>
      <c r="DQ114" s="312"/>
      <c r="DR114" s="312"/>
      <c r="DS114" s="312"/>
      <c r="DT114" s="312"/>
      <c r="DU114" s="312"/>
      <c r="DV114" s="312"/>
      <c r="DW114" s="312"/>
      <c r="DX114" s="312"/>
      <c r="DY114" s="201"/>
    </row>
    <row r="115" ht="15.75" customHeight="1">
      <c r="A115" s="260" t="s">
        <v>75</v>
      </c>
      <c r="B115" s="261" t="s">
        <v>76</v>
      </c>
      <c r="C115" s="257"/>
      <c r="D115" s="258"/>
      <c r="E115" s="202"/>
      <c r="F115" s="202"/>
      <c r="G115" s="287"/>
      <c r="H115" s="288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</row>
    <row r="116" ht="15.75" customHeight="1">
      <c r="A116" s="212" t="s">
        <v>52</v>
      </c>
      <c r="B116" s="212" t="s">
        <v>157</v>
      </c>
      <c r="C116" s="212" t="s">
        <v>158</v>
      </c>
      <c r="D116" s="212" t="s">
        <v>159</v>
      </c>
      <c r="E116" s="212" t="s">
        <v>190</v>
      </c>
      <c r="F116" s="212" t="s">
        <v>161</v>
      </c>
      <c r="G116" s="263" t="s">
        <v>162</v>
      </c>
      <c r="H116" s="211" t="s">
        <v>156</v>
      </c>
      <c r="I116" s="229"/>
      <c r="J116" s="229"/>
      <c r="K116" s="229"/>
      <c r="L116" s="229"/>
      <c r="M116" s="229"/>
      <c r="N116" s="229"/>
      <c r="O116" s="229"/>
      <c r="P116" s="229"/>
      <c r="Q116" s="229"/>
      <c r="R116" s="229"/>
      <c r="S116" s="229"/>
      <c r="T116" s="229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229"/>
      <c r="AI116" s="229"/>
      <c r="AJ116" s="229"/>
      <c r="AK116" s="229"/>
      <c r="AL116" s="229"/>
      <c r="AM116" s="229"/>
      <c r="AN116" s="229"/>
      <c r="AO116" s="229"/>
      <c r="AP116" s="229"/>
      <c r="AQ116" s="229"/>
      <c r="AR116" s="229"/>
      <c r="AS116" s="229"/>
      <c r="AT116" s="229"/>
      <c r="AU116" s="229"/>
      <c r="AV116" s="229"/>
      <c r="AW116" s="229"/>
      <c r="AX116" s="229"/>
      <c r="AY116" s="229"/>
      <c r="AZ116" s="229"/>
      <c r="BA116" s="229"/>
      <c r="BB116" s="229"/>
      <c r="BC116" s="229"/>
      <c r="BD116" s="229"/>
      <c r="BE116" s="229"/>
      <c r="BF116" s="229"/>
      <c r="BG116" s="229"/>
      <c r="BH116" s="229"/>
      <c r="BI116" s="229"/>
      <c r="BJ116" s="229"/>
      <c r="BK116" s="229"/>
      <c r="BL116" s="229"/>
      <c r="BM116" s="229"/>
      <c r="BN116" s="229"/>
      <c r="BO116" s="229"/>
      <c r="BP116" s="229"/>
      <c r="BQ116" s="229"/>
      <c r="BR116" s="229"/>
      <c r="BS116" s="229"/>
      <c r="BT116" s="229"/>
      <c r="BU116" s="229"/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29"/>
      <c r="CJ116" s="229"/>
      <c r="CK116" s="229"/>
      <c r="CL116" s="229"/>
      <c r="CM116" s="229"/>
      <c r="CN116" s="229"/>
      <c r="CO116" s="229"/>
      <c r="CP116" s="229"/>
      <c r="CQ116" s="229"/>
      <c r="CR116" s="229"/>
      <c r="CS116" s="229"/>
      <c r="CT116" s="229"/>
      <c r="CU116" s="229"/>
      <c r="CV116" s="229"/>
      <c r="CW116" s="229"/>
      <c r="CX116" s="229"/>
      <c r="CY116" s="229"/>
      <c r="CZ116" s="229"/>
      <c r="DA116" s="229"/>
      <c r="DB116" s="229"/>
      <c r="DC116" s="229"/>
      <c r="DD116" s="229"/>
      <c r="DE116" s="229"/>
      <c r="DF116" s="229"/>
      <c r="DG116" s="229"/>
      <c r="DH116" s="229"/>
      <c r="DI116" s="229"/>
      <c r="DJ116" s="229"/>
      <c r="DK116" s="229"/>
      <c r="DL116" s="229"/>
      <c r="DM116" s="229"/>
      <c r="DN116" s="229"/>
      <c r="DO116" s="229"/>
      <c r="DP116" s="229"/>
      <c r="DQ116" s="229"/>
      <c r="DR116" s="229"/>
      <c r="DS116" s="229"/>
      <c r="DT116" s="229"/>
      <c r="DU116" s="229"/>
      <c r="DV116" s="229"/>
      <c r="DW116" s="229"/>
      <c r="DX116" s="229"/>
      <c r="DY116" s="215"/>
    </row>
    <row r="117" ht="15.75" customHeight="1">
      <c r="A117" s="212"/>
      <c r="B117" s="212"/>
      <c r="C117" s="212"/>
      <c r="D117" s="212"/>
      <c r="E117" s="212"/>
      <c r="F117" s="212"/>
      <c r="G117" s="214"/>
      <c r="H117" s="214"/>
      <c r="I117" s="264">
        <v>42401.0</v>
      </c>
      <c r="J117" s="264">
        <v>42431.0</v>
      </c>
      <c r="K117" s="264">
        <v>42461.0</v>
      </c>
      <c r="L117" s="264">
        <v>42491.0</v>
      </c>
      <c r="M117" s="264">
        <v>42523.0</v>
      </c>
      <c r="N117" s="264">
        <v>42552.0</v>
      </c>
      <c r="O117" s="264">
        <v>42612.0</v>
      </c>
      <c r="P117" s="264">
        <v>42642.0</v>
      </c>
      <c r="Q117" s="264">
        <v>42671.0</v>
      </c>
      <c r="R117" s="264">
        <v>42702.0</v>
      </c>
      <c r="S117" s="264">
        <v>42731.0</v>
      </c>
      <c r="T117" s="264">
        <v>42762.0</v>
      </c>
      <c r="U117" s="264">
        <f t="shared" ref="U117:DX117" si="63">T117+30</f>
        <v>42792</v>
      </c>
      <c r="V117" s="264">
        <f t="shared" si="63"/>
        <v>42822</v>
      </c>
      <c r="W117" s="264">
        <f t="shared" si="63"/>
        <v>42852</v>
      </c>
      <c r="X117" s="264">
        <f t="shared" si="63"/>
        <v>42882</v>
      </c>
      <c r="Y117" s="264">
        <f t="shared" si="63"/>
        <v>42912</v>
      </c>
      <c r="Z117" s="264">
        <f t="shared" si="63"/>
        <v>42942</v>
      </c>
      <c r="AA117" s="264">
        <f t="shared" si="63"/>
        <v>42972</v>
      </c>
      <c r="AB117" s="264">
        <f t="shared" si="63"/>
        <v>43002</v>
      </c>
      <c r="AC117" s="264">
        <f t="shared" si="63"/>
        <v>43032</v>
      </c>
      <c r="AD117" s="264">
        <f t="shared" si="63"/>
        <v>43062</v>
      </c>
      <c r="AE117" s="264">
        <f t="shared" si="63"/>
        <v>43092</v>
      </c>
      <c r="AF117" s="264">
        <f t="shared" si="63"/>
        <v>43122</v>
      </c>
      <c r="AG117" s="264">
        <f t="shared" si="63"/>
        <v>43152</v>
      </c>
      <c r="AH117" s="264">
        <f t="shared" si="63"/>
        <v>43182</v>
      </c>
      <c r="AI117" s="264">
        <f t="shared" si="63"/>
        <v>43212</v>
      </c>
      <c r="AJ117" s="264">
        <f t="shared" si="63"/>
        <v>43242</v>
      </c>
      <c r="AK117" s="264">
        <f t="shared" si="63"/>
        <v>43272</v>
      </c>
      <c r="AL117" s="264">
        <f t="shared" si="63"/>
        <v>43302</v>
      </c>
      <c r="AM117" s="264">
        <f t="shared" si="63"/>
        <v>43332</v>
      </c>
      <c r="AN117" s="264">
        <f t="shared" si="63"/>
        <v>43362</v>
      </c>
      <c r="AO117" s="264">
        <f t="shared" si="63"/>
        <v>43392</v>
      </c>
      <c r="AP117" s="264">
        <f t="shared" si="63"/>
        <v>43422</v>
      </c>
      <c r="AQ117" s="264">
        <f t="shared" si="63"/>
        <v>43452</v>
      </c>
      <c r="AR117" s="264">
        <f t="shared" si="63"/>
        <v>43482</v>
      </c>
      <c r="AS117" s="264">
        <f t="shared" si="63"/>
        <v>43512</v>
      </c>
      <c r="AT117" s="264">
        <f t="shared" si="63"/>
        <v>43542</v>
      </c>
      <c r="AU117" s="264">
        <f t="shared" si="63"/>
        <v>43572</v>
      </c>
      <c r="AV117" s="264">
        <f t="shared" si="63"/>
        <v>43602</v>
      </c>
      <c r="AW117" s="264">
        <f t="shared" si="63"/>
        <v>43632</v>
      </c>
      <c r="AX117" s="264">
        <f t="shared" si="63"/>
        <v>43662</v>
      </c>
      <c r="AY117" s="264">
        <f t="shared" si="63"/>
        <v>43692</v>
      </c>
      <c r="AZ117" s="264">
        <f t="shared" si="63"/>
        <v>43722</v>
      </c>
      <c r="BA117" s="264">
        <f t="shared" si="63"/>
        <v>43752</v>
      </c>
      <c r="BB117" s="264">
        <f t="shared" si="63"/>
        <v>43782</v>
      </c>
      <c r="BC117" s="264">
        <f t="shared" si="63"/>
        <v>43812</v>
      </c>
      <c r="BD117" s="264">
        <f t="shared" si="63"/>
        <v>43842</v>
      </c>
      <c r="BE117" s="264">
        <f t="shared" si="63"/>
        <v>43872</v>
      </c>
      <c r="BF117" s="264">
        <f t="shared" si="63"/>
        <v>43902</v>
      </c>
      <c r="BG117" s="264">
        <f t="shared" si="63"/>
        <v>43932</v>
      </c>
      <c r="BH117" s="264">
        <f t="shared" si="63"/>
        <v>43962</v>
      </c>
      <c r="BI117" s="264">
        <f t="shared" si="63"/>
        <v>43992</v>
      </c>
      <c r="BJ117" s="264">
        <f t="shared" si="63"/>
        <v>44022</v>
      </c>
      <c r="BK117" s="264">
        <f t="shared" si="63"/>
        <v>44052</v>
      </c>
      <c r="BL117" s="264">
        <f t="shared" si="63"/>
        <v>44082</v>
      </c>
      <c r="BM117" s="264">
        <f t="shared" si="63"/>
        <v>44112</v>
      </c>
      <c r="BN117" s="264">
        <f t="shared" si="63"/>
        <v>44142</v>
      </c>
      <c r="BO117" s="264">
        <f t="shared" si="63"/>
        <v>44172</v>
      </c>
      <c r="BP117" s="264">
        <f t="shared" si="63"/>
        <v>44202</v>
      </c>
      <c r="BQ117" s="264">
        <f t="shared" si="63"/>
        <v>44232</v>
      </c>
      <c r="BR117" s="264">
        <f t="shared" si="63"/>
        <v>44262</v>
      </c>
      <c r="BS117" s="264">
        <f t="shared" si="63"/>
        <v>44292</v>
      </c>
      <c r="BT117" s="264">
        <f t="shared" si="63"/>
        <v>44322</v>
      </c>
      <c r="BU117" s="264">
        <f t="shared" si="63"/>
        <v>44352</v>
      </c>
      <c r="BV117" s="264">
        <f t="shared" si="63"/>
        <v>44382</v>
      </c>
      <c r="BW117" s="264">
        <f t="shared" si="63"/>
        <v>44412</v>
      </c>
      <c r="BX117" s="264">
        <f t="shared" si="63"/>
        <v>44442</v>
      </c>
      <c r="BY117" s="264">
        <f t="shared" si="63"/>
        <v>44472</v>
      </c>
      <c r="BZ117" s="264">
        <f t="shared" si="63"/>
        <v>44502</v>
      </c>
      <c r="CA117" s="264">
        <f t="shared" si="63"/>
        <v>44532</v>
      </c>
      <c r="CB117" s="264">
        <f t="shared" si="63"/>
        <v>44562</v>
      </c>
      <c r="CC117" s="264">
        <f t="shared" si="63"/>
        <v>44592</v>
      </c>
      <c r="CD117" s="264">
        <f t="shared" si="63"/>
        <v>44622</v>
      </c>
      <c r="CE117" s="264">
        <f t="shared" si="63"/>
        <v>44652</v>
      </c>
      <c r="CF117" s="264">
        <f t="shared" si="63"/>
        <v>44682</v>
      </c>
      <c r="CG117" s="264">
        <f t="shared" si="63"/>
        <v>44712</v>
      </c>
      <c r="CH117" s="264">
        <f t="shared" si="63"/>
        <v>44742</v>
      </c>
      <c r="CI117" s="264">
        <f t="shared" si="63"/>
        <v>44772</v>
      </c>
      <c r="CJ117" s="264">
        <f t="shared" si="63"/>
        <v>44802</v>
      </c>
      <c r="CK117" s="264">
        <f t="shared" si="63"/>
        <v>44832</v>
      </c>
      <c r="CL117" s="264">
        <f t="shared" si="63"/>
        <v>44862</v>
      </c>
      <c r="CM117" s="264">
        <f t="shared" si="63"/>
        <v>44892</v>
      </c>
      <c r="CN117" s="264">
        <f t="shared" si="63"/>
        <v>44922</v>
      </c>
      <c r="CO117" s="264">
        <f t="shared" si="63"/>
        <v>44952</v>
      </c>
      <c r="CP117" s="264">
        <f t="shared" si="63"/>
        <v>44982</v>
      </c>
      <c r="CQ117" s="264">
        <f t="shared" si="63"/>
        <v>45012</v>
      </c>
      <c r="CR117" s="264">
        <f t="shared" si="63"/>
        <v>45042</v>
      </c>
      <c r="CS117" s="264">
        <f t="shared" si="63"/>
        <v>45072</v>
      </c>
      <c r="CT117" s="264">
        <f t="shared" si="63"/>
        <v>45102</v>
      </c>
      <c r="CU117" s="264">
        <f t="shared" si="63"/>
        <v>45132</v>
      </c>
      <c r="CV117" s="264">
        <f t="shared" si="63"/>
        <v>45162</v>
      </c>
      <c r="CW117" s="264">
        <f t="shared" si="63"/>
        <v>45192</v>
      </c>
      <c r="CX117" s="264">
        <f t="shared" si="63"/>
        <v>45222</v>
      </c>
      <c r="CY117" s="264">
        <f t="shared" si="63"/>
        <v>45252</v>
      </c>
      <c r="CZ117" s="264">
        <f t="shared" si="63"/>
        <v>45282</v>
      </c>
      <c r="DA117" s="264">
        <f t="shared" si="63"/>
        <v>45312</v>
      </c>
      <c r="DB117" s="264">
        <f t="shared" si="63"/>
        <v>45342</v>
      </c>
      <c r="DC117" s="264">
        <f t="shared" si="63"/>
        <v>45372</v>
      </c>
      <c r="DD117" s="264">
        <f t="shared" si="63"/>
        <v>45402</v>
      </c>
      <c r="DE117" s="264">
        <f t="shared" si="63"/>
        <v>45432</v>
      </c>
      <c r="DF117" s="264">
        <f t="shared" si="63"/>
        <v>45462</v>
      </c>
      <c r="DG117" s="264">
        <f t="shared" si="63"/>
        <v>45492</v>
      </c>
      <c r="DH117" s="264">
        <f t="shared" si="63"/>
        <v>45522</v>
      </c>
      <c r="DI117" s="264">
        <f t="shared" si="63"/>
        <v>45552</v>
      </c>
      <c r="DJ117" s="264">
        <f t="shared" si="63"/>
        <v>45582</v>
      </c>
      <c r="DK117" s="264">
        <f t="shared" si="63"/>
        <v>45612</v>
      </c>
      <c r="DL117" s="264">
        <f t="shared" si="63"/>
        <v>45642</v>
      </c>
      <c r="DM117" s="264">
        <f t="shared" si="63"/>
        <v>45672</v>
      </c>
      <c r="DN117" s="264">
        <f t="shared" si="63"/>
        <v>45702</v>
      </c>
      <c r="DO117" s="264">
        <f t="shared" si="63"/>
        <v>45732</v>
      </c>
      <c r="DP117" s="264">
        <f t="shared" si="63"/>
        <v>45762</v>
      </c>
      <c r="DQ117" s="264">
        <f t="shared" si="63"/>
        <v>45792</v>
      </c>
      <c r="DR117" s="264">
        <f t="shared" si="63"/>
        <v>45822</v>
      </c>
      <c r="DS117" s="264">
        <f t="shared" si="63"/>
        <v>45852</v>
      </c>
      <c r="DT117" s="264">
        <f t="shared" si="63"/>
        <v>45882</v>
      </c>
      <c r="DU117" s="264">
        <f t="shared" si="63"/>
        <v>45912</v>
      </c>
      <c r="DV117" s="264">
        <f t="shared" si="63"/>
        <v>45942</v>
      </c>
      <c r="DW117" s="264">
        <f t="shared" si="63"/>
        <v>45972</v>
      </c>
      <c r="DX117" s="264">
        <f t="shared" si="63"/>
        <v>46002</v>
      </c>
      <c r="DY117" s="215"/>
    </row>
    <row r="118" ht="15.75" customHeight="1">
      <c r="A118" s="220">
        <v>1.0</v>
      </c>
      <c r="B118" s="221" t="s">
        <v>262</v>
      </c>
      <c r="C118" s="222">
        <v>9.0</v>
      </c>
      <c r="D118" s="223" t="s">
        <v>263</v>
      </c>
      <c r="E118" s="221">
        <v>500000.0</v>
      </c>
      <c r="F118" s="221">
        <f t="shared" ref="F118:F123" si="64">C118*E118</f>
        <v>4500000</v>
      </c>
      <c r="G118" s="224">
        <f t="shared" ref="G118:G126" si="65">SUM(I118:AB118)</f>
        <v>1450000</v>
      </c>
      <c r="H118" s="225">
        <f t="shared" ref="H118:H126" si="66">F118-G118</f>
        <v>3050000</v>
      </c>
      <c r="I118" s="229"/>
      <c r="J118" s="229"/>
      <c r="K118" s="229"/>
      <c r="L118" s="229"/>
      <c r="M118" s="229"/>
      <c r="N118" s="229"/>
      <c r="O118" s="229"/>
      <c r="P118" s="229">
        <v>700000.0</v>
      </c>
      <c r="Q118" s="229"/>
      <c r="R118" s="313">
        <v>750000.0</v>
      </c>
      <c r="S118" s="229"/>
      <c r="T118" s="229"/>
      <c r="U118" s="229"/>
      <c r="V118" s="229"/>
      <c r="W118" s="229"/>
      <c r="X118" s="229"/>
      <c r="Y118" s="229"/>
      <c r="Z118" s="229"/>
      <c r="AA118" s="229"/>
      <c r="AB118" s="229"/>
      <c r="AC118" s="229"/>
      <c r="AD118" s="229"/>
      <c r="AE118" s="229"/>
      <c r="AF118" s="229"/>
      <c r="AG118" s="229"/>
      <c r="AH118" s="229"/>
      <c r="AI118" s="229"/>
      <c r="AJ118" s="229"/>
      <c r="AK118" s="229"/>
      <c r="AL118" s="229"/>
      <c r="AM118" s="229"/>
      <c r="AN118" s="229"/>
      <c r="AO118" s="229"/>
      <c r="AP118" s="229"/>
      <c r="AQ118" s="229"/>
      <c r="AR118" s="229"/>
      <c r="AS118" s="229"/>
      <c r="AT118" s="229"/>
      <c r="AU118" s="229"/>
      <c r="AV118" s="229"/>
      <c r="AW118" s="229"/>
      <c r="AX118" s="229"/>
      <c r="AY118" s="229"/>
      <c r="AZ118" s="229"/>
      <c r="BA118" s="229"/>
      <c r="BB118" s="229"/>
      <c r="BC118" s="229"/>
      <c r="BD118" s="229"/>
      <c r="BE118" s="229"/>
      <c r="BF118" s="229"/>
      <c r="BG118" s="229"/>
      <c r="BH118" s="229"/>
      <c r="BI118" s="229"/>
      <c r="BJ118" s="229"/>
      <c r="BK118" s="229"/>
      <c r="BL118" s="229"/>
      <c r="BM118" s="229"/>
      <c r="BN118" s="229"/>
      <c r="BO118" s="229"/>
      <c r="BP118" s="229"/>
      <c r="BQ118" s="229"/>
      <c r="BR118" s="229"/>
      <c r="BS118" s="229"/>
      <c r="BT118" s="229"/>
      <c r="BU118" s="229"/>
      <c r="BV118" s="229"/>
      <c r="BW118" s="229"/>
      <c r="BX118" s="229"/>
      <c r="BY118" s="229"/>
      <c r="BZ118" s="229"/>
      <c r="CA118" s="229"/>
      <c r="CB118" s="229"/>
      <c r="CC118" s="229"/>
      <c r="CD118" s="229"/>
      <c r="CE118" s="229"/>
      <c r="CF118" s="229"/>
      <c r="CG118" s="229"/>
      <c r="CH118" s="229"/>
      <c r="CI118" s="229"/>
      <c r="CJ118" s="229"/>
      <c r="CK118" s="229"/>
      <c r="CL118" s="229"/>
      <c r="CM118" s="229"/>
      <c r="CN118" s="229"/>
      <c r="CO118" s="229"/>
      <c r="CP118" s="229"/>
      <c r="CQ118" s="229"/>
      <c r="CR118" s="229"/>
      <c r="CS118" s="229"/>
      <c r="CT118" s="229"/>
      <c r="CU118" s="229"/>
      <c r="CV118" s="229"/>
      <c r="CW118" s="229"/>
      <c r="CX118" s="229"/>
      <c r="CY118" s="229"/>
      <c r="CZ118" s="229"/>
      <c r="DA118" s="229"/>
      <c r="DB118" s="229"/>
      <c r="DC118" s="229"/>
      <c r="DD118" s="229"/>
      <c r="DE118" s="229"/>
      <c r="DF118" s="229"/>
      <c r="DG118" s="229"/>
      <c r="DH118" s="229"/>
      <c r="DI118" s="229"/>
      <c r="DJ118" s="229"/>
      <c r="DK118" s="229"/>
      <c r="DL118" s="229"/>
      <c r="DM118" s="229"/>
      <c r="DN118" s="229"/>
      <c r="DO118" s="229"/>
      <c r="DP118" s="229"/>
      <c r="DQ118" s="229"/>
      <c r="DR118" s="229"/>
      <c r="DS118" s="229"/>
      <c r="DT118" s="229"/>
      <c r="DU118" s="229"/>
      <c r="DV118" s="229"/>
      <c r="DW118" s="229"/>
      <c r="DX118" s="229"/>
      <c r="DY118" s="215"/>
    </row>
    <row r="119" ht="15.75" customHeight="1">
      <c r="A119" s="220">
        <v>2.0</v>
      </c>
      <c r="B119" s="221" t="s">
        <v>264</v>
      </c>
      <c r="C119" s="222">
        <v>1.0</v>
      </c>
      <c r="D119" s="223" t="s">
        <v>171</v>
      </c>
      <c r="E119" s="221">
        <v>300000.0</v>
      </c>
      <c r="F119" s="221">
        <f t="shared" si="64"/>
        <v>300000</v>
      </c>
      <c r="G119" s="224">
        <f t="shared" si="65"/>
        <v>300000</v>
      </c>
      <c r="H119" s="225">
        <f t="shared" si="66"/>
        <v>0</v>
      </c>
      <c r="I119" s="229"/>
      <c r="J119" s="229"/>
      <c r="K119" s="229"/>
      <c r="L119" s="229"/>
      <c r="M119" s="229"/>
      <c r="N119" s="229"/>
      <c r="O119" s="229"/>
      <c r="P119" s="229"/>
      <c r="Q119" s="229"/>
      <c r="R119" s="313">
        <v>300000.0</v>
      </c>
      <c r="S119" s="229"/>
      <c r="T119" s="229"/>
      <c r="U119" s="229"/>
      <c r="V119" s="229"/>
      <c r="W119" s="229"/>
      <c r="X119" s="229"/>
      <c r="Y119" s="229"/>
      <c r="Z119" s="229"/>
      <c r="AA119" s="229"/>
      <c r="AB119" s="229"/>
      <c r="AC119" s="229"/>
      <c r="AD119" s="229"/>
      <c r="AE119" s="229"/>
      <c r="AF119" s="229"/>
      <c r="AG119" s="229"/>
      <c r="AH119" s="229"/>
      <c r="AI119" s="229"/>
      <c r="AJ119" s="229"/>
      <c r="AK119" s="229"/>
      <c r="AL119" s="229"/>
      <c r="AM119" s="229"/>
      <c r="AN119" s="229"/>
      <c r="AO119" s="229"/>
      <c r="AP119" s="229"/>
      <c r="AQ119" s="229"/>
      <c r="AR119" s="229"/>
      <c r="AS119" s="229"/>
      <c r="AT119" s="229"/>
      <c r="AU119" s="229"/>
      <c r="AV119" s="229"/>
      <c r="AW119" s="229"/>
      <c r="AX119" s="229"/>
      <c r="AY119" s="229"/>
      <c r="AZ119" s="229"/>
      <c r="BA119" s="229"/>
      <c r="BB119" s="229"/>
      <c r="BC119" s="229"/>
      <c r="BD119" s="229"/>
      <c r="BE119" s="229"/>
      <c r="BF119" s="229"/>
      <c r="BG119" s="229"/>
      <c r="BH119" s="229"/>
      <c r="BI119" s="229"/>
      <c r="BJ119" s="229"/>
      <c r="BK119" s="229"/>
      <c r="BL119" s="229"/>
      <c r="BM119" s="229"/>
      <c r="BN119" s="229"/>
      <c r="BO119" s="229"/>
      <c r="BP119" s="229"/>
      <c r="BQ119" s="229"/>
      <c r="BR119" s="229"/>
      <c r="BS119" s="229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29"/>
      <c r="CJ119" s="229"/>
      <c r="CK119" s="229"/>
      <c r="CL119" s="229"/>
      <c r="CM119" s="229"/>
      <c r="CN119" s="229"/>
      <c r="CO119" s="229"/>
      <c r="CP119" s="229"/>
      <c r="CQ119" s="229"/>
      <c r="CR119" s="229"/>
      <c r="CS119" s="229"/>
      <c r="CT119" s="229"/>
      <c r="CU119" s="229"/>
      <c r="CV119" s="229"/>
      <c r="CW119" s="229"/>
      <c r="CX119" s="229"/>
      <c r="CY119" s="229"/>
      <c r="CZ119" s="229"/>
      <c r="DA119" s="229"/>
      <c r="DB119" s="229"/>
      <c r="DC119" s="229"/>
      <c r="DD119" s="229"/>
      <c r="DE119" s="229"/>
      <c r="DF119" s="229"/>
      <c r="DG119" s="229"/>
      <c r="DH119" s="229"/>
      <c r="DI119" s="229"/>
      <c r="DJ119" s="229"/>
      <c r="DK119" s="229"/>
      <c r="DL119" s="229"/>
      <c r="DM119" s="229"/>
      <c r="DN119" s="229"/>
      <c r="DO119" s="229"/>
      <c r="DP119" s="229"/>
      <c r="DQ119" s="229"/>
      <c r="DR119" s="229"/>
      <c r="DS119" s="229"/>
      <c r="DT119" s="229"/>
      <c r="DU119" s="229"/>
      <c r="DV119" s="229"/>
      <c r="DW119" s="229"/>
      <c r="DX119" s="229"/>
      <c r="DY119" s="215"/>
    </row>
    <row r="120" ht="15.75" customHeight="1">
      <c r="A120" s="220">
        <v>3.0</v>
      </c>
      <c r="B120" s="221" t="s">
        <v>265</v>
      </c>
      <c r="C120" s="222">
        <v>1.0</v>
      </c>
      <c r="D120" s="223" t="s">
        <v>266</v>
      </c>
      <c r="E120" s="221">
        <v>100000.0</v>
      </c>
      <c r="F120" s="221">
        <f t="shared" si="64"/>
        <v>100000</v>
      </c>
      <c r="G120" s="224">
        <f t="shared" si="65"/>
        <v>0</v>
      </c>
      <c r="H120" s="225">
        <f t="shared" si="66"/>
        <v>100000</v>
      </c>
      <c r="I120" s="229"/>
      <c r="J120" s="229"/>
      <c r="K120" s="229"/>
      <c r="L120" s="229"/>
      <c r="M120" s="229"/>
      <c r="N120" s="229"/>
      <c r="O120" s="229"/>
      <c r="P120" s="229"/>
      <c r="Q120" s="229"/>
      <c r="R120" s="229"/>
      <c r="S120" s="229"/>
      <c r="T120" s="229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229"/>
      <c r="AI120" s="229"/>
      <c r="AJ120" s="229"/>
      <c r="AK120" s="229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29"/>
      <c r="BB120" s="229"/>
      <c r="BC120" s="229"/>
      <c r="BD120" s="229"/>
      <c r="BE120" s="229"/>
      <c r="BF120" s="229"/>
      <c r="BG120" s="229"/>
      <c r="BH120" s="229"/>
      <c r="BI120" s="229"/>
      <c r="BJ120" s="229"/>
      <c r="BK120" s="229"/>
      <c r="BL120" s="229"/>
      <c r="BM120" s="229"/>
      <c r="BN120" s="229"/>
      <c r="BO120" s="229"/>
      <c r="BP120" s="229"/>
      <c r="BQ120" s="229"/>
      <c r="BR120" s="229"/>
      <c r="BS120" s="229"/>
      <c r="BT120" s="229"/>
      <c r="BU120" s="229"/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29"/>
      <c r="CJ120" s="229"/>
      <c r="CK120" s="229"/>
      <c r="CL120" s="229"/>
      <c r="CM120" s="229"/>
      <c r="CN120" s="229"/>
      <c r="CO120" s="229"/>
      <c r="CP120" s="229"/>
      <c r="CQ120" s="229"/>
      <c r="CR120" s="229"/>
      <c r="CS120" s="229"/>
      <c r="CT120" s="229"/>
      <c r="CU120" s="229"/>
      <c r="CV120" s="229"/>
      <c r="CW120" s="229"/>
      <c r="CX120" s="229"/>
      <c r="CY120" s="229"/>
      <c r="CZ120" s="229"/>
      <c r="DA120" s="229"/>
      <c r="DB120" s="229"/>
      <c r="DC120" s="229"/>
      <c r="DD120" s="229"/>
      <c r="DE120" s="229"/>
      <c r="DF120" s="229"/>
      <c r="DG120" s="229"/>
      <c r="DH120" s="229"/>
      <c r="DI120" s="229"/>
      <c r="DJ120" s="229"/>
      <c r="DK120" s="229"/>
      <c r="DL120" s="229"/>
      <c r="DM120" s="229"/>
      <c r="DN120" s="229"/>
      <c r="DO120" s="229"/>
      <c r="DP120" s="229"/>
      <c r="DQ120" s="229"/>
      <c r="DR120" s="229"/>
      <c r="DS120" s="229"/>
      <c r="DT120" s="229"/>
      <c r="DU120" s="229"/>
      <c r="DV120" s="229"/>
      <c r="DW120" s="229"/>
      <c r="DX120" s="229"/>
      <c r="DY120" s="215"/>
    </row>
    <row r="121" ht="15.75" customHeight="1">
      <c r="A121" s="220">
        <v>4.0</v>
      </c>
      <c r="B121" s="221" t="s">
        <v>267</v>
      </c>
      <c r="C121" s="222">
        <v>4.0</v>
      </c>
      <c r="D121" s="223" t="s">
        <v>171</v>
      </c>
      <c r="E121" s="221">
        <v>1000000.0</v>
      </c>
      <c r="F121" s="221">
        <f t="shared" si="64"/>
        <v>4000000</v>
      </c>
      <c r="G121" s="224">
        <f t="shared" si="65"/>
        <v>0</v>
      </c>
      <c r="H121" s="225">
        <f t="shared" si="66"/>
        <v>4000000</v>
      </c>
      <c r="I121" s="229"/>
      <c r="J121" s="229"/>
      <c r="K121" s="229"/>
      <c r="L121" s="229"/>
      <c r="M121" s="229"/>
      <c r="N121" s="229"/>
      <c r="O121" s="229"/>
      <c r="P121" s="229"/>
      <c r="Q121" s="229"/>
      <c r="R121" s="229"/>
      <c r="S121" s="229"/>
      <c r="T121" s="229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229"/>
      <c r="AI121" s="229"/>
      <c r="AJ121" s="229"/>
      <c r="AK121" s="229"/>
      <c r="AL121" s="229"/>
      <c r="AM121" s="229"/>
      <c r="AN121" s="229"/>
      <c r="AO121" s="229"/>
      <c r="AP121" s="229"/>
      <c r="AQ121" s="229"/>
      <c r="AR121" s="229"/>
      <c r="AS121" s="229"/>
      <c r="AT121" s="229"/>
      <c r="AU121" s="229"/>
      <c r="AV121" s="229"/>
      <c r="AW121" s="229"/>
      <c r="AX121" s="229"/>
      <c r="AY121" s="229"/>
      <c r="AZ121" s="229"/>
      <c r="BA121" s="229"/>
      <c r="BB121" s="229"/>
      <c r="BC121" s="229"/>
      <c r="BD121" s="229"/>
      <c r="BE121" s="229"/>
      <c r="BF121" s="229"/>
      <c r="BG121" s="229"/>
      <c r="BH121" s="229"/>
      <c r="BI121" s="229"/>
      <c r="BJ121" s="229"/>
      <c r="BK121" s="229"/>
      <c r="BL121" s="229"/>
      <c r="BM121" s="229"/>
      <c r="BN121" s="229"/>
      <c r="BO121" s="229"/>
      <c r="BP121" s="229"/>
      <c r="BQ121" s="229"/>
      <c r="BR121" s="229"/>
      <c r="BS121" s="229"/>
      <c r="BT121" s="229"/>
      <c r="BU121" s="229"/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29"/>
      <c r="CJ121" s="229"/>
      <c r="CK121" s="229"/>
      <c r="CL121" s="229"/>
      <c r="CM121" s="229"/>
      <c r="CN121" s="229"/>
      <c r="CO121" s="229"/>
      <c r="CP121" s="229"/>
      <c r="CQ121" s="229"/>
      <c r="CR121" s="229"/>
      <c r="CS121" s="229"/>
      <c r="CT121" s="229"/>
      <c r="CU121" s="229"/>
      <c r="CV121" s="229"/>
      <c r="CW121" s="229"/>
      <c r="CX121" s="229"/>
      <c r="CY121" s="229"/>
      <c r="CZ121" s="229"/>
      <c r="DA121" s="229"/>
      <c r="DB121" s="229"/>
      <c r="DC121" s="229"/>
      <c r="DD121" s="229"/>
      <c r="DE121" s="229"/>
      <c r="DF121" s="229"/>
      <c r="DG121" s="229"/>
      <c r="DH121" s="229"/>
      <c r="DI121" s="229"/>
      <c r="DJ121" s="229"/>
      <c r="DK121" s="229"/>
      <c r="DL121" s="229"/>
      <c r="DM121" s="229"/>
      <c r="DN121" s="229"/>
      <c r="DO121" s="229"/>
      <c r="DP121" s="229"/>
      <c r="DQ121" s="229"/>
      <c r="DR121" s="229"/>
      <c r="DS121" s="229"/>
      <c r="DT121" s="229"/>
      <c r="DU121" s="229"/>
      <c r="DV121" s="229"/>
      <c r="DW121" s="229"/>
      <c r="DX121" s="229"/>
      <c r="DY121" s="215"/>
    </row>
    <row r="122" ht="15.75" customHeight="1">
      <c r="A122" s="276">
        <v>5.0</v>
      </c>
      <c r="B122" s="277" t="s">
        <v>268</v>
      </c>
      <c r="C122" s="278">
        <v>0.0</v>
      </c>
      <c r="D122" s="279" t="s">
        <v>266</v>
      </c>
      <c r="E122" s="277">
        <v>3000000.0</v>
      </c>
      <c r="F122" s="277">
        <f t="shared" si="64"/>
        <v>0</v>
      </c>
      <c r="G122" s="224">
        <f t="shared" si="65"/>
        <v>50000</v>
      </c>
      <c r="H122" s="225">
        <f t="shared" si="66"/>
        <v>-50000</v>
      </c>
      <c r="I122" s="229"/>
      <c r="J122" s="229"/>
      <c r="K122" s="229"/>
      <c r="L122" s="229"/>
      <c r="M122" s="229"/>
      <c r="N122" s="229"/>
      <c r="O122" s="229"/>
      <c r="P122" s="229"/>
      <c r="Q122" s="229"/>
      <c r="R122" s="229"/>
      <c r="S122" s="229"/>
      <c r="T122" s="313">
        <v>50000.0</v>
      </c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229"/>
      <c r="AI122" s="229"/>
      <c r="AJ122" s="229"/>
      <c r="AK122" s="229"/>
      <c r="AL122" s="229"/>
      <c r="AM122" s="229"/>
      <c r="AN122" s="229"/>
      <c r="AO122" s="229"/>
      <c r="AP122" s="229"/>
      <c r="AQ122" s="229"/>
      <c r="AR122" s="229"/>
      <c r="AS122" s="229"/>
      <c r="AT122" s="229"/>
      <c r="AU122" s="229"/>
      <c r="AV122" s="229"/>
      <c r="AW122" s="229"/>
      <c r="AX122" s="229"/>
      <c r="AY122" s="229"/>
      <c r="AZ122" s="229"/>
      <c r="BA122" s="229"/>
      <c r="BB122" s="229"/>
      <c r="BC122" s="229"/>
      <c r="BD122" s="229"/>
      <c r="BE122" s="229"/>
      <c r="BF122" s="229"/>
      <c r="BG122" s="229"/>
      <c r="BH122" s="229"/>
      <c r="BI122" s="229"/>
      <c r="BJ122" s="229"/>
      <c r="BK122" s="229"/>
      <c r="BL122" s="229"/>
      <c r="BM122" s="229"/>
      <c r="BN122" s="229"/>
      <c r="BO122" s="229"/>
      <c r="BP122" s="229"/>
      <c r="BQ122" s="229"/>
      <c r="BR122" s="229"/>
      <c r="BS122" s="229"/>
      <c r="BT122" s="229"/>
      <c r="BU122" s="229"/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29"/>
      <c r="CJ122" s="229"/>
      <c r="CK122" s="229"/>
      <c r="CL122" s="229"/>
      <c r="CM122" s="229"/>
      <c r="CN122" s="229"/>
      <c r="CO122" s="229"/>
      <c r="CP122" s="229"/>
      <c r="CQ122" s="229"/>
      <c r="CR122" s="229"/>
      <c r="CS122" s="229"/>
      <c r="CT122" s="229"/>
      <c r="CU122" s="229"/>
      <c r="CV122" s="229"/>
      <c r="CW122" s="229"/>
      <c r="CX122" s="229"/>
      <c r="CY122" s="229"/>
      <c r="CZ122" s="229"/>
      <c r="DA122" s="229"/>
      <c r="DB122" s="229"/>
      <c r="DC122" s="229"/>
      <c r="DD122" s="229"/>
      <c r="DE122" s="229"/>
      <c r="DF122" s="229"/>
      <c r="DG122" s="229"/>
      <c r="DH122" s="229"/>
      <c r="DI122" s="229"/>
      <c r="DJ122" s="229"/>
      <c r="DK122" s="229"/>
      <c r="DL122" s="229"/>
      <c r="DM122" s="229"/>
      <c r="DN122" s="229"/>
      <c r="DO122" s="229"/>
      <c r="DP122" s="229"/>
      <c r="DQ122" s="229"/>
      <c r="DR122" s="229"/>
      <c r="DS122" s="229"/>
      <c r="DT122" s="229"/>
      <c r="DU122" s="229"/>
      <c r="DV122" s="229"/>
      <c r="DW122" s="229"/>
      <c r="DX122" s="229"/>
      <c r="DY122" s="215"/>
    </row>
    <row r="123" ht="15.75" customHeight="1">
      <c r="A123" s="276">
        <v>6.0</v>
      </c>
      <c r="B123" s="277" t="s">
        <v>269</v>
      </c>
      <c r="C123" s="278">
        <v>0.0</v>
      </c>
      <c r="D123" s="279" t="s">
        <v>171</v>
      </c>
      <c r="E123" s="277">
        <v>2000000.0</v>
      </c>
      <c r="F123" s="277">
        <f t="shared" si="64"/>
        <v>0</v>
      </c>
      <c r="G123" s="224">
        <f t="shared" si="65"/>
        <v>200000</v>
      </c>
      <c r="H123" s="225">
        <f t="shared" si="66"/>
        <v>-200000</v>
      </c>
      <c r="I123" s="229"/>
      <c r="J123" s="229"/>
      <c r="K123" s="229"/>
      <c r="L123" s="229"/>
      <c r="M123" s="229"/>
      <c r="N123" s="229"/>
      <c r="O123" s="229"/>
      <c r="P123" s="229"/>
      <c r="Q123" s="229"/>
      <c r="R123" s="229"/>
      <c r="S123" s="229"/>
      <c r="T123" s="313">
        <f>100000+100000</f>
        <v>200000</v>
      </c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229"/>
      <c r="AI123" s="229"/>
      <c r="AJ123" s="229"/>
      <c r="AK123" s="229"/>
      <c r="AL123" s="229"/>
      <c r="AM123" s="229"/>
      <c r="AN123" s="229"/>
      <c r="AO123" s="229"/>
      <c r="AP123" s="229"/>
      <c r="AQ123" s="229"/>
      <c r="AR123" s="229"/>
      <c r="AS123" s="229"/>
      <c r="AT123" s="229"/>
      <c r="AU123" s="229"/>
      <c r="AV123" s="229"/>
      <c r="AW123" s="229"/>
      <c r="AX123" s="229"/>
      <c r="AY123" s="229"/>
      <c r="AZ123" s="229"/>
      <c r="BA123" s="229"/>
      <c r="BB123" s="229"/>
      <c r="BC123" s="229"/>
      <c r="BD123" s="229"/>
      <c r="BE123" s="229"/>
      <c r="BF123" s="229"/>
      <c r="BG123" s="229"/>
      <c r="BH123" s="229"/>
      <c r="BI123" s="229"/>
      <c r="BJ123" s="229"/>
      <c r="BK123" s="229"/>
      <c r="BL123" s="229"/>
      <c r="BM123" s="229"/>
      <c r="BN123" s="229"/>
      <c r="BO123" s="229"/>
      <c r="BP123" s="229"/>
      <c r="BQ123" s="229"/>
      <c r="BR123" s="229"/>
      <c r="BS123" s="229"/>
      <c r="BT123" s="229"/>
      <c r="BU123" s="229"/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29"/>
      <c r="CJ123" s="229"/>
      <c r="CK123" s="229"/>
      <c r="CL123" s="229"/>
      <c r="CM123" s="229"/>
      <c r="CN123" s="229"/>
      <c r="CO123" s="229"/>
      <c r="CP123" s="229"/>
      <c r="CQ123" s="229"/>
      <c r="CR123" s="229"/>
      <c r="CS123" s="229"/>
      <c r="CT123" s="229"/>
      <c r="CU123" s="229"/>
      <c r="CV123" s="229"/>
      <c r="CW123" s="229"/>
      <c r="CX123" s="229"/>
      <c r="CY123" s="229"/>
      <c r="CZ123" s="229"/>
      <c r="DA123" s="229"/>
      <c r="DB123" s="229"/>
      <c r="DC123" s="229"/>
      <c r="DD123" s="229"/>
      <c r="DE123" s="229"/>
      <c r="DF123" s="229"/>
      <c r="DG123" s="229"/>
      <c r="DH123" s="229"/>
      <c r="DI123" s="229"/>
      <c r="DJ123" s="229"/>
      <c r="DK123" s="229"/>
      <c r="DL123" s="229"/>
      <c r="DM123" s="229"/>
      <c r="DN123" s="229"/>
      <c r="DO123" s="229"/>
      <c r="DP123" s="229"/>
      <c r="DQ123" s="229"/>
      <c r="DR123" s="229"/>
      <c r="DS123" s="229"/>
      <c r="DT123" s="229"/>
      <c r="DU123" s="229"/>
      <c r="DV123" s="229"/>
      <c r="DW123" s="229"/>
      <c r="DX123" s="229"/>
      <c r="DY123" s="215"/>
    </row>
    <row r="124" ht="15.75" customHeight="1">
      <c r="A124" s="276">
        <v>7.0</v>
      </c>
      <c r="B124" s="277" t="s">
        <v>270</v>
      </c>
      <c r="C124" s="278"/>
      <c r="D124" s="279"/>
      <c r="E124" s="277"/>
      <c r="F124" s="277">
        <v>300000.0</v>
      </c>
      <c r="G124" s="224">
        <f t="shared" si="65"/>
        <v>60000</v>
      </c>
      <c r="H124" s="225">
        <f t="shared" si="66"/>
        <v>240000</v>
      </c>
      <c r="I124" s="229"/>
      <c r="J124" s="229"/>
      <c r="K124" s="229"/>
      <c r="L124" s="229"/>
      <c r="M124" s="229"/>
      <c r="N124" s="229"/>
      <c r="O124" s="229"/>
      <c r="P124" s="229"/>
      <c r="Q124" s="229"/>
      <c r="R124" s="229"/>
      <c r="S124" s="229"/>
      <c r="T124" s="229"/>
      <c r="U124" s="231">
        <v>60000.0</v>
      </c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229"/>
      <c r="AI124" s="229"/>
      <c r="AJ124" s="229"/>
      <c r="AK124" s="229"/>
      <c r="AL124" s="229"/>
      <c r="AM124" s="229"/>
      <c r="AN124" s="229"/>
      <c r="AO124" s="229"/>
      <c r="AP124" s="229"/>
      <c r="AQ124" s="229"/>
      <c r="AR124" s="229"/>
      <c r="AS124" s="229"/>
      <c r="AT124" s="229"/>
      <c r="AU124" s="229"/>
      <c r="AV124" s="229"/>
      <c r="AW124" s="229"/>
      <c r="AX124" s="229"/>
      <c r="AY124" s="229"/>
      <c r="AZ124" s="229"/>
      <c r="BA124" s="229"/>
      <c r="BB124" s="229"/>
      <c r="BC124" s="229"/>
      <c r="BD124" s="229"/>
      <c r="BE124" s="229"/>
      <c r="BF124" s="229"/>
      <c r="BG124" s="229"/>
      <c r="BH124" s="229"/>
      <c r="BI124" s="229"/>
      <c r="BJ124" s="229"/>
      <c r="BK124" s="229"/>
      <c r="BL124" s="229"/>
      <c r="BM124" s="229"/>
      <c r="BN124" s="229"/>
      <c r="BO124" s="229"/>
      <c r="BP124" s="229"/>
      <c r="BQ124" s="229"/>
      <c r="BR124" s="229"/>
      <c r="BS124" s="229"/>
      <c r="BT124" s="229"/>
      <c r="BU124" s="229"/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29"/>
      <c r="CJ124" s="229"/>
      <c r="CK124" s="229"/>
      <c r="CL124" s="229"/>
      <c r="CM124" s="229"/>
      <c r="CN124" s="229"/>
      <c r="CO124" s="229"/>
      <c r="CP124" s="229"/>
      <c r="CQ124" s="229"/>
      <c r="CR124" s="229"/>
      <c r="CS124" s="229"/>
      <c r="CT124" s="229"/>
      <c r="CU124" s="229"/>
      <c r="CV124" s="229"/>
      <c r="CW124" s="229"/>
      <c r="CX124" s="229"/>
      <c r="CY124" s="229"/>
      <c r="CZ124" s="229"/>
      <c r="DA124" s="229"/>
      <c r="DB124" s="229"/>
      <c r="DC124" s="229"/>
      <c r="DD124" s="229"/>
      <c r="DE124" s="229"/>
      <c r="DF124" s="229"/>
      <c r="DG124" s="229"/>
      <c r="DH124" s="229"/>
      <c r="DI124" s="229"/>
      <c r="DJ124" s="229"/>
      <c r="DK124" s="229"/>
      <c r="DL124" s="229"/>
      <c r="DM124" s="229"/>
      <c r="DN124" s="229"/>
      <c r="DO124" s="229"/>
      <c r="DP124" s="229"/>
      <c r="DQ124" s="229"/>
      <c r="DR124" s="229"/>
      <c r="DS124" s="229"/>
      <c r="DT124" s="229"/>
      <c r="DU124" s="229"/>
      <c r="DV124" s="229"/>
      <c r="DW124" s="229"/>
      <c r="DX124" s="229"/>
      <c r="DY124" s="215"/>
    </row>
    <row r="125" ht="15.75" customHeight="1">
      <c r="A125" s="276">
        <v>8.0</v>
      </c>
      <c r="B125" s="277" t="s">
        <v>271</v>
      </c>
      <c r="C125" s="278">
        <v>0.0</v>
      </c>
      <c r="D125" s="279" t="s">
        <v>171</v>
      </c>
      <c r="E125" s="277">
        <v>2250000.0</v>
      </c>
      <c r="F125" s="277">
        <f t="shared" ref="F125:F126" si="67">C125*E125</f>
        <v>0</v>
      </c>
      <c r="G125" s="224">
        <f t="shared" si="65"/>
        <v>2881000</v>
      </c>
      <c r="H125" s="225">
        <f t="shared" si="66"/>
        <v>-2881000</v>
      </c>
      <c r="I125" s="229"/>
      <c r="J125" s="229"/>
      <c r="K125" s="229"/>
      <c r="L125" s="229"/>
      <c r="M125" s="228">
        <v>2231000.0</v>
      </c>
      <c r="N125" s="229"/>
      <c r="O125" s="229"/>
      <c r="P125" s="229"/>
      <c r="Q125" s="229"/>
      <c r="R125" s="229"/>
      <c r="S125" s="229"/>
      <c r="T125" s="229"/>
      <c r="U125" s="229"/>
      <c r="V125" s="229"/>
      <c r="W125" s="293">
        <v>350000.0</v>
      </c>
      <c r="X125" s="229">
        <v>300000.0</v>
      </c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29"/>
      <c r="AI125" s="229"/>
      <c r="AJ125" s="229"/>
      <c r="AK125" s="229"/>
      <c r="AL125" s="229"/>
      <c r="AM125" s="229"/>
      <c r="AN125" s="229"/>
      <c r="AO125" s="229"/>
      <c r="AP125" s="229"/>
      <c r="AQ125" s="229"/>
      <c r="AR125" s="229"/>
      <c r="AS125" s="229"/>
      <c r="AT125" s="229"/>
      <c r="AU125" s="229"/>
      <c r="AV125" s="229"/>
      <c r="AW125" s="229"/>
      <c r="AX125" s="229"/>
      <c r="AY125" s="229"/>
      <c r="AZ125" s="229"/>
      <c r="BA125" s="229"/>
      <c r="BB125" s="229"/>
      <c r="BC125" s="229"/>
      <c r="BD125" s="229"/>
      <c r="BE125" s="229"/>
      <c r="BF125" s="229"/>
      <c r="BG125" s="229"/>
      <c r="BH125" s="229"/>
      <c r="BI125" s="229"/>
      <c r="BJ125" s="229"/>
      <c r="BK125" s="229"/>
      <c r="BL125" s="229"/>
      <c r="BM125" s="229"/>
      <c r="BN125" s="229"/>
      <c r="BO125" s="229"/>
      <c r="BP125" s="229"/>
      <c r="BQ125" s="229"/>
      <c r="BR125" s="229"/>
      <c r="BS125" s="229"/>
      <c r="BT125" s="229"/>
      <c r="BU125" s="229"/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29"/>
      <c r="CJ125" s="229"/>
      <c r="CK125" s="229"/>
      <c r="CL125" s="229"/>
      <c r="CM125" s="229"/>
      <c r="CN125" s="229"/>
      <c r="CO125" s="229"/>
      <c r="CP125" s="229"/>
      <c r="CQ125" s="229"/>
      <c r="CR125" s="229"/>
      <c r="CS125" s="229"/>
      <c r="CT125" s="229"/>
      <c r="CU125" s="229"/>
      <c r="CV125" s="229"/>
      <c r="CW125" s="229"/>
      <c r="CX125" s="229"/>
      <c r="CY125" s="229"/>
      <c r="CZ125" s="229"/>
      <c r="DA125" s="229"/>
      <c r="DB125" s="229"/>
      <c r="DC125" s="229"/>
      <c r="DD125" s="229"/>
      <c r="DE125" s="229"/>
      <c r="DF125" s="229"/>
      <c r="DG125" s="229"/>
      <c r="DH125" s="229"/>
      <c r="DI125" s="229"/>
      <c r="DJ125" s="229"/>
      <c r="DK125" s="229"/>
      <c r="DL125" s="229"/>
      <c r="DM125" s="229"/>
      <c r="DN125" s="229"/>
      <c r="DO125" s="229"/>
      <c r="DP125" s="229"/>
      <c r="DQ125" s="229"/>
      <c r="DR125" s="229"/>
      <c r="DS125" s="229"/>
      <c r="DT125" s="229"/>
      <c r="DU125" s="229"/>
      <c r="DV125" s="229"/>
      <c r="DW125" s="229"/>
      <c r="DX125" s="229"/>
      <c r="DY125" s="215"/>
    </row>
    <row r="126" ht="15.75" customHeight="1">
      <c r="A126" s="220">
        <v>9.0</v>
      </c>
      <c r="B126" s="221" t="s">
        <v>226</v>
      </c>
      <c r="C126" s="222">
        <v>2.0</v>
      </c>
      <c r="D126" s="223" t="s">
        <v>171</v>
      </c>
      <c r="E126" s="221">
        <v>5000000.0</v>
      </c>
      <c r="F126" s="221">
        <f t="shared" si="67"/>
        <v>10000000</v>
      </c>
      <c r="G126" s="224">
        <f t="shared" si="65"/>
        <v>100000</v>
      </c>
      <c r="H126" s="225">
        <f t="shared" si="66"/>
        <v>9900000</v>
      </c>
      <c r="I126" s="229"/>
      <c r="J126" s="229"/>
      <c r="K126" s="229"/>
      <c r="L126" s="229"/>
      <c r="M126" s="231"/>
      <c r="N126" s="229"/>
      <c r="O126" s="229"/>
      <c r="P126" s="229"/>
      <c r="Q126" s="229"/>
      <c r="R126" s="229"/>
      <c r="S126" s="229"/>
      <c r="T126" s="229"/>
      <c r="U126" s="229">
        <v>100000.0</v>
      </c>
      <c r="V126" s="229"/>
      <c r="W126" s="229"/>
      <c r="X126" s="229"/>
      <c r="Y126" s="229"/>
      <c r="Z126" s="229"/>
      <c r="AA126" s="229"/>
      <c r="AB126" s="229"/>
      <c r="AC126" s="229"/>
      <c r="AD126" s="229"/>
      <c r="AE126" s="229"/>
      <c r="AF126" s="229"/>
      <c r="AG126" s="229"/>
      <c r="AH126" s="229"/>
      <c r="AI126" s="229"/>
      <c r="AJ126" s="229"/>
      <c r="AK126" s="229"/>
      <c r="AL126" s="229"/>
      <c r="AM126" s="229"/>
      <c r="AN126" s="229"/>
      <c r="AO126" s="229"/>
      <c r="AP126" s="229"/>
      <c r="AQ126" s="229"/>
      <c r="AR126" s="229"/>
      <c r="AS126" s="229"/>
      <c r="AT126" s="229"/>
      <c r="AU126" s="229"/>
      <c r="AV126" s="229"/>
      <c r="AW126" s="229"/>
      <c r="AX126" s="229"/>
      <c r="AY126" s="229"/>
      <c r="AZ126" s="229"/>
      <c r="BA126" s="229"/>
      <c r="BB126" s="229"/>
      <c r="BC126" s="229"/>
      <c r="BD126" s="229"/>
      <c r="BE126" s="229"/>
      <c r="BF126" s="229"/>
      <c r="BG126" s="229"/>
      <c r="BH126" s="229"/>
      <c r="BI126" s="229"/>
      <c r="BJ126" s="229"/>
      <c r="BK126" s="229"/>
      <c r="BL126" s="229"/>
      <c r="BM126" s="229"/>
      <c r="BN126" s="229"/>
      <c r="BO126" s="229"/>
      <c r="BP126" s="229"/>
      <c r="BQ126" s="229"/>
      <c r="BR126" s="229"/>
      <c r="BS126" s="229"/>
      <c r="BT126" s="229"/>
      <c r="BU126" s="229"/>
      <c r="BV126" s="229"/>
      <c r="BW126" s="229"/>
      <c r="BX126" s="229"/>
      <c r="BY126" s="229"/>
      <c r="BZ126" s="229"/>
      <c r="CA126" s="229"/>
      <c r="CB126" s="229"/>
      <c r="CC126" s="229"/>
      <c r="CD126" s="229"/>
      <c r="CE126" s="229"/>
      <c r="CF126" s="229"/>
      <c r="CG126" s="229"/>
      <c r="CH126" s="229"/>
      <c r="CI126" s="229"/>
      <c r="CJ126" s="229"/>
      <c r="CK126" s="229"/>
      <c r="CL126" s="229"/>
      <c r="CM126" s="229"/>
      <c r="CN126" s="229"/>
      <c r="CO126" s="229"/>
      <c r="CP126" s="229"/>
      <c r="CQ126" s="229"/>
      <c r="CR126" s="229"/>
      <c r="CS126" s="229"/>
      <c r="CT126" s="229"/>
      <c r="CU126" s="229"/>
      <c r="CV126" s="229"/>
      <c r="CW126" s="229"/>
      <c r="CX126" s="229"/>
      <c r="CY126" s="229"/>
      <c r="CZ126" s="229"/>
      <c r="DA126" s="229"/>
      <c r="DB126" s="229"/>
      <c r="DC126" s="229"/>
      <c r="DD126" s="229"/>
      <c r="DE126" s="229"/>
      <c r="DF126" s="229"/>
      <c r="DG126" s="229"/>
      <c r="DH126" s="229"/>
      <c r="DI126" s="229"/>
      <c r="DJ126" s="229"/>
      <c r="DK126" s="229"/>
      <c r="DL126" s="229"/>
      <c r="DM126" s="229"/>
      <c r="DN126" s="229"/>
      <c r="DO126" s="229"/>
      <c r="DP126" s="229"/>
      <c r="DQ126" s="229"/>
      <c r="DR126" s="229"/>
      <c r="DS126" s="229"/>
      <c r="DT126" s="229"/>
      <c r="DU126" s="229"/>
      <c r="DV126" s="229"/>
      <c r="DW126" s="229"/>
      <c r="DX126" s="229"/>
      <c r="DY126" s="215"/>
    </row>
    <row r="127" ht="15.75" customHeight="1">
      <c r="A127" s="232"/>
      <c r="B127" s="233" t="s">
        <v>5</v>
      </c>
      <c r="C127" s="232"/>
      <c r="D127" s="232"/>
      <c r="E127" s="233"/>
      <c r="F127" s="235">
        <f t="shared" ref="F127:DN127" si="68">SUM(F118:F126)</f>
        <v>19200000</v>
      </c>
      <c r="G127" s="266">
        <f t="shared" si="68"/>
        <v>5041000</v>
      </c>
      <c r="H127" s="237">
        <f t="shared" si="68"/>
        <v>14159000</v>
      </c>
      <c r="I127" s="267">
        <f t="shared" si="68"/>
        <v>0</v>
      </c>
      <c r="J127" s="267">
        <f t="shared" si="68"/>
        <v>0</v>
      </c>
      <c r="K127" s="267">
        <f t="shared" si="68"/>
        <v>0</v>
      </c>
      <c r="L127" s="267">
        <f t="shared" si="68"/>
        <v>0</v>
      </c>
      <c r="M127" s="267">
        <f t="shared" si="68"/>
        <v>2231000</v>
      </c>
      <c r="N127" s="267">
        <f t="shared" si="68"/>
        <v>0</v>
      </c>
      <c r="O127" s="267">
        <f t="shared" si="68"/>
        <v>0</v>
      </c>
      <c r="P127" s="267">
        <f t="shared" si="68"/>
        <v>700000</v>
      </c>
      <c r="Q127" s="267">
        <f t="shared" si="68"/>
        <v>0</v>
      </c>
      <c r="R127" s="267">
        <f t="shared" si="68"/>
        <v>1050000</v>
      </c>
      <c r="S127" s="267">
        <f t="shared" si="68"/>
        <v>0</v>
      </c>
      <c r="T127" s="267">
        <f t="shared" si="68"/>
        <v>250000</v>
      </c>
      <c r="U127" s="267">
        <f t="shared" si="68"/>
        <v>160000</v>
      </c>
      <c r="V127" s="267">
        <f t="shared" si="68"/>
        <v>0</v>
      </c>
      <c r="W127" s="267">
        <f t="shared" si="68"/>
        <v>350000</v>
      </c>
      <c r="X127" s="267">
        <f t="shared" si="68"/>
        <v>300000</v>
      </c>
      <c r="Y127" s="267">
        <f t="shared" si="68"/>
        <v>0</v>
      </c>
      <c r="Z127" s="267">
        <f t="shared" si="68"/>
        <v>0</v>
      </c>
      <c r="AA127" s="267">
        <f t="shared" si="68"/>
        <v>0</v>
      </c>
      <c r="AB127" s="267">
        <f t="shared" si="68"/>
        <v>0</v>
      </c>
      <c r="AC127" s="267">
        <f t="shared" si="68"/>
        <v>0</v>
      </c>
      <c r="AD127" s="267">
        <f t="shared" si="68"/>
        <v>0</v>
      </c>
      <c r="AE127" s="267">
        <f t="shared" si="68"/>
        <v>0</v>
      </c>
      <c r="AF127" s="267">
        <f t="shared" si="68"/>
        <v>0</v>
      </c>
      <c r="AG127" s="267">
        <f t="shared" si="68"/>
        <v>0</v>
      </c>
      <c r="AH127" s="267">
        <f t="shared" si="68"/>
        <v>0</v>
      </c>
      <c r="AI127" s="267">
        <f t="shared" si="68"/>
        <v>0</v>
      </c>
      <c r="AJ127" s="267">
        <f t="shared" si="68"/>
        <v>0</v>
      </c>
      <c r="AK127" s="267">
        <f t="shared" si="68"/>
        <v>0</v>
      </c>
      <c r="AL127" s="267">
        <f t="shared" si="68"/>
        <v>0</v>
      </c>
      <c r="AM127" s="267">
        <f t="shared" si="68"/>
        <v>0</v>
      </c>
      <c r="AN127" s="267">
        <f t="shared" si="68"/>
        <v>0</v>
      </c>
      <c r="AO127" s="267">
        <f t="shared" si="68"/>
        <v>0</v>
      </c>
      <c r="AP127" s="267">
        <f t="shared" si="68"/>
        <v>0</v>
      </c>
      <c r="AQ127" s="267">
        <f t="shared" si="68"/>
        <v>0</v>
      </c>
      <c r="AR127" s="267">
        <f t="shared" si="68"/>
        <v>0</v>
      </c>
      <c r="AS127" s="267">
        <f t="shared" si="68"/>
        <v>0</v>
      </c>
      <c r="AT127" s="267">
        <f t="shared" si="68"/>
        <v>0</v>
      </c>
      <c r="AU127" s="267">
        <f t="shared" si="68"/>
        <v>0</v>
      </c>
      <c r="AV127" s="267">
        <f t="shared" si="68"/>
        <v>0</v>
      </c>
      <c r="AW127" s="267">
        <f t="shared" si="68"/>
        <v>0</v>
      </c>
      <c r="AX127" s="267">
        <f t="shared" si="68"/>
        <v>0</v>
      </c>
      <c r="AY127" s="267">
        <f t="shared" si="68"/>
        <v>0</v>
      </c>
      <c r="AZ127" s="267">
        <f t="shared" si="68"/>
        <v>0</v>
      </c>
      <c r="BA127" s="267">
        <f t="shared" si="68"/>
        <v>0</v>
      </c>
      <c r="BB127" s="267">
        <f t="shared" si="68"/>
        <v>0</v>
      </c>
      <c r="BC127" s="267">
        <f t="shared" si="68"/>
        <v>0</v>
      </c>
      <c r="BD127" s="267">
        <f t="shared" si="68"/>
        <v>0</v>
      </c>
      <c r="BE127" s="267">
        <f t="shared" si="68"/>
        <v>0</v>
      </c>
      <c r="BF127" s="267">
        <f t="shared" si="68"/>
        <v>0</v>
      </c>
      <c r="BG127" s="267">
        <f t="shared" si="68"/>
        <v>0</v>
      </c>
      <c r="BH127" s="267">
        <f t="shared" si="68"/>
        <v>0</v>
      </c>
      <c r="BI127" s="267">
        <f t="shared" si="68"/>
        <v>0</v>
      </c>
      <c r="BJ127" s="267">
        <f t="shared" si="68"/>
        <v>0</v>
      </c>
      <c r="BK127" s="267">
        <f t="shared" si="68"/>
        <v>0</v>
      </c>
      <c r="BL127" s="267">
        <f t="shared" si="68"/>
        <v>0</v>
      </c>
      <c r="BM127" s="267">
        <f t="shared" si="68"/>
        <v>0</v>
      </c>
      <c r="BN127" s="267">
        <f t="shared" si="68"/>
        <v>0</v>
      </c>
      <c r="BO127" s="267">
        <f t="shared" si="68"/>
        <v>0</v>
      </c>
      <c r="BP127" s="267">
        <f t="shared" si="68"/>
        <v>0</v>
      </c>
      <c r="BQ127" s="267">
        <f t="shared" si="68"/>
        <v>0</v>
      </c>
      <c r="BR127" s="267">
        <f t="shared" si="68"/>
        <v>0</v>
      </c>
      <c r="BS127" s="267">
        <f t="shared" si="68"/>
        <v>0</v>
      </c>
      <c r="BT127" s="267">
        <f t="shared" si="68"/>
        <v>0</v>
      </c>
      <c r="BU127" s="267">
        <f t="shared" si="68"/>
        <v>0</v>
      </c>
      <c r="BV127" s="267">
        <f t="shared" si="68"/>
        <v>0</v>
      </c>
      <c r="BW127" s="267">
        <f t="shared" si="68"/>
        <v>0</v>
      </c>
      <c r="BX127" s="267">
        <f t="shared" si="68"/>
        <v>0</v>
      </c>
      <c r="BY127" s="267">
        <f t="shared" si="68"/>
        <v>0</v>
      </c>
      <c r="BZ127" s="267">
        <f t="shared" si="68"/>
        <v>0</v>
      </c>
      <c r="CA127" s="267">
        <f t="shared" si="68"/>
        <v>0</v>
      </c>
      <c r="CB127" s="267">
        <f t="shared" si="68"/>
        <v>0</v>
      </c>
      <c r="CC127" s="267">
        <f t="shared" si="68"/>
        <v>0</v>
      </c>
      <c r="CD127" s="267">
        <f t="shared" si="68"/>
        <v>0</v>
      </c>
      <c r="CE127" s="267">
        <f t="shared" si="68"/>
        <v>0</v>
      </c>
      <c r="CF127" s="267">
        <f t="shared" si="68"/>
        <v>0</v>
      </c>
      <c r="CG127" s="267">
        <f t="shared" si="68"/>
        <v>0</v>
      </c>
      <c r="CH127" s="267">
        <f t="shared" si="68"/>
        <v>0</v>
      </c>
      <c r="CI127" s="267">
        <f t="shared" si="68"/>
        <v>0</v>
      </c>
      <c r="CJ127" s="267">
        <f t="shared" si="68"/>
        <v>0</v>
      </c>
      <c r="CK127" s="267">
        <f t="shared" si="68"/>
        <v>0</v>
      </c>
      <c r="CL127" s="267">
        <f t="shared" si="68"/>
        <v>0</v>
      </c>
      <c r="CM127" s="267">
        <f t="shared" si="68"/>
        <v>0</v>
      </c>
      <c r="CN127" s="267">
        <f t="shared" si="68"/>
        <v>0</v>
      </c>
      <c r="CO127" s="267">
        <f t="shared" si="68"/>
        <v>0</v>
      </c>
      <c r="CP127" s="267">
        <f t="shared" si="68"/>
        <v>0</v>
      </c>
      <c r="CQ127" s="267">
        <f t="shared" si="68"/>
        <v>0</v>
      </c>
      <c r="CR127" s="267">
        <f t="shared" si="68"/>
        <v>0</v>
      </c>
      <c r="CS127" s="267">
        <f t="shared" si="68"/>
        <v>0</v>
      </c>
      <c r="CT127" s="267">
        <f t="shared" si="68"/>
        <v>0</v>
      </c>
      <c r="CU127" s="267">
        <f t="shared" si="68"/>
        <v>0</v>
      </c>
      <c r="CV127" s="267">
        <f t="shared" si="68"/>
        <v>0</v>
      </c>
      <c r="CW127" s="267">
        <f t="shared" si="68"/>
        <v>0</v>
      </c>
      <c r="CX127" s="267">
        <f t="shared" si="68"/>
        <v>0</v>
      </c>
      <c r="CY127" s="267">
        <f t="shared" si="68"/>
        <v>0</v>
      </c>
      <c r="CZ127" s="267">
        <f t="shared" si="68"/>
        <v>0</v>
      </c>
      <c r="DA127" s="267">
        <f t="shared" si="68"/>
        <v>0</v>
      </c>
      <c r="DB127" s="267">
        <f t="shared" si="68"/>
        <v>0</v>
      </c>
      <c r="DC127" s="267">
        <f t="shared" si="68"/>
        <v>0</v>
      </c>
      <c r="DD127" s="267">
        <f t="shared" si="68"/>
        <v>0</v>
      </c>
      <c r="DE127" s="267">
        <f t="shared" si="68"/>
        <v>0</v>
      </c>
      <c r="DF127" s="267">
        <f t="shared" si="68"/>
        <v>0</v>
      </c>
      <c r="DG127" s="267">
        <f t="shared" si="68"/>
        <v>0</v>
      </c>
      <c r="DH127" s="267">
        <f t="shared" si="68"/>
        <v>0</v>
      </c>
      <c r="DI127" s="267">
        <f t="shared" si="68"/>
        <v>0</v>
      </c>
      <c r="DJ127" s="267">
        <f t="shared" si="68"/>
        <v>0</v>
      </c>
      <c r="DK127" s="267">
        <f t="shared" si="68"/>
        <v>0</v>
      </c>
      <c r="DL127" s="267">
        <f t="shared" si="68"/>
        <v>0</v>
      </c>
      <c r="DM127" s="267">
        <f t="shared" si="68"/>
        <v>0</v>
      </c>
      <c r="DN127" s="267">
        <f t="shared" si="68"/>
        <v>0</v>
      </c>
      <c r="DO127" s="267">
        <f t="shared" ref="DO127:DX127" si="69">SUM(DO118:DO125)</f>
        <v>0</v>
      </c>
      <c r="DP127" s="267">
        <f t="shared" si="69"/>
        <v>0</v>
      </c>
      <c r="DQ127" s="267">
        <f t="shared" si="69"/>
        <v>0</v>
      </c>
      <c r="DR127" s="267">
        <f t="shared" si="69"/>
        <v>0</v>
      </c>
      <c r="DS127" s="267">
        <f t="shared" si="69"/>
        <v>0</v>
      </c>
      <c r="DT127" s="267">
        <f t="shared" si="69"/>
        <v>0</v>
      </c>
      <c r="DU127" s="267">
        <f t="shared" si="69"/>
        <v>0</v>
      </c>
      <c r="DV127" s="267">
        <f t="shared" si="69"/>
        <v>0</v>
      </c>
      <c r="DW127" s="267">
        <f t="shared" si="69"/>
        <v>0</v>
      </c>
      <c r="DX127" s="267">
        <f t="shared" si="69"/>
        <v>0</v>
      </c>
      <c r="DY127" s="268"/>
    </row>
    <row r="128" ht="15.75" customHeight="1">
      <c r="A128" s="232"/>
      <c r="B128" s="233" t="s">
        <v>261</v>
      </c>
      <c r="C128" s="232"/>
      <c r="D128" s="232"/>
      <c r="E128" s="212" t="s">
        <v>189</v>
      </c>
      <c r="F128" s="235">
        <f>F127/F3</f>
        <v>26629.681</v>
      </c>
      <c r="G128" s="266">
        <f>G127/F3</f>
        <v>6991.678225</v>
      </c>
      <c r="H128" s="237">
        <f>H127/F3</f>
        <v>19638.00277</v>
      </c>
      <c r="I128" s="229"/>
      <c r="J128" s="229"/>
      <c r="K128" s="229"/>
      <c r="L128" s="229"/>
      <c r="M128" s="229"/>
      <c r="N128" s="229"/>
      <c r="O128" s="229"/>
      <c r="P128" s="229"/>
      <c r="Q128" s="229"/>
      <c r="R128" s="229"/>
      <c r="S128" s="229"/>
      <c r="T128" s="229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229"/>
      <c r="AI128" s="229"/>
      <c r="AJ128" s="229"/>
      <c r="AK128" s="229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29"/>
      <c r="BB128" s="229"/>
      <c r="BC128" s="229"/>
      <c r="BD128" s="229"/>
      <c r="BE128" s="229"/>
      <c r="BF128" s="229"/>
      <c r="BG128" s="229"/>
      <c r="BH128" s="229"/>
      <c r="BI128" s="229"/>
      <c r="BJ128" s="229"/>
      <c r="BK128" s="229"/>
      <c r="BL128" s="229"/>
      <c r="BM128" s="229"/>
      <c r="BN128" s="229"/>
      <c r="BO128" s="229"/>
      <c r="BP128" s="229"/>
      <c r="BQ128" s="229"/>
      <c r="BR128" s="229"/>
      <c r="BS128" s="229"/>
      <c r="BT128" s="229"/>
      <c r="BU128" s="229"/>
      <c r="BV128" s="229"/>
      <c r="BW128" s="229"/>
      <c r="BX128" s="229"/>
      <c r="BY128" s="229"/>
      <c r="BZ128" s="229"/>
      <c r="CA128" s="229"/>
      <c r="CB128" s="229"/>
      <c r="CC128" s="229"/>
      <c r="CD128" s="229"/>
      <c r="CE128" s="229"/>
      <c r="CF128" s="229"/>
      <c r="CG128" s="229"/>
      <c r="CH128" s="229"/>
      <c r="CI128" s="229"/>
      <c r="CJ128" s="229"/>
      <c r="CK128" s="229"/>
      <c r="CL128" s="229"/>
      <c r="CM128" s="229"/>
      <c r="CN128" s="229"/>
      <c r="CO128" s="229"/>
      <c r="CP128" s="229"/>
      <c r="CQ128" s="229"/>
      <c r="CR128" s="229"/>
      <c r="CS128" s="229"/>
      <c r="CT128" s="229"/>
      <c r="CU128" s="229"/>
      <c r="CV128" s="229"/>
      <c r="CW128" s="229"/>
      <c r="CX128" s="229"/>
      <c r="CY128" s="229"/>
      <c r="CZ128" s="229"/>
      <c r="DA128" s="229"/>
      <c r="DB128" s="229"/>
      <c r="DC128" s="229"/>
      <c r="DD128" s="229"/>
      <c r="DE128" s="229"/>
      <c r="DF128" s="229"/>
      <c r="DG128" s="229"/>
      <c r="DH128" s="229"/>
      <c r="DI128" s="229"/>
      <c r="DJ128" s="229"/>
      <c r="DK128" s="229"/>
      <c r="DL128" s="229"/>
      <c r="DM128" s="229"/>
      <c r="DN128" s="229"/>
      <c r="DO128" s="229"/>
      <c r="DP128" s="229"/>
      <c r="DQ128" s="229"/>
      <c r="DR128" s="229"/>
      <c r="DS128" s="229"/>
      <c r="DT128" s="229"/>
      <c r="DU128" s="229"/>
      <c r="DV128" s="229"/>
      <c r="DW128" s="229"/>
      <c r="DX128" s="229"/>
      <c r="DY128" s="215"/>
    </row>
    <row r="129" ht="15.75" customHeight="1">
      <c r="A129" s="259"/>
      <c r="B129" s="259"/>
      <c r="C129" s="314"/>
      <c r="D129" s="289"/>
      <c r="E129" s="259"/>
      <c r="F129" s="259"/>
      <c r="G129" s="259"/>
      <c r="H129" s="202"/>
      <c r="I129" s="312"/>
      <c r="J129" s="312"/>
      <c r="K129" s="312"/>
      <c r="L129" s="312"/>
      <c r="M129" s="312"/>
      <c r="N129" s="312"/>
      <c r="O129" s="312"/>
      <c r="P129" s="312"/>
      <c r="Q129" s="312"/>
      <c r="R129" s="312"/>
      <c r="S129" s="312"/>
      <c r="T129" s="312"/>
      <c r="U129" s="312"/>
      <c r="V129" s="312"/>
      <c r="W129" s="312"/>
      <c r="X129" s="312"/>
      <c r="Y129" s="312"/>
      <c r="Z129" s="312"/>
      <c r="AA129" s="312"/>
      <c r="AB129" s="312"/>
      <c r="AC129" s="312"/>
      <c r="AD129" s="312"/>
      <c r="AE129" s="312"/>
      <c r="AF129" s="312"/>
      <c r="AG129" s="312"/>
      <c r="AH129" s="312"/>
      <c r="AI129" s="312"/>
      <c r="AJ129" s="312"/>
      <c r="AK129" s="312"/>
      <c r="AL129" s="312"/>
      <c r="AM129" s="312"/>
      <c r="AN129" s="312"/>
      <c r="AO129" s="312"/>
      <c r="AP129" s="312"/>
      <c r="AQ129" s="312"/>
      <c r="AR129" s="312"/>
      <c r="AS129" s="312"/>
      <c r="AT129" s="312"/>
      <c r="AU129" s="312"/>
      <c r="AV129" s="312"/>
      <c r="AW129" s="312"/>
      <c r="AX129" s="312"/>
      <c r="AY129" s="312"/>
      <c r="AZ129" s="312"/>
      <c r="BA129" s="312"/>
      <c r="BB129" s="312"/>
      <c r="BC129" s="312"/>
      <c r="BD129" s="312"/>
      <c r="BE129" s="312"/>
      <c r="BF129" s="312"/>
      <c r="BG129" s="312"/>
      <c r="BH129" s="312"/>
      <c r="BI129" s="312"/>
      <c r="BJ129" s="312"/>
      <c r="BK129" s="312"/>
      <c r="BL129" s="312"/>
      <c r="BM129" s="312"/>
      <c r="BN129" s="312"/>
      <c r="BO129" s="312"/>
      <c r="BP129" s="312"/>
      <c r="BQ129" s="312"/>
      <c r="BR129" s="312"/>
      <c r="BS129" s="312"/>
      <c r="BT129" s="312"/>
      <c r="BU129" s="312"/>
      <c r="BV129" s="312"/>
      <c r="BW129" s="312"/>
      <c r="BX129" s="312"/>
      <c r="BY129" s="312"/>
      <c r="BZ129" s="312"/>
      <c r="CA129" s="312"/>
      <c r="CB129" s="312"/>
      <c r="CC129" s="312"/>
      <c r="CD129" s="312"/>
      <c r="CE129" s="312"/>
      <c r="CF129" s="312"/>
      <c r="CG129" s="312"/>
      <c r="CH129" s="312"/>
      <c r="CI129" s="312"/>
      <c r="CJ129" s="312"/>
      <c r="CK129" s="312"/>
      <c r="CL129" s="312"/>
      <c r="CM129" s="312"/>
      <c r="CN129" s="312"/>
      <c r="CO129" s="312"/>
      <c r="CP129" s="312"/>
      <c r="CQ129" s="312"/>
      <c r="CR129" s="312"/>
      <c r="CS129" s="312"/>
      <c r="CT129" s="312"/>
      <c r="CU129" s="312"/>
      <c r="CV129" s="312"/>
      <c r="CW129" s="312"/>
      <c r="CX129" s="312"/>
      <c r="CY129" s="312"/>
      <c r="CZ129" s="312"/>
      <c r="DA129" s="312"/>
      <c r="DB129" s="312"/>
      <c r="DC129" s="312"/>
      <c r="DD129" s="312"/>
      <c r="DE129" s="312"/>
      <c r="DF129" s="312"/>
      <c r="DG129" s="312"/>
      <c r="DH129" s="312"/>
      <c r="DI129" s="312"/>
      <c r="DJ129" s="312"/>
      <c r="DK129" s="312"/>
      <c r="DL129" s="312"/>
      <c r="DM129" s="312"/>
      <c r="DN129" s="312"/>
      <c r="DO129" s="312"/>
      <c r="DP129" s="312"/>
      <c r="DQ129" s="312"/>
      <c r="DR129" s="312"/>
      <c r="DS129" s="312"/>
      <c r="DT129" s="312"/>
      <c r="DU129" s="312"/>
      <c r="DV129" s="312"/>
      <c r="DW129" s="312"/>
      <c r="DX129" s="312"/>
      <c r="DY129" s="201"/>
    </row>
    <row r="130" ht="15.75" customHeight="1">
      <c r="A130" s="315" t="s">
        <v>79</v>
      </c>
      <c r="B130" s="316" t="s">
        <v>272</v>
      </c>
      <c r="C130" s="317"/>
      <c r="D130" s="317"/>
      <c r="E130" s="201"/>
      <c r="F130" s="201"/>
      <c r="G130" s="201"/>
      <c r="H130" s="2"/>
      <c r="I130" s="312"/>
      <c r="J130" s="312"/>
      <c r="K130" s="312"/>
      <c r="L130" s="312"/>
      <c r="M130" s="312"/>
      <c r="N130" s="312"/>
      <c r="O130" s="312"/>
      <c r="P130" s="312"/>
      <c r="Q130" s="312"/>
      <c r="R130" s="312"/>
      <c r="S130" s="312"/>
      <c r="T130" s="312"/>
      <c r="U130" s="312"/>
      <c r="V130" s="312"/>
      <c r="W130" s="312"/>
      <c r="X130" s="312"/>
      <c r="Y130" s="312"/>
      <c r="Z130" s="312"/>
      <c r="AA130" s="312"/>
      <c r="AB130" s="312"/>
      <c r="AC130" s="312"/>
      <c r="AD130" s="312"/>
      <c r="AE130" s="312"/>
      <c r="AF130" s="312"/>
      <c r="AG130" s="312"/>
      <c r="AH130" s="312"/>
      <c r="AI130" s="312"/>
      <c r="AJ130" s="312"/>
      <c r="AK130" s="312"/>
      <c r="AL130" s="312"/>
      <c r="AM130" s="312"/>
      <c r="AN130" s="312"/>
      <c r="AO130" s="312"/>
      <c r="AP130" s="312"/>
      <c r="AQ130" s="312"/>
      <c r="AR130" s="312"/>
      <c r="AS130" s="312"/>
      <c r="AT130" s="312"/>
      <c r="AU130" s="312"/>
      <c r="AV130" s="312"/>
      <c r="AW130" s="312"/>
      <c r="AX130" s="312"/>
      <c r="AY130" s="312"/>
      <c r="AZ130" s="312"/>
      <c r="BA130" s="312"/>
      <c r="BB130" s="312"/>
      <c r="BC130" s="312"/>
      <c r="BD130" s="312"/>
      <c r="BE130" s="312"/>
      <c r="BF130" s="312"/>
      <c r="BG130" s="312"/>
      <c r="BH130" s="312"/>
      <c r="BI130" s="312"/>
      <c r="BJ130" s="312"/>
      <c r="BK130" s="312"/>
      <c r="BL130" s="312"/>
      <c r="BM130" s="312"/>
      <c r="BN130" s="312"/>
      <c r="BO130" s="312"/>
      <c r="BP130" s="312"/>
      <c r="BQ130" s="312"/>
      <c r="BR130" s="312"/>
      <c r="BS130" s="312"/>
      <c r="BT130" s="312"/>
      <c r="BU130" s="312"/>
      <c r="BV130" s="312"/>
      <c r="BW130" s="312"/>
      <c r="BX130" s="312"/>
      <c r="BY130" s="312"/>
      <c r="BZ130" s="312"/>
      <c r="CA130" s="312"/>
      <c r="CB130" s="312"/>
      <c r="CC130" s="312"/>
      <c r="CD130" s="312"/>
      <c r="CE130" s="312"/>
      <c r="CF130" s="312"/>
      <c r="CG130" s="312"/>
      <c r="CH130" s="312"/>
      <c r="CI130" s="312"/>
      <c r="CJ130" s="312"/>
      <c r="CK130" s="312"/>
      <c r="CL130" s="312"/>
      <c r="CM130" s="312"/>
      <c r="CN130" s="312"/>
      <c r="CO130" s="312"/>
      <c r="CP130" s="312"/>
      <c r="CQ130" s="312"/>
      <c r="CR130" s="312"/>
      <c r="CS130" s="312"/>
      <c r="CT130" s="312"/>
      <c r="CU130" s="312"/>
      <c r="CV130" s="312"/>
      <c r="CW130" s="312"/>
      <c r="CX130" s="312"/>
      <c r="CY130" s="312"/>
      <c r="CZ130" s="312"/>
      <c r="DA130" s="312"/>
      <c r="DB130" s="312"/>
      <c r="DC130" s="312"/>
      <c r="DD130" s="312"/>
      <c r="DE130" s="312"/>
      <c r="DF130" s="312"/>
      <c r="DG130" s="312"/>
      <c r="DH130" s="312"/>
      <c r="DI130" s="312"/>
      <c r="DJ130" s="312"/>
      <c r="DK130" s="312"/>
      <c r="DL130" s="312"/>
      <c r="DM130" s="312"/>
      <c r="DN130" s="312"/>
      <c r="DO130" s="312"/>
      <c r="DP130" s="312"/>
      <c r="DQ130" s="312"/>
      <c r="DR130" s="312"/>
      <c r="DS130" s="312"/>
      <c r="DT130" s="312"/>
      <c r="DU130" s="312"/>
      <c r="DV130" s="312"/>
      <c r="DW130" s="312"/>
      <c r="DX130" s="312"/>
      <c r="DY130" s="201"/>
    </row>
    <row r="131" ht="15.75" customHeight="1">
      <c r="A131" s="318" t="s">
        <v>273</v>
      </c>
      <c r="B131" s="319"/>
      <c r="C131" s="320"/>
      <c r="D131" s="321"/>
      <c r="E131" s="322"/>
      <c r="F131" s="323"/>
      <c r="G131" s="323"/>
      <c r="H131" s="324"/>
      <c r="I131" s="325"/>
      <c r="J131" s="325"/>
      <c r="K131" s="325"/>
      <c r="L131" s="325"/>
      <c r="M131" s="325"/>
      <c r="N131" s="325"/>
      <c r="O131" s="325"/>
      <c r="P131" s="325"/>
      <c r="Q131" s="325"/>
      <c r="R131" s="325"/>
      <c r="S131" s="325"/>
      <c r="T131" s="325"/>
      <c r="U131" s="325"/>
      <c r="V131" s="325"/>
      <c r="W131" s="325"/>
      <c r="X131" s="325"/>
      <c r="Y131" s="325"/>
      <c r="Z131" s="325"/>
      <c r="AA131" s="325"/>
      <c r="AB131" s="325"/>
      <c r="AC131" s="325"/>
      <c r="AD131" s="325"/>
      <c r="AE131" s="325"/>
      <c r="AF131" s="325"/>
      <c r="AG131" s="325"/>
      <c r="AH131" s="325"/>
      <c r="AI131" s="325"/>
      <c r="AJ131" s="325"/>
      <c r="AK131" s="325"/>
      <c r="AL131" s="325"/>
      <c r="AM131" s="325"/>
      <c r="AN131" s="325"/>
      <c r="AO131" s="325"/>
      <c r="AP131" s="325"/>
      <c r="AQ131" s="325"/>
      <c r="AR131" s="325"/>
      <c r="AS131" s="325"/>
      <c r="AT131" s="325"/>
      <c r="AU131" s="325"/>
      <c r="AV131" s="325"/>
      <c r="AW131" s="325"/>
      <c r="AX131" s="325"/>
      <c r="AY131" s="325"/>
      <c r="AZ131" s="325"/>
      <c r="BA131" s="325"/>
      <c r="BB131" s="325"/>
      <c r="BC131" s="325"/>
      <c r="BD131" s="325"/>
      <c r="BE131" s="325"/>
      <c r="BF131" s="325"/>
      <c r="BG131" s="325"/>
      <c r="BH131" s="325"/>
      <c r="BI131" s="325"/>
      <c r="BJ131" s="325"/>
      <c r="BK131" s="325"/>
      <c r="BL131" s="325"/>
      <c r="BM131" s="325"/>
      <c r="BN131" s="325"/>
      <c r="BO131" s="325"/>
      <c r="BP131" s="325"/>
      <c r="BQ131" s="325"/>
      <c r="BR131" s="325"/>
      <c r="BS131" s="325"/>
      <c r="BT131" s="325"/>
      <c r="BU131" s="325"/>
      <c r="BV131" s="325"/>
      <c r="BW131" s="325"/>
      <c r="BX131" s="325"/>
      <c r="BY131" s="325"/>
      <c r="BZ131" s="325"/>
      <c r="CA131" s="325"/>
      <c r="CB131" s="325"/>
      <c r="CC131" s="325"/>
      <c r="CD131" s="325"/>
      <c r="CE131" s="325"/>
      <c r="CF131" s="325"/>
      <c r="CG131" s="325"/>
      <c r="CH131" s="325"/>
      <c r="CI131" s="325"/>
      <c r="CJ131" s="325"/>
      <c r="CK131" s="325"/>
      <c r="CL131" s="325"/>
      <c r="CM131" s="325"/>
      <c r="CN131" s="325"/>
      <c r="CO131" s="325"/>
      <c r="CP131" s="325"/>
      <c r="CQ131" s="325"/>
      <c r="CR131" s="325"/>
      <c r="CS131" s="325"/>
      <c r="CT131" s="325"/>
      <c r="CU131" s="325"/>
      <c r="CV131" s="325"/>
      <c r="CW131" s="325"/>
      <c r="CX131" s="325"/>
      <c r="CY131" s="325"/>
      <c r="CZ131" s="325"/>
      <c r="DA131" s="325"/>
      <c r="DB131" s="325"/>
      <c r="DC131" s="325"/>
      <c r="DD131" s="325"/>
      <c r="DE131" s="325"/>
      <c r="DF131" s="325"/>
      <c r="DG131" s="325"/>
      <c r="DH131" s="325"/>
      <c r="DI131" s="325"/>
      <c r="DJ131" s="325"/>
      <c r="DK131" s="325"/>
      <c r="DL131" s="325"/>
      <c r="DM131" s="325"/>
      <c r="DN131" s="325"/>
      <c r="DO131" s="325"/>
      <c r="DP131" s="325"/>
      <c r="DQ131" s="325"/>
      <c r="DR131" s="325"/>
      <c r="DS131" s="325"/>
      <c r="DT131" s="325"/>
      <c r="DU131" s="325"/>
      <c r="DV131" s="325"/>
      <c r="DW131" s="325"/>
      <c r="DX131" s="325"/>
      <c r="DY131" s="323"/>
    </row>
    <row r="132" ht="15.75" customHeight="1">
      <c r="A132" s="212" t="s">
        <v>274</v>
      </c>
      <c r="B132" s="212" t="s">
        <v>157</v>
      </c>
      <c r="C132" s="212" t="s">
        <v>158</v>
      </c>
      <c r="D132" s="212" t="s">
        <v>159</v>
      </c>
      <c r="E132" s="212" t="s">
        <v>190</v>
      </c>
      <c r="F132" s="212" t="s">
        <v>161</v>
      </c>
      <c r="G132" s="263" t="s">
        <v>162</v>
      </c>
      <c r="H132" s="211" t="s">
        <v>156</v>
      </c>
      <c r="I132" s="229"/>
      <c r="J132" s="229"/>
      <c r="K132" s="229"/>
      <c r="L132" s="229"/>
      <c r="M132" s="229"/>
      <c r="N132" s="229"/>
      <c r="O132" s="229"/>
      <c r="P132" s="229"/>
      <c r="Q132" s="229"/>
      <c r="R132" s="229"/>
      <c r="S132" s="229"/>
      <c r="T132" s="229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229"/>
      <c r="AI132" s="229"/>
      <c r="AJ132" s="229"/>
      <c r="AK132" s="229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29"/>
      <c r="BB132" s="229"/>
      <c r="BC132" s="229"/>
      <c r="BD132" s="229"/>
      <c r="BE132" s="229"/>
      <c r="BF132" s="229"/>
      <c r="BG132" s="229"/>
      <c r="BH132" s="229"/>
      <c r="BI132" s="229"/>
      <c r="BJ132" s="229"/>
      <c r="BK132" s="229"/>
      <c r="BL132" s="229"/>
      <c r="BM132" s="229"/>
      <c r="BN132" s="229"/>
      <c r="BO132" s="229"/>
      <c r="BP132" s="229"/>
      <c r="BQ132" s="229"/>
      <c r="BR132" s="229"/>
      <c r="BS132" s="229"/>
      <c r="BT132" s="229"/>
      <c r="BU132" s="229"/>
      <c r="BV132" s="229"/>
      <c r="BW132" s="229"/>
      <c r="BX132" s="229"/>
      <c r="BY132" s="229"/>
      <c r="BZ132" s="229"/>
      <c r="CA132" s="229"/>
      <c r="CB132" s="229"/>
      <c r="CC132" s="229"/>
      <c r="CD132" s="229"/>
      <c r="CE132" s="229"/>
      <c r="CF132" s="229"/>
      <c r="CG132" s="229"/>
      <c r="CH132" s="229"/>
      <c r="CI132" s="229"/>
      <c r="CJ132" s="229"/>
      <c r="CK132" s="229"/>
      <c r="CL132" s="229"/>
      <c r="CM132" s="229"/>
      <c r="CN132" s="229"/>
      <c r="CO132" s="229"/>
      <c r="CP132" s="229"/>
      <c r="CQ132" s="229"/>
      <c r="CR132" s="229"/>
      <c r="CS132" s="229"/>
      <c r="CT132" s="229"/>
      <c r="CU132" s="229"/>
      <c r="CV132" s="229"/>
      <c r="CW132" s="229"/>
      <c r="CX132" s="229"/>
      <c r="CY132" s="229"/>
      <c r="CZ132" s="229"/>
      <c r="DA132" s="229"/>
      <c r="DB132" s="229"/>
      <c r="DC132" s="229"/>
      <c r="DD132" s="229"/>
      <c r="DE132" s="229"/>
      <c r="DF132" s="229"/>
      <c r="DG132" s="229"/>
      <c r="DH132" s="229"/>
      <c r="DI132" s="229"/>
      <c r="DJ132" s="229"/>
      <c r="DK132" s="229"/>
      <c r="DL132" s="229"/>
      <c r="DM132" s="229"/>
      <c r="DN132" s="229"/>
      <c r="DO132" s="229"/>
      <c r="DP132" s="229"/>
      <c r="DQ132" s="229"/>
      <c r="DR132" s="229"/>
      <c r="DS132" s="229"/>
      <c r="DT132" s="229"/>
      <c r="DU132" s="229"/>
      <c r="DV132" s="229"/>
      <c r="DW132" s="229"/>
      <c r="DX132" s="229"/>
      <c r="DY132" s="215"/>
    </row>
    <row r="133" ht="15.75" customHeight="1">
      <c r="A133" s="212"/>
      <c r="B133" s="212"/>
      <c r="C133" s="212"/>
      <c r="D133" s="212"/>
      <c r="E133" s="212"/>
      <c r="F133" s="212"/>
      <c r="G133" s="214"/>
      <c r="H133" s="214"/>
      <c r="I133" s="264">
        <v>42401.0</v>
      </c>
      <c r="J133" s="264">
        <v>42431.0</v>
      </c>
      <c r="K133" s="264">
        <v>42461.0</v>
      </c>
      <c r="L133" s="264">
        <v>42491.0</v>
      </c>
      <c r="M133" s="264">
        <v>42523.0</v>
      </c>
      <c r="N133" s="264">
        <v>42552.0</v>
      </c>
      <c r="O133" s="264">
        <v>42612.0</v>
      </c>
      <c r="P133" s="264">
        <v>42642.0</v>
      </c>
      <c r="Q133" s="264">
        <v>42671.0</v>
      </c>
      <c r="R133" s="264">
        <v>42702.0</v>
      </c>
      <c r="S133" s="264">
        <v>42731.0</v>
      </c>
      <c r="T133" s="264">
        <v>42762.0</v>
      </c>
      <c r="U133" s="264">
        <f t="shared" ref="U133:DX133" si="70">T133+30</f>
        <v>42792</v>
      </c>
      <c r="V133" s="264">
        <f t="shared" si="70"/>
        <v>42822</v>
      </c>
      <c r="W133" s="264">
        <f t="shared" si="70"/>
        <v>42852</v>
      </c>
      <c r="X133" s="264">
        <f t="shared" si="70"/>
        <v>42882</v>
      </c>
      <c r="Y133" s="264">
        <f t="shared" si="70"/>
        <v>42912</v>
      </c>
      <c r="Z133" s="264">
        <f t="shared" si="70"/>
        <v>42942</v>
      </c>
      <c r="AA133" s="264">
        <f t="shared" si="70"/>
        <v>42972</v>
      </c>
      <c r="AB133" s="264">
        <f t="shared" si="70"/>
        <v>43002</v>
      </c>
      <c r="AC133" s="264">
        <f t="shared" si="70"/>
        <v>43032</v>
      </c>
      <c r="AD133" s="264">
        <f t="shared" si="70"/>
        <v>43062</v>
      </c>
      <c r="AE133" s="264">
        <f t="shared" si="70"/>
        <v>43092</v>
      </c>
      <c r="AF133" s="264">
        <f t="shared" si="70"/>
        <v>43122</v>
      </c>
      <c r="AG133" s="264">
        <f t="shared" si="70"/>
        <v>43152</v>
      </c>
      <c r="AH133" s="264">
        <f t="shared" si="70"/>
        <v>43182</v>
      </c>
      <c r="AI133" s="264">
        <f t="shared" si="70"/>
        <v>43212</v>
      </c>
      <c r="AJ133" s="264">
        <f t="shared" si="70"/>
        <v>43242</v>
      </c>
      <c r="AK133" s="264">
        <f t="shared" si="70"/>
        <v>43272</v>
      </c>
      <c r="AL133" s="264">
        <f t="shared" si="70"/>
        <v>43302</v>
      </c>
      <c r="AM133" s="264">
        <f t="shared" si="70"/>
        <v>43332</v>
      </c>
      <c r="AN133" s="264">
        <f t="shared" si="70"/>
        <v>43362</v>
      </c>
      <c r="AO133" s="264">
        <f t="shared" si="70"/>
        <v>43392</v>
      </c>
      <c r="AP133" s="264">
        <f t="shared" si="70"/>
        <v>43422</v>
      </c>
      <c r="AQ133" s="264">
        <f t="shared" si="70"/>
        <v>43452</v>
      </c>
      <c r="AR133" s="264">
        <f t="shared" si="70"/>
        <v>43482</v>
      </c>
      <c r="AS133" s="264">
        <f t="shared" si="70"/>
        <v>43512</v>
      </c>
      <c r="AT133" s="264">
        <f t="shared" si="70"/>
        <v>43542</v>
      </c>
      <c r="AU133" s="264">
        <f t="shared" si="70"/>
        <v>43572</v>
      </c>
      <c r="AV133" s="264">
        <f t="shared" si="70"/>
        <v>43602</v>
      </c>
      <c r="AW133" s="264">
        <f t="shared" si="70"/>
        <v>43632</v>
      </c>
      <c r="AX133" s="264">
        <f t="shared" si="70"/>
        <v>43662</v>
      </c>
      <c r="AY133" s="264">
        <f t="shared" si="70"/>
        <v>43692</v>
      </c>
      <c r="AZ133" s="264">
        <f t="shared" si="70"/>
        <v>43722</v>
      </c>
      <c r="BA133" s="264">
        <f t="shared" si="70"/>
        <v>43752</v>
      </c>
      <c r="BB133" s="264">
        <f t="shared" si="70"/>
        <v>43782</v>
      </c>
      <c r="BC133" s="264">
        <f t="shared" si="70"/>
        <v>43812</v>
      </c>
      <c r="BD133" s="264">
        <f t="shared" si="70"/>
        <v>43842</v>
      </c>
      <c r="BE133" s="264">
        <f t="shared" si="70"/>
        <v>43872</v>
      </c>
      <c r="BF133" s="264">
        <f t="shared" si="70"/>
        <v>43902</v>
      </c>
      <c r="BG133" s="264">
        <f t="shared" si="70"/>
        <v>43932</v>
      </c>
      <c r="BH133" s="264">
        <f t="shared" si="70"/>
        <v>43962</v>
      </c>
      <c r="BI133" s="264">
        <f t="shared" si="70"/>
        <v>43992</v>
      </c>
      <c r="BJ133" s="264">
        <f t="shared" si="70"/>
        <v>44022</v>
      </c>
      <c r="BK133" s="264">
        <f t="shared" si="70"/>
        <v>44052</v>
      </c>
      <c r="BL133" s="264">
        <f t="shared" si="70"/>
        <v>44082</v>
      </c>
      <c r="BM133" s="264">
        <f t="shared" si="70"/>
        <v>44112</v>
      </c>
      <c r="BN133" s="264">
        <f t="shared" si="70"/>
        <v>44142</v>
      </c>
      <c r="BO133" s="264">
        <f t="shared" si="70"/>
        <v>44172</v>
      </c>
      <c r="BP133" s="264">
        <f t="shared" si="70"/>
        <v>44202</v>
      </c>
      <c r="BQ133" s="264">
        <f t="shared" si="70"/>
        <v>44232</v>
      </c>
      <c r="BR133" s="264">
        <f t="shared" si="70"/>
        <v>44262</v>
      </c>
      <c r="BS133" s="264">
        <f t="shared" si="70"/>
        <v>44292</v>
      </c>
      <c r="BT133" s="264">
        <f t="shared" si="70"/>
        <v>44322</v>
      </c>
      <c r="BU133" s="264">
        <f t="shared" si="70"/>
        <v>44352</v>
      </c>
      <c r="BV133" s="264">
        <f t="shared" si="70"/>
        <v>44382</v>
      </c>
      <c r="BW133" s="264">
        <f t="shared" si="70"/>
        <v>44412</v>
      </c>
      <c r="BX133" s="264">
        <f t="shared" si="70"/>
        <v>44442</v>
      </c>
      <c r="BY133" s="264">
        <f t="shared" si="70"/>
        <v>44472</v>
      </c>
      <c r="BZ133" s="264">
        <f t="shared" si="70"/>
        <v>44502</v>
      </c>
      <c r="CA133" s="264">
        <f t="shared" si="70"/>
        <v>44532</v>
      </c>
      <c r="CB133" s="264">
        <f t="shared" si="70"/>
        <v>44562</v>
      </c>
      <c r="CC133" s="264">
        <f t="shared" si="70"/>
        <v>44592</v>
      </c>
      <c r="CD133" s="264">
        <f t="shared" si="70"/>
        <v>44622</v>
      </c>
      <c r="CE133" s="264">
        <f t="shared" si="70"/>
        <v>44652</v>
      </c>
      <c r="CF133" s="264">
        <f t="shared" si="70"/>
        <v>44682</v>
      </c>
      <c r="CG133" s="264">
        <f t="shared" si="70"/>
        <v>44712</v>
      </c>
      <c r="CH133" s="264">
        <f t="shared" si="70"/>
        <v>44742</v>
      </c>
      <c r="CI133" s="264">
        <f t="shared" si="70"/>
        <v>44772</v>
      </c>
      <c r="CJ133" s="264">
        <f t="shared" si="70"/>
        <v>44802</v>
      </c>
      <c r="CK133" s="264">
        <f t="shared" si="70"/>
        <v>44832</v>
      </c>
      <c r="CL133" s="264">
        <f t="shared" si="70"/>
        <v>44862</v>
      </c>
      <c r="CM133" s="264">
        <f t="shared" si="70"/>
        <v>44892</v>
      </c>
      <c r="CN133" s="264">
        <f t="shared" si="70"/>
        <v>44922</v>
      </c>
      <c r="CO133" s="264">
        <f t="shared" si="70"/>
        <v>44952</v>
      </c>
      <c r="CP133" s="264">
        <f t="shared" si="70"/>
        <v>44982</v>
      </c>
      <c r="CQ133" s="264">
        <f t="shared" si="70"/>
        <v>45012</v>
      </c>
      <c r="CR133" s="264">
        <f t="shared" si="70"/>
        <v>45042</v>
      </c>
      <c r="CS133" s="264">
        <f t="shared" si="70"/>
        <v>45072</v>
      </c>
      <c r="CT133" s="264">
        <f t="shared" si="70"/>
        <v>45102</v>
      </c>
      <c r="CU133" s="264">
        <f t="shared" si="70"/>
        <v>45132</v>
      </c>
      <c r="CV133" s="264">
        <f t="shared" si="70"/>
        <v>45162</v>
      </c>
      <c r="CW133" s="264">
        <f t="shared" si="70"/>
        <v>45192</v>
      </c>
      <c r="CX133" s="264">
        <f t="shared" si="70"/>
        <v>45222</v>
      </c>
      <c r="CY133" s="264">
        <f t="shared" si="70"/>
        <v>45252</v>
      </c>
      <c r="CZ133" s="264">
        <f t="shared" si="70"/>
        <v>45282</v>
      </c>
      <c r="DA133" s="264">
        <f t="shared" si="70"/>
        <v>45312</v>
      </c>
      <c r="DB133" s="264">
        <f t="shared" si="70"/>
        <v>45342</v>
      </c>
      <c r="DC133" s="264">
        <f t="shared" si="70"/>
        <v>45372</v>
      </c>
      <c r="DD133" s="264">
        <f t="shared" si="70"/>
        <v>45402</v>
      </c>
      <c r="DE133" s="264">
        <f t="shared" si="70"/>
        <v>45432</v>
      </c>
      <c r="DF133" s="264">
        <f t="shared" si="70"/>
        <v>45462</v>
      </c>
      <c r="DG133" s="264">
        <f t="shared" si="70"/>
        <v>45492</v>
      </c>
      <c r="DH133" s="264">
        <f t="shared" si="70"/>
        <v>45522</v>
      </c>
      <c r="DI133" s="264">
        <f t="shared" si="70"/>
        <v>45552</v>
      </c>
      <c r="DJ133" s="264">
        <f t="shared" si="70"/>
        <v>45582</v>
      </c>
      <c r="DK133" s="264">
        <f t="shared" si="70"/>
        <v>45612</v>
      </c>
      <c r="DL133" s="264">
        <f t="shared" si="70"/>
        <v>45642</v>
      </c>
      <c r="DM133" s="264">
        <f t="shared" si="70"/>
        <v>45672</v>
      </c>
      <c r="DN133" s="264">
        <f t="shared" si="70"/>
        <v>45702</v>
      </c>
      <c r="DO133" s="264">
        <f t="shared" si="70"/>
        <v>45732</v>
      </c>
      <c r="DP133" s="264">
        <f t="shared" si="70"/>
        <v>45762</v>
      </c>
      <c r="DQ133" s="264">
        <f t="shared" si="70"/>
        <v>45792</v>
      </c>
      <c r="DR133" s="264">
        <f t="shared" si="70"/>
        <v>45822</v>
      </c>
      <c r="DS133" s="264">
        <f t="shared" si="70"/>
        <v>45852</v>
      </c>
      <c r="DT133" s="264">
        <f t="shared" si="70"/>
        <v>45882</v>
      </c>
      <c r="DU133" s="264">
        <f t="shared" si="70"/>
        <v>45912</v>
      </c>
      <c r="DV133" s="264">
        <f t="shared" si="70"/>
        <v>45942</v>
      </c>
      <c r="DW133" s="264">
        <f t="shared" si="70"/>
        <v>45972</v>
      </c>
      <c r="DX133" s="264">
        <f t="shared" si="70"/>
        <v>46002</v>
      </c>
      <c r="DY133" s="215"/>
    </row>
    <row r="134" ht="15.75" customHeight="1">
      <c r="A134" s="222">
        <v>45.0</v>
      </c>
      <c r="B134" s="326" t="s">
        <v>275</v>
      </c>
      <c r="C134" s="223">
        <v>1.0</v>
      </c>
      <c r="D134" s="222" t="s">
        <v>195</v>
      </c>
      <c r="E134" s="223">
        <v>3000000.0</v>
      </c>
      <c r="F134" s="223">
        <v>1.215E8</v>
      </c>
      <c r="G134" s="224">
        <f t="shared" ref="G134:G140" si="71">SUM(I134:AB134)</f>
        <v>108000000</v>
      </c>
      <c r="H134" s="225">
        <f t="shared" ref="H134:H140" si="72">F134-G134</f>
        <v>13500000</v>
      </c>
      <c r="I134" s="229"/>
      <c r="J134" s="229"/>
      <c r="K134" s="229"/>
      <c r="L134" s="229"/>
      <c r="M134" s="229"/>
      <c r="N134" s="229"/>
      <c r="O134" s="229"/>
      <c r="P134" s="229"/>
      <c r="Q134" s="229"/>
      <c r="R134" s="229"/>
      <c r="S134" s="229"/>
      <c r="T134" s="229"/>
      <c r="U134" s="229"/>
      <c r="V134" s="231"/>
      <c r="W134" s="293">
        <v>2.4E7</v>
      </c>
      <c r="X134" s="231">
        <v>2.4E7</v>
      </c>
      <c r="Y134" s="231">
        <v>2.4E7</v>
      </c>
      <c r="Z134" s="231">
        <v>1.8E7</v>
      </c>
      <c r="AA134" s="231">
        <v>1.8E7</v>
      </c>
      <c r="AB134" s="229"/>
      <c r="AC134" s="229"/>
      <c r="AD134" s="229"/>
      <c r="AE134" s="229"/>
      <c r="AF134" s="229"/>
      <c r="AG134" s="229"/>
      <c r="AH134" s="229"/>
      <c r="AI134" s="229"/>
      <c r="AJ134" s="229"/>
      <c r="AK134" s="229"/>
      <c r="AL134" s="229"/>
      <c r="AM134" s="229"/>
      <c r="AN134" s="229"/>
      <c r="AO134" s="229"/>
      <c r="AP134" s="229"/>
      <c r="AQ134" s="229"/>
      <c r="AR134" s="229"/>
      <c r="AS134" s="229"/>
      <c r="AT134" s="229"/>
      <c r="AU134" s="229"/>
      <c r="AV134" s="229"/>
      <c r="AW134" s="229"/>
      <c r="AX134" s="229"/>
      <c r="AY134" s="229"/>
      <c r="AZ134" s="229"/>
      <c r="BA134" s="229"/>
      <c r="BB134" s="229"/>
      <c r="BC134" s="229"/>
      <c r="BD134" s="229"/>
      <c r="BE134" s="229"/>
      <c r="BF134" s="229"/>
      <c r="BG134" s="229"/>
      <c r="BH134" s="229"/>
      <c r="BI134" s="229"/>
      <c r="BJ134" s="229"/>
      <c r="BK134" s="229"/>
      <c r="BL134" s="229"/>
      <c r="BM134" s="229"/>
      <c r="BN134" s="229"/>
      <c r="BO134" s="229"/>
      <c r="BP134" s="229"/>
      <c r="BQ134" s="229"/>
      <c r="BR134" s="229"/>
      <c r="BS134" s="229"/>
      <c r="BT134" s="229"/>
      <c r="BU134" s="229"/>
      <c r="BV134" s="229"/>
      <c r="BW134" s="229"/>
      <c r="BX134" s="229"/>
      <c r="BY134" s="229"/>
      <c r="BZ134" s="229"/>
      <c r="CA134" s="229"/>
      <c r="CB134" s="229"/>
      <c r="CC134" s="229"/>
      <c r="CD134" s="229"/>
      <c r="CE134" s="229"/>
      <c r="CF134" s="229"/>
      <c r="CG134" s="229"/>
      <c r="CH134" s="229"/>
      <c r="CI134" s="229"/>
      <c r="CJ134" s="229"/>
      <c r="CK134" s="229"/>
      <c r="CL134" s="229"/>
      <c r="CM134" s="229"/>
      <c r="CN134" s="229"/>
      <c r="CO134" s="229"/>
      <c r="CP134" s="229"/>
      <c r="CQ134" s="229"/>
      <c r="CR134" s="229"/>
      <c r="CS134" s="229"/>
      <c r="CT134" s="229"/>
      <c r="CU134" s="229"/>
      <c r="CV134" s="229"/>
      <c r="CW134" s="229"/>
      <c r="CX134" s="229"/>
      <c r="CY134" s="229"/>
      <c r="CZ134" s="229"/>
      <c r="DA134" s="229"/>
      <c r="DB134" s="229"/>
      <c r="DC134" s="229"/>
      <c r="DD134" s="229"/>
      <c r="DE134" s="229"/>
      <c r="DF134" s="229"/>
      <c r="DG134" s="229"/>
      <c r="DH134" s="229"/>
      <c r="DI134" s="229"/>
      <c r="DJ134" s="229"/>
      <c r="DK134" s="229"/>
      <c r="DL134" s="229"/>
      <c r="DM134" s="229"/>
      <c r="DN134" s="229"/>
      <c r="DO134" s="229"/>
      <c r="DP134" s="229"/>
      <c r="DQ134" s="229"/>
      <c r="DR134" s="229"/>
      <c r="DS134" s="229"/>
      <c r="DT134" s="229"/>
      <c r="DU134" s="229"/>
      <c r="DV134" s="229"/>
      <c r="DW134" s="229"/>
      <c r="DX134" s="229"/>
      <c r="DY134" s="215"/>
    </row>
    <row r="135" ht="15.75" customHeight="1">
      <c r="A135" s="222">
        <v>62.0</v>
      </c>
      <c r="B135" s="326" t="s">
        <v>276</v>
      </c>
      <c r="C135" s="223">
        <v>1.0</v>
      </c>
      <c r="D135" s="222" t="s">
        <v>195</v>
      </c>
      <c r="E135" s="223">
        <v>3000000.0</v>
      </c>
      <c r="F135" s="223">
        <v>1.95E8</v>
      </c>
      <c r="G135" s="224">
        <f t="shared" si="71"/>
        <v>185250000</v>
      </c>
      <c r="H135" s="225">
        <f t="shared" si="72"/>
        <v>9750000</v>
      </c>
      <c r="I135" s="229"/>
      <c r="J135" s="229"/>
      <c r="K135" s="229"/>
      <c r="L135" s="229"/>
      <c r="M135" s="229"/>
      <c r="N135" s="229"/>
      <c r="O135" s="229"/>
      <c r="P135" s="229"/>
      <c r="Q135" s="229"/>
      <c r="R135" s="229"/>
      <c r="S135" s="229"/>
      <c r="T135" s="229"/>
      <c r="U135" s="229"/>
      <c r="V135" s="231">
        <f>5800000+50000000</f>
        <v>55800000</v>
      </c>
      <c r="W135" s="293">
        <v>3.72E7</v>
      </c>
      <c r="X135" s="231">
        <v>1.86E7</v>
      </c>
      <c r="Y135" s="231">
        <v>7.365E7</v>
      </c>
      <c r="Z135" s="229"/>
      <c r="AA135" s="229"/>
      <c r="AB135" s="229"/>
      <c r="AC135" s="229"/>
      <c r="AD135" s="229"/>
      <c r="AE135" s="229"/>
      <c r="AF135" s="229"/>
      <c r="AG135" s="229"/>
      <c r="AH135" s="229"/>
      <c r="AI135" s="229"/>
      <c r="AJ135" s="229"/>
      <c r="AK135" s="229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29"/>
      <c r="BB135" s="229"/>
      <c r="BC135" s="229"/>
      <c r="BD135" s="229"/>
      <c r="BE135" s="229"/>
      <c r="BF135" s="229"/>
      <c r="BG135" s="229"/>
      <c r="BH135" s="229"/>
      <c r="BI135" s="229"/>
      <c r="BJ135" s="229"/>
      <c r="BK135" s="229"/>
      <c r="BL135" s="229"/>
      <c r="BM135" s="229"/>
      <c r="BN135" s="229"/>
      <c r="BO135" s="229"/>
      <c r="BP135" s="229"/>
      <c r="BQ135" s="229"/>
      <c r="BR135" s="229"/>
      <c r="BS135" s="229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29"/>
      <c r="CJ135" s="229"/>
      <c r="CK135" s="229"/>
      <c r="CL135" s="229"/>
      <c r="CM135" s="229"/>
      <c r="CN135" s="229"/>
      <c r="CO135" s="229"/>
      <c r="CP135" s="229"/>
      <c r="CQ135" s="229"/>
      <c r="CR135" s="229"/>
      <c r="CS135" s="229"/>
      <c r="CT135" s="229"/>
      <c r="CU135" s="229"/>
      <c r="CV135" s="229"/>
      <c r="CW135" s="229"/>
      <c r="CX135" s="229"/>
      <c r="CY135" s="229"/>
      <c r="CZ135" s="229"/>
      <c r="DA135" s="229"/>
      <c r="DB135" s="229"/>
      <c r="DC135" s="229"/>
      <c r="DD135" s="229"/>
      <c r="DE135" s="229"/>
      <c r="DF135" s="229"/>
      <c r="DG135" s="229"/>
      <c r="DH135" s="229"/>
      <c r="DI135" s="229"/>
      <c r="DJ135" s="229"/>
      <c r="DK135" s="229"/>
      <c r="DL135" s="229"/>
      <c r="DM135" s="229"/>
      <c r="DN135" s="229"/>
      <c r="DO135" s="229"/>
      <c r="DP135" s="229"/>
      <c r="DQ135" s="229"/>
      <c r="DR135" s="229"/>
      <c r="DS135" s="229"/>
      <c r="DT135" s="229"/>
      <c r="DU135" s="229"/>
      <c r="DV135" s="229"/>
      <c r="DW135" s="229"/>
      <c r="DX135" s="229"/>
      <c r="DY135" s="215"/>
    </row>
    <row r="136" ht="15.75" customHeight="1">
      <c r="A136" s="222">
        <v>45.0</v>
      </c>
      <c r="B136" s="326" t="s">
        <v>277</v>
      </c>
      <c r="C136" s="223">
        <v>1.0</v>
      </c>
      <c r="D136" s="222" t="s">
        <v>195</v>
      </c>
      <c r="E136" s="223">
        <v>3000000.0</v>
      </c>
      <c r="F136" s="223">
        <f t="shared" ref="F136:F140" si="73">C136*E136*A136</f>
        <v>135000000</v>
      </c>
      <c r="G136" s="224">
        <f t="shared" si="71"/>
        <v>0</v>
      </c>
      <c r="H136" s="225">
        <f t="shared" si="72"/>
        <v>135000000</v>
      </c>
      <c r="I136" s="229"/>
      <c r="J136" s="229"/>
      <c r="K136" s="229"/>
      <c r="L136" s="229"/>
      <c r="M136" s="229"/>
      <c r="N136" s="229"/>
      <c r="O136" s="229"/>
      <c r="P136" s="229"/>
      <c r="Q136" s="229"/>
      <c r="R136" s="229"/>
      <c r="S136" s="229"/>
      <c r="T136" s="229"/>
      <c r="U136" s="229"/>
      <c r="V136" s="229"/>
      <c r="W136" s="229"/>
      <c r="X136" s="229"/>
      <c r="Y136" s="229"/>
      <c r="Z136" s="229"/>
      <c r="AA136" s="229"/>
      <c r="AB136" s="229"/>
      <c r="AC136" s="229"/>
      <c r="AD136" s="229"/>
      <c r="AE136" s="229"/>
      <c r="AF136" s="229"/>
      <c r="AG136" s="229"/>
      <c r="AH136" s="229"/>
      <c r="AI136" s="229"/>
      <c r="AJ136" s="229"/>
      <c r="AK136" s="229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29"/>
      <c r="BB136" s="229"/>
      <c r="BC136" s="229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29"/>
      <c r="BS136" s="229"/>
      <c r="BT136" s="229"/>
      <c r="BU136" s="229"/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29"/>
      <c r="CJ136" s="229"/>
      <c r="CK136" s="229"/>
      <c r="CL136" s="229"/>
      <c r="CM136" s="229"/>
      <c r="CN136" s="229"/>
      <c r="CO136" s="229"/>
      <c r="CP136" s="229"/>
      <c r="CQ136" s="229"/>
      <c r="CR136" s="229"/>
      <c r="CS136" s="229"/>
      <c r="CT136" s="229"/>
      <c r="CU136" s="229"/>
      <c r="CV136" s="229"/>
      <c r="CW136" s="229"/>
      <c r="CX136" s="229"/>
      <c r="CY136" s="229"/>
      <c r="CZ136" s="229"/>
      <c r="DA136" s="229"/>
      <c r="DB136" s="229"/>
      <c r="DC136" s="229"/>
      <c r="DD136" s="229"/>
      <c r="DE136" s="229"/>
      <c r="DF136" s="229"/>
      <c r="DG136" s="229"/>
      <c r="DH136" s="229"/>
      <c r="DI136" s="229"/>
      <c r="DJ136" s="229"/>
      <c r="DK136" s="229"/>
      <c r="DL136" s="229"/>
      <c r="DM136" s="229"/>
      <c r="DN136" s="229"/>
      <c r="DO136" s="229"/>
      <c r="DP136" s="229"/>
      <c r="DQ136" s="229"/>
      <c r="DR136" s="229"/>
      <c r="DS136" s="229"/>
      <c r="DT136" s="229"/>
      <c r="DU136" s="229"/>
      <c r="DV136" s="229"/>
      <c r="DW136" s="229"/>
      <c r="DX136" s="229"/>
      <c r="DY136" s="215"/>
    </row>
    <row r="137" ht="15.75" customHeight="1">
      <c r="A137" s="222">
        <v>58.0</v>
      </c>
      <c r="B137" s="326" t="s">
        <v>278</v>
      </c>
      <c r="C137" s="223">
        <v>1.0</v>
      </c>
      <c r="D137" s="222" t="s">
        <v>195</v>
      </c>
      <c r="E137" s="223">
        <v>3000000.0</v>
      </c>
      <c r="F137" s="223">
        <f t="shared" si="73"/>
        <v>174000000</v>
      </c>
      <c r="G137" s="224">
        <f t="shared" si="71"/>
        <v>0</v>
      </c>
      <c r="H137" s="225">
        <f t="shared" si="72"/>
        <v>174000000</v>
      </c>
      <c r="I137" s="229"/>
      <c r="J137" s="229"/>
      <c r="K137" s="229"/>
      <c r="L137" s="229"/>
      <c r="M137" s="229"/>
      <c r="N137" s="229"/>
      <c r="O137" s="229"/>
      <c r="P137" s="229"/>
      <c r="Q137" s="229"/>
      <c r="R137" s="229"/>
      <c r="S137" s="229"/>
      <c r="T137" s="229"/>
      <c r="U137" s="229"/>
      <c r="V137" s="229"/>
      <c r="W137" s="229"/>
      <c r="X137" s="229"/>
      <c r="Y137" s="229"/>
      <c r="Z137" s="229"/>
      <c r="AA137" s="229"/>
      <c r="AB137" s="229"/>
      <c r="AC137" s="229"/>
      <c r="AD137" s="229"/>
      <c r="AE137" s="229"/>
      <c r="AF137" s="229"/>
      <c r="AG137" s="229"/>
      <c r="AH137" s="229"/>
      <c r="AI137" s="229"/>
      <c r="AJ137" s="229"/>
      <c r="AK137" s="229"/>
      <c r="AL137" s="229"/>
      <c r="AM137" s="229"/>
      <c r="AN137" s="229"/>
      <c r="AO137" s="229"/>
      <c r="AP137" s="229"/>
      <c r="AQ137" s="229"/>
      <c r="AR137" s="229"/>
      <c r="AS137" s="229"/>
      <c r="AT137" s="229"/>
      <c r="AU137" s="229"/>
      <c r="AV137" s="229"/>
      <c r="AW137" s="229"/>
      <c r="AX137" s="229"/>
      <c r="AY137" s="229"/>
      <c r="AZ137" s="229"/>
      <c r="BA137" s="229"/>
      <c r="BB137" s="229"/>
      <c r="BC137" s="229"/>
      <c r="BD137" s="229"/>
      <c r="BE137" s="229"/>
      <c r="BF137" s="229"/>
      <c r="BG137" s="229"/>
      <c r="BH137" s="229"/>
      <c r="BI137" s="229"/>
      <c r="BJ137" s="229"/>
      <c r="BK137" s="229"/>
      <c r="BL137" s="229"/>
      <c r="BM137" s="229"/>
      <c r="BN137" s="229"/>
      <c r="BO137" s="229"/>
      <c r="BP137" s="229"/>
      <c r="BQ137" s="229"/>
      <c r="BR137" s="229"/>
      <c r="BS137" s="229"/>
      <c r="BT137" s="229"/>
      <c r="BU137" s="229"/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29"/>
      <c r="CJ137" s="229"/>
      <c r="CK137" s="229"/>
      <c r="CL137" s="229"/>
      <c r="CM137" s="229"/>
      <c r="CN137" s="229"/>
      <c r="CO137" s="229"/>
      <c r="CP137" s="229"/>
      <c r="CQ137" s="229"/>
      <c r="CR137" s="229"/>
      <c r="CS137" s="229"/>
      <c r="CT137" s="229"/>
      <c r="CU137" s="229"/>
      <c r="CV137" s="229"/>
      <c r="CW137" s="229"/>
      <c r="CX137" s="229"/>
      <c r="CY137" s="229"/>
      <c r="CZ137" s="229"/>
      <c r="DA137" s="229"/>
      <c r="DB137" s="229"/>
      <c r="DC137" s="229"/>
      <c r="DD137" s="229"/>
      <c r="DE137" s="229"/>
      <c r="DF137" s="229"/>
      <c r="DG137" s="229"/>
      <c r="DH137" s="229"/>
      <c r="DI137" s="229"/>
      <c r="DJ137" s="229"/>
      <c r="DK137" s="229"/>
      <c r="DL137" s="229"/>
      <c r="DM137" s="229"/>
      <c r="DN137" s="229"/>
      <c r="DO137" s="229"/>
      <c r="DP137" s="229"/>
      <c r="DQ137" s="229"/>
      <c r="DR137" s="229"/>
      <c r="DS137" s="229"/>
      <c r="DT137" s="229"/>
      <c r="DU137" s="229"/>
      <c r="DV137" s="229"/>
      <c r="DW137" s="229"/>
      <c r="DX137" s="229"/>
      <c r="DY137" s="215"/>
    </row>
    <row r="138" ht="15.75" customHeight="1">
      <c r="A138" s="222">
        <v>36.0</v>
      </c>
      <c r="B138" s="326" t="s">
        <v>279</v>
      </c>
      <c r="C138" s="223">
        <v>1.0</v>
      </c>
      <c r="D138" s="222" t="s">
        <v>195</v>
      </c>
      <c r="E138" s="223">
        <v>2500000.0</v>
      </c>
      <c r="F138" s="223">
        <f t="shared" si="73"/>
        <v>90000000</v>
      </c>
      <c r="G138" s="224">
        <f t="shared" si="71"/>
        <v>0</v>
      </c>
      <c r="H138" s="225">
        <f t="shared" si="72"/>
        <v>90000000</v>
      </c>
      <c r="I138" s="229"/>
      <c r="J138" s="229"/>
      <c r="K138" s="229"/>
      <c r="L138" s="229"/>
      <c r="M138" s="229"/>
      <c r="N138" s="229"/>
      <c r="O138" s="229"/>
      <c r="P138" s="229"/>
      <c r="Q138" s="229"/>
      <c r="R138" s="229"/>
      <c r="S138" s="229"/>
      <c r="T138" s="229"/>
      <c r="U138" s="229"/>
      <c r="V138" s="229"/>
      <c r="W138" s="229"/>
      <c r="X138" s="229"/>
      <c r="Y138" s="229"/>
      <c r="Z138" s="229"/>
      <c r="AA138" s="229"/>
      <c r="AB138" s="229"/>
      <c r="AC138" s="229"/>
      <c r="AD138" s="229"/>
      <c r="AE138" s="229"/>
      <c r="AF138" s="229"/>
      <c r="AG138" s="229"/>
      <c r="AH138" s="229"/>
      <c r="AI138" s="229"/>
      <c r="AJ138" s="229"/>
      <c r="AK138" s="229"/>
      <c r="AL138" s="229"/>
      <c r="AM138" s="229"/>
      <c r="AN138" s="229"/>
      <c r="AO138" s="229"/>
      <c r="AP138" s="229"/>
      <c r="AQ138" s="229"/>
      <c r="AR138" s="229"/>
      <c r="AS138" s="229"/>
      <c r="AT138" s="229"/>
      <c r="AU138" s="229"/>
      <c r="AV138" s="229"/>
      <c r="AW138" s="229"/>
      <c r="AX138" s="229"/>
      <c r="AY138" s="229"/>
      <c r="AZ138" s="229"/>
      <c r="BA138" s="229"/>
      <c r="BB138" s="229"/>
      <c r="BC138" s="229"/>
      <c r="BD138" s="229"/>
      <c r="BE138" s="229"/>
      <c r="BF138" s="229"/>
      <c r="BG138" s="229"/>
      <c r="BH138" s="229"/>
      <c r="BI138" s="229"/>
      <c r="BJ138" s="229"/>
      <c r="BK138" s="229"/>
      <c r="BL138" s="229"/>
      <c r="BM138" s="229"/>
      <c r="BN138" s="229"/>
      <c r="BO138" s="229"/>
      <c r="BP138" s="229"/>
      <c r="BQ138" s="229"/>
      <c r="BR138" s="229"/>
      <c r="BS138" s="229"/>
      <c r="BT138" s="229"/>
      <c r="BU138" s="229"/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29"/>
      <c r="CJ138" s="229"/>
      <c r="CK138" s="229"/>
      <c r="CL138" s="229"/>
      <c r="CM138" s="229"/>
      <c r="CN138" s="229"/>
      <c r="CO138" s="229"/>
      <c r="CP138" s="229"/>
      <c r="CQ138" s="229"/>
      <c r="CR138" s="229"/>
      <c r="CS138" s="229"/>
      <c r="CT138" s="229"/>
      <c r="CU138" s="229"/>
      <c r="CV138" s="229"/>
      <c r="CW138" s="229"/>
      <c r="CX138" s="229"/>
      <c r="CY138" s="229"/>
      <c r="CZ138" s="229"/>
      <c r="DA138" s="229"/>
      <c r="DB138" s="229"/>
      <c r="DC138" s="229"/>
      <c r="DD138" s="229"/>
      <c r="DE138" s="229"/>
      <c r="DF138" s="229"/>
      <c r="DG138" s="229"/>
      <c r="DH138" s="229"/>
      <c r="DI138" s="229"/>
      <c r="DJ138" s="229"/>
      <c r="DK138" s="229"/>
      <c r="DL138" s="229"/>
      <c r="DM138" s="229"/>
      <c r="DN138" s="229"/>
      <c r="DO138" s="229"/>
      <c r="DP138" s="229"/>
      <c r="DQ138" s="229"/>
      <c r="DR138" s="229"/>
      <c r="DS138" s="229"/>
      <c r="DT138" s="229"/>
      <c r="DU138" s="229"/>
      <c r="DV138" s="229"/>
      <c r="DW138" s="229"/>
      <c r="DX138" s="229"/>
      <c r="DY138" s="215"/>
    </row>
    <row r="139" ht="15.75" customHeight="1">
      <c r="A139" s="222">
        <v>45.0</v>
      </c>
      <c r="B139" s="326" t="s">
        <v>280</v>
      </c>
      <c r="C139" s="223">
        <v>1.0</v>
      </c>
      <c r="D139" s="222" t="s">
        <v>195</v>
      </c>
      <c r="E139" s="223">
        <v>2500000.0</v>
      </c>
      <c r="F139" s="223">
        <f t="shared" si="73"/>
        <v>112500000</v>
      </c>
      <c r="G139" s="224">
        <f t="shared" si="71"/>
        <v>0</v>
      </c>
      <c r="H139" s="225">
        <f t="shared" si="72"/>
        <v>112500000</v>
      </c>
      <c r="I139" s="229"/>
      <c r="J139" s="229"/>
      <c r="K139" s="229"/>
      <c r="L139" s="229"/>
      <c r="M139" s="229"/>
      <c r="N139" s="229"/>
      <c r="O139" s="229"/>
      <c r="P139" s="229"/>
      <c r="Q139" s="229"/>
      <c r="R139" s="229"/>
      <c r="S139" s="229"/>
      <c r="T139" s="229"/>
      <c r="U139" s="229"/>
      <c r="V139" s="229"/>
      <c r="W139" s="229"/>
      <c r="X139" s="229"/>
      <c r="Y139" s="229"/>
      <c r="Z139" s="229"/>
      <c r="AA139" s="229"/>
      <c r="AB139" s="229"/>
      <c r="AC139" s="229"/>
      <c r="AD139" s="229"/>
      <c r="AE139" s="229"/>
      <c r="AF139" s="229"/>
      <c r="AG139" s="229"/>
      <c r="AH139" s="229"/>
      <c r="AI139" s="229"/>
      <c r="AJ139" s="229"/>
      <c r="AK139" s="229"/>
      <c r="AL139" s="229"/>
      <c r="AM139" s="229"/>
      <c r="AN139" s="229"/>
      <c r="AO139" s="229"/>
      <c r="AP139" s="229"/>
      <c r="AQ139" s="229"/>
      <c r="AR139" s="229"/>
      <c r="AS139" s="229"/>
      <c r="AT139" s="229"/>
      <c r="AU139" s="229"/>
      <c r="AV139" s="229"/>
      <c r="AW139" s="229"/>
      <c r="AX139" s="229"/>
      <c r="AY139" s="229"/>
      <c r="AZ139" s="229"/>
      <c r="BA139" s="229"/>
      <c r="BB139" s="229"/>
      <c r="BC139" s="229"/>
      <c r="BD139" s="229"/>
      <c r="BE139" s="229"/>
      <c r="BF139" s="229"/>
      <c r="BG139" s="229"/>
      <c r="BH139" s="229"/>
      <c r="BI139" s="229"/>
      <c r="BJ139" s="229"/>
      <c r="BK139" s="229"/>
      <c r="BL139" s="229"/>
      <c r="BM139" s="229"/>
      <c r="BN139" s="229"/>
      <c r="BO139" s="229"/>
      <c r="BP139" s="229"/>
      <c r="BQ139" s="229"/>
      <c r="BR139" s="229"/>
      <c r="BS139" s="229"/>
      <c r="BT139" s="229"/>
      <c r="BU139" s="229"/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29"/>
      <c r="CJ139" s="229"/>
      <c r="CK139" s="229"/>
      <c r="CL139" s="229"/>
      <c r="CM139" s="229"/>
      <c r="CN139" s="229"/>
      <c r="CO139" s="229"/>
      <c r="CP139" s="229"/>
      <c r="CQ139" s="229"/>
      <c r="CR139" s="229"/>
      <c r="CS139" s="229"/>
      <c r="CT139" s="229"/>
      <c r="CU139" s="229"/>
      <c r="CV139" s="229"/>
      <c r="CW139" s="229"/>
      <c r="CX139" s="229"/>
      <c r="CY139" s="229"/>
      <c r="CZ139" s="229"/>
      <c r="DA139" s="229"/>
      <c r="DB139" s="229"/>
      <c r="DC139" s="229"/>
      <c r="DD139" s="229"/>
      <c r="DE139" s="229"/>
      <c r="DF139" s="229"/>
      <c r="DG139" s="229"/>
      <c r="DH139" s="229"/>
      <c r="DI139" s="229"/>
      <c r="DJ139" s="229"/>
      <c r="DK139" s="229"/>
      <c r="DL139" s="229"/>
      <c r="DM139" s="229"/>
      <c r="DN139" s="229"/>
      <c r="DO139" s="229"/>
      <c r="DP139" s="229"/>
      <c r="DQ139" s="229"/>
      <c r="DR139" s="229"/>
      <c r="DS139" s="229"/>
      <c r="DT139" s="229"/>
      <c r="DU139" s="229"/>
      <c r="DV139" s="229"/>
      <c r="DW139" s="229"/>
      <c r="DX139" s="229"/>
      <c r="DY139" s="215"/>
    </row>
    <row r="140" ht="15.75" customHeight="1">
      <c r="A140" s="222">
        <v>45.0</v>
      </c>
      <c r="B140" s="326" t="s">
        <v>281</v>
      </c>
      <c r="C140" s="223">
        <v>1.0</v>
      </c>
      <c r="D140" s="222" t="s">
        <v>195</v>
      </c>
      <c r="E140" s="223">
        <v>2500000.0</v>
      </c>
      <c r="F140" s="223">
        <f t="shared" si="73"/>
        <v>112500000</v>
      </c>
      <c r="G140" s="224">
        <f t="shared" si="71"/>
        <v>0</v>
      </c>
      <c r="H140" s="225">
        <f t="shared" si="72"/>
        <v>112500000</v>
      </c>
      <c r="I140" s="229"/>
      <c r="J140" s="229"/>
      <c r="K140" s="229"/>
      <c r="L140" s="229"/>
      <c r="M140" s="229"/>
      <c r="N140" s="229"/>
      <c r="O140" s="229"/>
      <c r="P140" s="229"/>
      <c r="Q140" s="229"/>
      <c r="R140" s="229"/>
      <c r="S140" s="229"/>
      <c r="T140" s="229"/>
      <c r="U140" s="229"/>
      <c r="V140" s="229"/>
      <c r="W140" s="229"/>
      <c r="X140" s="229"/>
      <c r="Y140" s="229"/>
      <c r="Z140" s="229"/>
      <c r="AA140" s="229"/>
      <c r="AB140" s="229"/>
      <c r="AC140" s="229"/>
      <c r="AD140" s="229"/>
      <c r="AE140" s="229"/>
      <c r="AF140" s="229"/>
      <c r="AG140" s="229"/>
      <c r="AH140" s="229"/>
      <c r="AI140" s="229"/>
      <c r="AJ140" s="229"/>
      <c r="AK140" s="229"/>
      <c r="AL140" s="229"/>
      <c r="AM140" s="229"/>
      <c r="AN140" s="229"/>
      <c r="AO140" s="229"/>
      <c r="AP140" s="229"/>
      <c r="AQ140" s="229"/>
      <c r="AR140" s="229"/>
      <c r="AS140" s="229"/>
      <c r="AT140" s="229"/>
      <c r="AU140" s="229"/>
      <c r="AV140" s="229"/>
      <c r="AW140" s="229"/>
      <c r="AX140" s="229"/>
      <c r="AY140" s="229"/>
      <c r="AZ140" s="229"/>
      <c r="BA140" s="229"/>
      <c r="BB140" s="229"/>
      <c r="BC140" s="229"/>
      <c r="BD140" s="229"/>
      <c r="BE140" s="229"/>
      <c r="BF140" s="229"/>
      <c r="BG140" s="229"/>
      <c r="BH140" s="229"/>
      <c r="BI140" s="229"/>
      <c r="BJ140" s="229"/>
      <c r="BK140" s="229"/>
      <c r="BL140" s="229"/>
      <c r="BM140" s="229"/>
      <c r="BN140" s="229"/>
      <c r="BO140" s="229"/>
      <c r="BP140" s="229"/>
      <c r="BQ140" s="229"/>
      <c r="BR140" s="229"/>
      <c r="BS140" s="229"/>
      <c r="BT140" s="229"/>
      <c r="BU140" s="229"/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29"/>
      <c r="CJ140" s="229"/>
      <c r="CK140" s="229"/>
      <c r="CL140" s="229"/>
      <c r="CM140" s="229"/>
      <c r="CN140" s="229"/>
      <c r="CO140" s="229"/>
      <c r="CP140" s="229"/>
      <c r="CQ140" s="229"/>
      <c r="CR140" s="229"/>
      <c r="CS140" s="229"/>
      <c r="CT140" s="229"/>
      <c r="CU140" s="229"/>
      <c r="CV140" s="229"/>
      <c r="CW140" s="229"/>
      <c r="CX140" s="229"/>
      <c r="CY140" s="229"/>
      <c r="CZ140" s="229"/>
      <c r="DA140" s="229"/>
      <c r="DB140" s="229"/>
      <c r="DC140" s="229"/>
      <c r="DD140" s="229"/>
      <c r="DE140" s="229"/>
      <c r="DF140" s="229"/>
      <c r="DG140" s="229"/>
      <c r="DH140" s="229"/>
      <c r="DI140" s="229"/>
      <c r="DJ140" s="229"/>
      <c r="DK140" s="229"/>
      <c r="DL140" s="229"/>
      <c r="DM140" s="229"/>
      <c r="DN140" s="229"/>
      <c r="DO140" s="229"/>
      <c r="DP140" s="229"/>
      <c r="DQ140" s="229"/>
      <c r="DR140" s="229"/>
      <c r="DS140" s="229"/>
      <c r="DT140" s="229"/>
      <c r="DU140" s="229"/>
      <c r="DV140" s="229"/>
      <c r="DW140" s="229"/>
      <c r="DX140" s="229"/>
      <c r="DY140" s="215"/>
    </row>
    <row r="141" ht="15.75" customHeight="1">
      <c r="A141" s="327"/>
      <c r="B141" s="328" t="s">
        <v>161</v>
      </c>
      <c r="C141" s="328">
        <f>SUM(C134:C140)</f>
        <v>7</v>
      </c>
      <c r="D141" s="329" t="s">
        <v>195</v>
      </c>
      <c r="E141" s="328"/>
      <c r="F141" s="212">
        <f t="shared" ref="F141:DX141" si="74">SUM(F134:F140)</f>
        <v>940500000</v>
      </c>
      <c r="G141" s="213">
        <f t="shared" si="74"/>
        <v>293250000</v>
      </c>
      <c r="H141" s="240">
        <f t="shared" si="74"/>
        <v>647250000</v>
      </c>
      <c r="I141" s="238">
        <f t="shared" si="74"/>
        <v>0</v>
      </c>
      <c r="J141" s="238">
        <f t="shared" si="74"/>
        <v>0</v>
      </c>
      <c r="K141" s="238">
        <f t="shared" si="74"/>
        <v>0</v>
      </c>
      <c r="L141" s="238">
        <f t="shared" si="74"/>
        <v>0</v>
      </c>
      <c r="M141" s="238">
        <f t="shared" si="74"/>
        <v>0</v>
      </c>
      <c r="N141" s="238">
        <f t="shared" si="74"/>
        <v>0</v>
      </c>
      <c r="O141" s="238">
        <f t="shared" si="74"/>
        <v>0</v>
      </c>
      <c r="P141" s="238">
        <f t="shared" si="74"/>
        <v>0</v>
      </c>
      <c r="Q141" s="238">
        <f t="shared" si="74"/>
        <v>0</v>
      </c>
      <c r="R141" s="238">
        <f t="shared" si="74"/>
        <v>0</v>
      </c>
      <c r="S141" s="238">
        <f t="shared" si="74"/>
        <v>0</v>
      </c>
      <c r="T141" s="238">
        <f t="shared" si="74"/>
        <v>0</v>
      </c>
      <c r="U141" s="238">
        <f t="shared" si="74"/>
        <v>0</v>
      </c>
      <c r="V141" s="238">
        <f t="shared" si="74"/>
        <v>55800000</v>
      </c>
      <c r="W141" s="238">
        <f t="shared" si="74"/>
        <v>61200000</v>
      </c>
      <c r="X141" s="238">
        <f t="shared" si="74"/>
        <v>42600000</v>
      </c>
      <c r="Y141" s="238">
        <f t="shared" si="74"/>
        <v>97650000</v>
      </c>
      <c r="Z141" s="238">
        <f t="shared" si="74"/>
        <v>18000000</v>
      </c>
      <c r="AA141" s="238">
        <f t="shared" si="74"/>
        <v>18000000</v>
      </c>
      <c r="AB141" s="238">
        <f t="shared" si="74"/>
        <v>0</v>
      </c>
      <c r="AC141" s="238">
        <f t="shared" si="74"/>
        <v>0</v>
      </c>
      <c r="AD141" s="238">
        <f t="shared" si="74"/>
        <v>0</v>
      </c>
      <c r="AE141" s="238">
        <f t="shared" si="74"/>
        <v>0</v>
      </c>
      <c r="AF141" s="238">
        <f t="shared" si="74"/>
        <v>0</v>
      </c>
      <c r="AG141" s="238">
        <f t="shared" si="74"/>
        <v>0</v>
      </c>
      <c r="AH141" s="238">
        <f t="shared" si="74"/>
        <v>0</v>
      </c>
      <c r="AI141" s="238">
        <f t="shared" si="74"/>
        <v>0</v>
      </c>
      <c r="AJ141" s="238">
        <f t="shared" si="74"/>
        <v>0</v>
      </c>
      <c r="AK141" s="238">
        <f t="shared" si="74"/>
        <v>0</v>
      </c>
      <c r="AL141" s="238">
        <f t="shared" si="74"/>
        <v>0</v>
      </c>
      <c r="AM141" s="238">
        <f t="shared" si="74"/>
        <v>0</v>
      </c>
      <c r="AN141" s="238">
        <f t="shared" si="74"/>
        <v>0</v>
      </c>
      <c r="AO141" s="238">
        <f t="shared" si="74"/>
        <v>0</v>
      </c>
      <c r="AP141" s="238">
        <f t="shared" si="74"/>
        <v>0</v>
      </c>
      <c r="AQ141" s="238">
        <f t="shared" si="74"/>
        <v>0</v>
      </c>
      <c r="AR141" s="238">
        <f t="shared" si="74"/>
        <v>0</v>
      </c>
      <c r="AS141" s="238">
        <f t="shared" si="74"/>
        <v>0</v>
      </c>
      <c r="AT141" s="238">
        <f t="shared" si="74"/>
        <v>0</v>
      </c>
      <c r="AU141" s="238">
        <f t="shared" si="74"/>
        <v>0</v>
      </c>
      <c r="AV141" s="238">
        <f t="shared" si="74"/>
        <v>0</v>
      </c>
      <c r="AW141" s="238">
        <f t="shared" si="74"/>
        <v>0</v>
      </c>
      <c r="AX141" s="238">
        <f t="shared" si="74"/>
        <v>0</v>
      </c>
      <c r="AY141" s="238">
        <f t="shared" si="74"/>
        <v>0</v>
      </c>
      <c r="AZ141" s="238">
        <f t="shared" si="74"/>
        <v>0</v>
      </c>
      <c r="BA141" s="238">
        <f t="shared" si="74"/>
        <v>0</v>
      </c>
      <c r="BB141" s="238">
        <f t="shared" si="74"/>
        <v>0</v>
      </c>
      <c r="BC141" s="238">
        <f t="shared" si="74"/>
        <v>0</v>
      </c>
      <c r="BD141" s="238">
        <f t="shared" si="74"/>
        <v>0</v>
      </c>
      <c r="BE141" s="238">
        <f t="shared" si="74"/>
        <v>0</v>
      </c>
      <c r="BF141" s="238">
        <f t="shared" si="74"/>
        <v>0</v>
      </c>
      <c r="BG141" s="238">
        <f t="shared" si="74"/>
        <v>0</v>
      </c>
      <c r="BH141" s="238">
        <f t="shared" si="74"/>
        <v>0</v>
      </c>
      <c r="BI141" s="238">
        <f t="shared" si="74"/>
        <v>0</v>
      </c>
      <c r="BJ141" s="238">
        <f t="shared" si="74"/>
        <v>0</v>
      </c>
      <c r="BK141" s="238">
        <f t="shared" si="74"/>
        <v>0</v>
      </c>
      <c r="BL141" s="238">
        <f t="shared" si="74"/>
        <v>0</v>
      </c>
      <c r="BM141" s="238">
        <f t="shared" si="74"/>
        <v>0</v>
      </c>
      <c r="BN141" s="238">
        <f t="shared" si="74"/>
        <v>0</v>
      </c>
      <c r="BO141" s="238">
        <f t="shared" si="74"/>
        <v>0</v>
      </c>
      <c r="BP141" s="238">
        <f t="shared" si="74"/>
        <v>0</v>
      </c>
      <c r="BQ141" s="238">
        <f t="shared" si="74"/>
        <v>0</v>
      </c>
      <c r="BR141" s="238">
        <f t="shared" si="74"/>
        <v>0</v>
      </c>
      <c r="BS141" s="238">
        <f t="shared" si="74"/>
        <v>0</v>
      </c>
      <c r="BT141" s="238">
        <f t="shared" si="74"/>
        <v>0</v>
      </c>
      <c r="BU141" s="238">
        <f t="shared" si="74"/>
        <v>0</v>
      </c>
      <c r="BV141" s="238">
        <f t="shared" si="74"/>
        <v>0</v>
      </c>
      <c r="BW141" s="238">
        <f t="shared" si="74"/>
        <v>0</v>
      </c>
      <c r="BX141" s="238">
        <f t="shared" si="74"/>
        <v>0</v>
      </c>
      <c r="BY141" s="238">
        <f t="shared" si="74"/>
        <v>0</v>
      </c>
      <c r="BZ141" s="238">
        <f t="shared" si="74"/>
        <v>0</v>
      </c>
      <c r="CA141" s="238">
        <f t="shared" si="74"/>
        <v>0</v>
      </c>
      <c r="CB141" s="238">
        <f t="shared" si="74"/>
        <v>0</v>
      </c>
      <c r="CC141" s="238">
        <f t="shared" si="74"/>
        <v>0</v>
      </c>
      <c r="CD141" s="238">
        <f t="shared" si="74"/>
        <v>0</v>
      </c>
      <c r="CE141" s="238">
        <f t="shared" si="74"/>
        <v>0</v>
      </c>
      <c r="CF141" s="238">
        <f t="shared" si="74"/>
        <v>0</v>
      </c>
      <c r="CG141" s="238">
        <f t="shared" si="74"/>
        <v>0</v>
      </c>
      <c r="CH141" s="238">
        <f t="shared" si="74"/>
        <v>0</v>
      </c>
      <c r="CI141" s="238">
        <f t="shared" si="74"/>
        <v>0</v>
      </c>
      <c r="CJ141" s="238">
        <f t="shared" si="74"/>
        <v>0</v>
      </c>
      <c r="CK141" s="238">
        <f t="shared" si="74"/>
        <v>0</v>
      </c>
      <c r="CL141" s="238">
        <f t="shared" si="74"/>
        <v>0</v>
      </c>
      <c r="CM141" s="238">
        <f t="shared" si="74"/>
        <v>0</v>
      </c>
      <c r="CN141" s="238">
        <f t="shared" si="74"/>
        <v>0</v>
      </c>
      <c r="CO141" s="238">
        <f t="shared" si="74"/>
        <v>0</v>
      </c>
      <c r="CP141" s="238">
        <f t="shared" si="74"/>
        <v>0</v>
      </c>
      <c r="CQ141" s="238">
        <f t="shared" si="74"/>
        <v>0</v>
      </c>
      <c r="CR141" s="238">
        <f t="shared" si="74"/>
        <v>0</v>
      </c>
      <c r="CS141" s="238">
        <f t="shared" si="74"/>
        <v>0</v>
      </c>
      <c r="CT141" s="238">
        <f t="shared" si="74"/>
        <v>0</v>
      </c>
      <c r="CU141" s="238">
        <f t="shared" si="74"/>
        <v>0</v>
      </c>
      <c r="CV141" s="238">
        <f t="shared" si="74"/>
        <v>0</v>
      </c>
      <c r="CW141" s="238">
        <f t="shared" si="74"/>
        <v>0</v>
      </c>
      <c r="CX141" s="238">
        <f t="shared" si="74"/>
        <v>0</v>
      </c>
      <c r="CY141" s="238">
        <f t="shared" si="74"/>
        <v>0</v>
      </c>
      <c r="CZ141" s="238">
        <f t="shared" si="74"/>
        <v>0</v>
      </c>
      <c r="DA141" s="238">
        <f t="shared" si="74"/>
        <v>0</v>
      </c>
      <c r="DB141" s="238">
        <f t="shared" si="74"/>
        <v>0</v>
      </c>
      <c r="DC141" s="238">
        <f t="shared" si="74"/>
        <v>0</v>
      </c>
      <c r="DD141" s="238">
        <f t="shared" si="74"/>
        <v>0</v>
      </c>
      <c r="DE141" s="238">
        <f t="shared" si="74"/>
        <v>0</v>
      </c>
      <c r="DF141" s="238">
        <f t="shared" si="74"/>
        <v>0</v>
      </c>
      <c r="DG141" s="238">
        <f t="shared" si="74"/>
        <v>0</v>
      </c>
      <c r="DH141" s="238">
        <f t="shared" si="74"/>
        <v>0</v>
      </c>
      <c r="DI141" s="238">
        <f t="shared" si="74"/>
        <v>0</v>
      </c>
      <c r="DJ141" s="238">
        <f t="shared" si="74"/>
        <v>0</v>
      </c>
      <c r="DK141" s="238">
        <f t="shared" si="74"/>
        <v>0</v>
      </c>
      <c r="DL141" s="238">
        <f t="shared" si="74"/>
        <v>0</v>
      </c>
      <c r="DM141" s="238">
        <f t="shared" si="74"/>
        <v>0</v>
      </c>
      <c r="DN141" s="238">
        <f t="shared" si="74"/>
        <v>0</v>
      </c>
      <c r="DO141" s="238">
        <f t="shared" si="74"/>
        <v>0</v>
      </c>
      <c r="DP141" s="238">
        <f t="shared" si="74"/>
        <v>0</v>
      </c>
      <c r="DQ141" s="238">
        <f t="shared" si="74"/>
        <v>0</v>
      </c>
      <c r="DR141" s="238">
        <f t="shared" si="74"/>
        <v>0</v>
      </c>
      <c r="DS141" s="238">
        <f t="shared" si="74"/>
        <v>0</v>
      </c>
      <c r="DT141" s="238">
        <f t="shared" si="74"/>
        <v>0</v>
      </c>
      <c r="DU141" s="238">
        <f t="shared" si="74"/>
        <v>0</v>
      </c>
      <c r="DV141" s="238">
        <f t="shared" si="74"/>
        <v>0</v>
      </c>
      <c r="DW141" s="238">
        <f t="shared" si="74"/>
        <v>0</v>
      </c>
      <c r="DX141" s="238">
        <f t="shared" si="74"/>
        <v>0</v>
      </c>
      <c r="DY141" s="215"/>
    </row>
    <row r="142" ht="15.75" customHeight="1">
      <c r="A142" s="258"/>
      <c r="B142" s="258"/>
      <c r="C142" s="258"/>
      <c r="D142" s="258"/>
      <c r="E142" s="258"/>
      <c r="F142" s="258"/>
      <c r="G142" s="289"/>
      <c r="H142" s="258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</row>
    <row r="143" ht="15.75" customHeight="1">
      <c r="A143" s="330" t="s">
        <v>81</v>
      </c>
      <c r="B143" s="331" t="s">
        <v>82</v>
      </c>
      <c r="C143" s="331"/>
      <c r="D143" s="331"/>
      <c r="E143" s="2"/>
      <c r="F143" s="2"/>
      <c r="G143" s="201"/>
      <c r="H143" s="2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</row>
    <row r="144" ht="15.75" customHeight="1">
      <c r="A144" s="332" t="s">
        <v>282</v>
      </c>
      <c r="B144" s="215"/>
      <c r="C144" s="215"/>
      <c r="D144" s="215"/>
      <c r="E144" s="333" t="s">
        <v>283</v>
      </c>
      <c r="F144" s="334">
        <v>7.0</v>
      </c>
      <c r="G144" s="335"/>
      <c r="H144" s="334"/>
      <c r="I144" s="229"/>
      <c r="J144" s="229"/>
      <c r="K144" s="229"/>
      <c r="L144" s="229"/>
      <c r="M144" s="229"/>
      <c r="N144" s="229"/>
      <c r="O144" s="229"/>
      <c r="P144" s="229"/>
      <c r="Q144" s="229"/>
      <c r="R144" s="229"/>
      <c r="S144" s="229"/>
      <c r="T144" s="229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229"/>
      <c r="AI144" s="229"/>
      <c r="AJ144" s="229"/>
      <c r="AK144" s="229"/>
      <c r="AL144" s="229"/>
      <c r="AM144" s="229"/>
      <c r="AN144" s="229"/>
      <c r="AO144" s="229"/>
      <c r="AP144" s="229"/>
      <c r="AQ144" s="229"/>
      <c r="AR144" s="229"/>
      <c r="AS144" s="229"/>
      <c r="AT144" s="229"/>
      <c r="AU144" s="229"/>
      <c r="AV144" s="229"/>
      <c r="AW144" s="229"/>
      <c r="AX144" s="229"/>
      <c r="AY144" s="229"/>
      <c r="AZ144" s="229"/>
      <c r="BA144" s="229"/>
      <c r="BB144" s="229"/>
      <c r="BC144" s="229"/>
      <c r="BD144" s="229"/>
      <c r="BE144" s="229"/>
      <c r="BF144" s="229"/>
      <c r="BG144" s="229"/>
      <c r="BH144" s="229"/>
      <c r="BI144" s="229"/>
      <c r="BJ144" s="229"/>
      <c r="BK144" s="229"/>
      <c r="BL144" s="229"/>
      <c r="BM144" s="229"/>
      <c r="BN144" s="229"/>
      <c r="BO144" s="229"/>
      <c r="BP144" s="229"/>
      <c r="BQ144" s="229"/>
      <c r="BR144" s="229"/>
      <c r="BS144" s="229"/>
      <c r="BT144" s="229"/>
      <c r="BU144" s="229"/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29"/>
      <c r="CJ144" s="229"/>
      <c r="CK144" s="229"/>
      <c r="CL144" s="229"/>
      <c r="CM144" s="229"/>
      <c r="CN144" s="229"/>
      <c r="CO144" s="229"/>
      <c r="CP144" s="229"/>
      <c r="CQ144" s="229"/>
      <c r="CR144" s="229"/>
      <c r="CS144" s="229"/>
      <c r="CT144" s="229"/>
      <c r="CU144" s="229"/>
      <c r="CV144" s="229"/>
      <c r="CW144" s="229"/>
      <c r="CX144" s="229"/>
      <c r="CY144" s="229"/>
      <c r="CZ144" s="229"/>
      <c r="DA144" s="229"/>
      <c r="DB144" s="229"/>
      <c r="DC144" s="229"/>
      <c r="DD144" s="229"/>
      <c r="DE144" s="229"/>
      <c r="DF144" s="229"/>
      <c r="DG144" s="229"/>
      <c r="DH144" s="229"/>
      <c r="DI144" s="229"/>
      <c r="DJ144" s="229"/>
      <c r="DK144" s="229"/>
      <c r="DL144" s="229"/>
      <c r="DM144" s="229"/>
      <c r="DN144" s="229"/>
      <c r="DO144" s="229"/>
      <c r="DP144" s="229"/>
      <c r="DQ144" s="229"/>
      <c r="DR144" s="229"/>
      <c r="DS144" s="229"/>
      <c r="DT144" s="229"/>
      <c r="DU144" s="229"/>
      <c r="DV144" s="229"/>
      <c r="DW144" s="229"/>
      <c r="DX144" s="229"/>
      <c r="DY144" s="215"/>
    </row>
    <row r="145" ht="15.75" customHeight="1">
      <c r="A145" s="212" t="s">
        <v>52</v>
      </c>
      <c r="B145" s="212" t="s">
        <v>157</v>
      </c>
      <c r="C145" s="212" t="s">
        <v>158</v>
      </c>
      <c r="D145" s="212" t="s">
        <v>159</v>
      </c>
      <c r="E145" s="212" t="s">
        <v>190</v>
      </c>
      <c r="F145" s="212" t="s">
        <v>161</v>
      </c>
      <c r="G145" s="263" t="s">
        <v>162</v>
      </c>
      <c r="H145" s="211" t="s">
        <v>156</v>
      </c>
      <c r="I145" s="229"/>
      <c r="J145" s="229"/>
      <c r="K145" s="229"/>
      <c r="L145" s="229"/>
      <c r="M145" s="229"/>
      <c r="N145" s="229"/>
      <c r="O145" s="229"/>
      <c r="P145" s="229"/>
      <c r="Q145" s="229"/>
      <c r="R145" s="229"/>
      <c r="S145" s="229"/>
      <c r="T145" s="229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229"/>
      <c r="AI145" s="229"/>
      <c r="AJ145" s="229"/>
      <c r="AK145" s="229"/>
      <c r="AL145" s="229"/>
      <c r="AM145" s="229"/>
      <c r="AN145" s="229"/>
      <c r="AO145" s="229"/>
      <c r="AP145" s="229"/>
      <c r="AQ145" s="229"/>
      <c r="AR145" s="229"/>
      <c r="AS145" s="229"/>
      <c r="AT145" s="229"/>
      <c r="AU145" s="229"/>
      <c r="AV145" s="229"/>
      <c r="AW145" s="229"/>
      <c r="AX145" s="229"/>
      <c r="AY145" s="229"/>
      <c r="AZ145" s="229"/>
      <c r="BA145" s="229"/>
      <c r="BB145" s="229"/>
      <c r="BC145" s="229"/>
      <c r="BD145" s="229"/>
      <c r="BE145" s="229"/>
      <c r="BF145" s="229"/>
      <c r="BG145" s="229"/>
      <c r="BH145" s="229"/>
      <c r="BI145" s="229"/>
      <c r="BJ145" s="229"/>
      <c r="BK145" s="229"/>
      <c r="BL145" s="229"/>
      <c r="BM145" s="229"/>
      <c r="BN145" s="229"/>
      <c r="BO145" s="229"/>
      <c r="BP145" s="229"/>
      <c r="BQ145" s="229"/>
      <c r="BR145" s="229"/>
      <c r="BS145" s="229"/>
      <c r="BT145" s="229"/>
      <c r="BU145" s="229"/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29"/>
      <c r="CJ145" s="229"/>
      <c r="CK145" s="229"/>
      <c r="CL145" s="229"/>
      <c r="CM145" s="229"/>
      <c r="CN145" s="229"/>
      <c r="CO145" s="229"/>
      <c r="CP145" s="229"/>
      <c r="CQ145" s="229"/>
      <c r="CR145" s="229"/>
      <c r="CS145" s="229"/>
      <c r="CT145" s="229"/>
      <c r="CU145" s="229"/>
      <c r="CV145" s="229"/>
      <c r="CW145" s="229"/>
      <c r="CX145" s="229"/>
      <c r="CY145" s="229"/>
      <c r="CZ145" s="229"/>
      <c r="DA145" s="229"/>
      <c r="DB145" s="229"/>
      <c r="DC145" s="229"/>
      <c r="DD145" s="229"/>
      <c r="DE145" s="229"/>
      <c r="DF145" s="229"/>
      <c r="DG145" s="229"/>
      <c r="DH145" s="229"/>
      <c r="DI145" s="229"/>
      <c r="DJ145" s="229"/>
      <c r="DK145" s="229"/>
      <c r="DL145" s="229"/>
      <c r="DM145" s="229"/>
      <c r="DN145" s="229"/>
      <c r="DO145" s="229"/>
      <c r="DP145" s="229"/>
      <c r="DQ145" s="229"/>
      <c r="DR145" s="229"/>
      <c r="DS145" s="229"/>
      <c r="DT145" s="229"/>
      <c r="DU145" s="229"/>
      <c r="DV145" s="229"/>
      <c r="DW145" s="229"/>
      <c r="DX145" s="229"/>
      <c r="DY145" s="215"/>
    </row>
    <row r="146" ht="15.75" customHeight="1">
      <c r="A146" s="212"/>
      <c r="B146" s="212"/>
      <c r="C146" s="212"/>
      <c r="D146" s="212"/>
      <c r="E146" s="212"/>
      <c r="F146" s="212"/>
      <c r="G146" s="214"/>
      <c r="H146" s="214"/>
      <c r="I146" s="264">
        <v>42401.0</v>
      </c>
      <c r="J146" s="264">
        <v>42431.0</v>
      </c>
      <c r="K146" s="264">
        <v>42461.0</v>
      </c>
      <c r="L146" s="264">
        <v>42491.0</v>
      </c>
      <c r="M146" s="264">
        <v>42523.0</v>
      </c>
      <c r="N146" s="264">
        <v>42552.0</v>
      </c>
      <c r="O146" s="264">
        <v>42612.0</v>
      </c>
      <c r="P146" s="264">
        <v>42642.0</v>
      </c>
      <c r="Q146" s="264">
        <v>42671.0</v>
      </c>
      <c r="R146" s="264">
        <v>42702.0</v>
      </c>
      <c r="S146" s="264">
        <v>42731.0</v>
      </c>
      <c r="T146" s="264">
        <v>42762.0</v>
      </c>
      <c r="U146" s="264">
        <f t="shared" ref="U146:DX146" si="75">T146+30</f>
        <v>42792</v>
      </c>
      <c r="V146" s="264">
        <f t="shared" si="75"/>
        <v>42822</v>
      </c>
      <c r="W146" s="264">
        <f t="shared" si="75"/>
        <v>42852</v>
      </c>
      <c r="X146" s="264">
        <f t="shared" si="75"/>
        <v>42882</v>
      </c>
      <c r="Y146" s="264">
        <f t="shared" si="75"/>
        <v>42912</v>
      </c>
      <c r="Z146" s="264">
        <f t="shared" si="75"/>
        <v>42942</v>
      </c>
      <c r="AA146" s="264">
        <f t="shared" si="75"/>
        <v>42972</v>
      </c>
      <c r="AB146" s="264">
        <f t="shared" si="75"/>
        <v>43002</v>
      </c>
      <c r="AC146" s="264">
        <f t="shared" si="75"/>
        <v>43032</v>
      </c>
      <c r="AD146" s="264">
        <f t="shared" si="75"/>
        <v>43062</v>
      </c>
      <c r="AE146" s="264">
        <f t="shared" si="75"/>
        <v>43092</v>
      </c>
      <c r="AF146" s="264">
        <f t="shared" si="75"/>
        <v>43122</v>
      </c>
      <c r="AG146" s="264">
        <f t="shared" si="75"/>
        <v>43152</v>
      </c>
      <c r="AH146" s="264">
        <f t="shared" si="75"/>
        <v>43182</v>
      </c>
      <c r="AI146" s="264">
        <f t="shared" si="75"/>
        <v>43212</v>
      </c>
      <c r="AJ146" s="264">
        <f t="shared" si="75"/>
        <v>43242</v>
      </c>
      <c r="AK146" s="264">
        <f t="shared" si="75"/>
        <v>43272</v>
      </c>
      <c r="AL146" s="264">
        <f t="shared" si="75"/>
        <v>43302</v>
      </c>
      <c r="AM146" s="264">
        <f t="shared" si="75"/>
        <v>43332</v>
      </c>
      <c r="AN146" s="264">
        <f t="shared" si="75"/>
        <v>43362</v>
      </c>
      <c r="AO146" s="264">
        <f t="shared" si="75"/>
        <v>43392</v>
      </c>
      <c r="AP146" s="264">
        <f t="shared" si="75"/>
        <v>43422</v>
      </c>
      <c r="AQ146" s="264">
        <f t="shared" si="75"/>
        <v>43452</v>
      </c>
      <c r="AR146" s="264">
        <f t="shared" si="75"/>
        <v>43482</v>
      </c>
      <c r="AS146" s="264">
        <f t="shared" si="75"/>
        <v>43512</v>
      </c>
      <c r="AT146" s="264">
        <f t="shared" si="75"/>
        <v>43542</v>
      </c>
      <c r="AU146" s="264">
        <f t="shared" si="75"/>
        <v>43572</v>
      </c>
      <c r="AV146" s="264">
        <f t="shared" si="75"/>
        <v>43602</v>
      </c>
      <c r="AW146" s="264">
        <f t="shared" si="75"/>
        <v>43632</v>
      </c>
      <c r="AX146" s="264">
        <f t="shared" si="75"/>
        <v>43662</v>
      </c>
      <c r="AY146" s="264">
        <f t="shared" si="75"/>
        <v>43692</v>
      </c>
      <c r="AZ146" s="264">
        <f t="shared" si="75"/>
        <v>43722</v>
      </c>
      <c r="BA146" s="264">
        <f t="shared" si="75"/>
        <v>43752</v>
      </c>
      <c r="BB146" s="264">
        <f t="shared" si="75"/>
        <v>43782</v>
      </c>
      <c r="BC146" s="264">
        <f t="shared" si="75"/>
        <v>43812</v>
      </c>
      <c r="BD146" s="264">
        <f t="shared" si="75"/>
        <v>43842</v>
      </c>
      <c r="BE146" s="264">
        <f t="shared" si="75"/>
        <v>43872</v>
      </c>
      <c r="BF146" s="264">
        <f t="shared" si="75"/>
        <v>43902</v>
      </c>
      <c r="BG146" s="264">
        <f t="shared" si="75"/>
        <v>43932</v>
      </c>
      <c r="BH146" s="264">
        <f t="shared" si="75"/>
        <v>43962</v>
      </c>
      <c r="BI146" s="264">
        <f t="shared" si="75"/>
        <v>43992</v>
      </c>
      <c r="BJ146" s="264">
        <f t="shared" si="75"/>
        <v>44022</v>
      </c>
      <c r="BK146" s="264">
        <f t="shared" si="75"/>
        <v>44052</v>
      </c>
      <c r="BL146" s="264">
        <f t="shared" si="75"/>
        <v>44082</v>
      </c>
      <c r="BM146" s="264">
        <f t="shared" si="75"/>
        <v>44112</v>
      </c>
      <c r="BN146" s="264">
        <f t="shared" si="75"/>
        <v>44142</v>
      </c>
      <c r="BO146" s="264">
        <f t="shared" si="75"/>
        <v>44172</v>
      </c>
      <c r="BP146" s="264">
        <f t="shared" si="75"/>
        <v>44202</v>
      </c>
      <c r="BQ146" s="264">
        <f t="shared" si="75"/>
        <v>44232</v>
      </c>
      <c r="BR146" s="264">
        <f t="shared" si="75"/>
        <v>44262</v>
      </c>
      <c r="BS146" s="264">
        <f t="shared" si="75"/>
        <v>44292</v>
      </c>
      <c r="BT146" s="264">
        <f t="shared" si="75"/>
        <v>44322</v>
      </c>
      <c r="BU146" s="264">
        <f t="shared" si="75"/>
        <v>44352</v>
      </c>
      <c r="BV146" s="264">
        <f t="shared" si="75"/>
        <v>44382</v>
      </c>
      <c r="BW146" s="264">
        <f t="shared" si="75"/>
        <v>44412</v>
      </c>
      <c r="BX146" s="264">
        <f t="shared" si="75"/>
        <v>44442</v>
      </c>
      <c r="BY146" s="264">
        <f t="shared" si="75"/>
        <v>44472</v>
      </c>
      <c r="BZ146" s="264">
        <f t="shared" si="75"/>
        <v>44502</v>
      </c>
      <c r="CA146" s="264">
        <f t="shared" si="75"/>
        <v>44532</v>
      </c>
      <c r="CB146" s="264">
        <f t="shared" si="75"/>
        <v>44562</v>
      </c>
      <c r="CC146" s="264">
        <f t="shared" si="75"/>
        <v>44592</v>
      </c>
      <c r="CD146" s="264">
        <f t="shared" si="75"/>
        <v>44622</v>
      </c>
      <c r="CE146" s="264">
        <f t="shared" si="75"/>
        <v>44652</v>
      </c>
      <c r="CF146" s="264">
        <f t="shared" si="75"/>
        <v>44682</v>
      </c>
      <c r="CG146" s="264">
        <f t="shared" si="75"/>
        <v>44712</v>
      </c>
      <c r="CH146" s="264">
        <f t="shared" si="75"/>
        <v>44742</v>
      </c>
      <c r="CI146" s="264">
        <f t="shared" si="75"/>
        <v>44772</v>
      </c>
      <c r="CJ146" s="264">
        <f t="shared" si="75"/>
        <v>44802</v>
      </c>
      <c r="CK146" s="264">
        <f t="shared" si="75"/>
        <v>44832</v>
      </c>
      <c r="CL146" s="264">
        <f t="shared" si="75"/>
        <v>44862</v>
      </c>
      <c r="CM146" s="264">
        <f t="shared" si="75"/>
        <v>44892</v>
      </c>
      <c r="CN146" s="264">
        <f t="shared" si="75"/>
        <v>44922</v>
      </c>
      <c r="CO146" s="264">
        <f t="shared" si="75"/>
        <v>44952</v>
      </c>
      <c r="CP146" s="264">
        <f t="shared" si="75"/>
        <v>44982</v>
      </c>
      <c r="CQ146" s="264">
        <f t="shared" si="75"/>
        <v>45012</v>
      </c>
      <c r="CR146" s="264">
        <f t="shared" si="75"/>
        <v>45042</v>
      </c>
      <c r="CS146" s="264">
        <f t="shared" si="75"/>
        <v>45072</v>
      </c>
      <c r="CT146" s="264">
        <f t="shared" si="75"/>
        <v>45102</v>
      </c>
      <c r="CU146" s="264">
        <f t="shared" si="75"/>
        <v>45132</v>
      </c>
      <c r="CV146" s="264">
        <f t="shared" si="75"/>
        <v>45162</v>
      </c>
      <c r="CW146" s="264">
        <f t="shared" si="75"/>
        <v>45192</v>
      </c>
      <c r="CX146" s="264">
        <f t="shared" si="75"/>
        <v>45222</v>
      </c>
      <c r="CY146" s="264">
        <f t="shared" si="75"/>
        <v>45252</v>
      </c>
      <c r="CZ146" s="264">
        <f t="shared" si="75"/>
        <v>45282</v>
      </c>
      <c r="DA146" s="264">
        <f t="shared" si="75"/>
        <v>45312</v>
      </c>
      <c r="DB146" s="264">
        <f t="shared" si="75"/>
        <v>45342</v>
      </c>
      <c r="DC146" s="264">
        <f t="shared" si="75"/>
        <v>45372</v>
      </c>
      <c r="DD146" s="264">
        <f t="shared" si="75"/>
        <v>45402</v>
      </c>
      <c r="DE146" s="264">
        <f t="shared" si="75"/>
        <v>45432</v>
      </c>
      <c r="DF146" s="264">
        <f t="shared" si="75"/>
        <v>45462</v>
      </c>
      <c r="DG146" s="264">
        <f t="shared" si="75"/>
        <v>45492</v>
      </c>
      <c r="DH146" s="264">
        <f t="shared" si="75"/>
        <v>45522</v>
      </c>
      <c r="DI146" s="264">
        <f t="shared" si="75"/>
        <v>45552</v>
      </c>
      <c r="DJ146" s="264">
        <f t="shared" si="75"/>
        <v>45582</v>
      </c>
      <c r="DK146" s="264">
        <f t="shared" si="75"/>
        <v>45612</v>
      </c>
      <c r="DL146" s="264">
        <f t="shared" si="75"/>
        <v>45642</v>
      </c>
      <c r="DM146" s="264">
        <f t="shared" si="75"/>
        <v>45672</v>
      </c>
      <c r="DN146" s="264">
        <f t="shared" si="75"/>
        <v>45702</v>
      </c>
      <c r="DO146" s="264">
        <f t="shared" si="75"/>
        <v>45732</v>
      </c>
      <c r="DP146" s="264">
        <f t="shared" si="75"/>
        <v>45762</v>
      </c>
      <c r="DQ146" s="264">
        <f t="shared" si="75"/>
        <v>45792</v>
      </c>
      <c r="DR146" s="264">
        <f t="shared" si="75"/>
        <v>45822</v>
      </c>
      <c r="DS146" s="264">
        <f t="shared" si="75"/>
        <v>45852</v>
      </c>
      <c r="DT146" s="264">
        <f t="shared" si="75"/>
        <v>45882</v>
      </c>
      <c r="DU146" s="264">
        <f t="shared" si="75"/>
        <v>45912</v>
      </c>
      <c r="DV146" s="264">
        <f t="shared" si="75"/>
        <v>45942</v>
      </c>
      <c r="DW146" s="264">
        <f t="shared" si="75"/>
        <v>45972</v>
      </c>
      <c r="DX146" s="264">
        <f t="shared" si="75"/>
        <v>46002</v>
      </c>
      <c r="DY146" s="215"/>
    </row>
    <row r="147" ht="15.75" customHeight="1">
      <c r="A147" s="336">
        <v>1.0</v>
      </c>
      <c r="B147" s="337" t="s">
        <v>284</v>
      </c>
      <c r="C147" s="223">
        <v>1.0</v>
      </c>
      <c r="D147" s="222" t="s">
        <v>195</v>
      </c>
      <c r="E147" s="291">
        <f>13600000/7</f>
        <v>1942857.143</v>
      </c>
      <c r="F147" s="221">
        <f t="shared" ref="F147:F149" si="76">E147*$F$144</f>
        <v>13600000</v>
      </c>
      <c r="G147" s="224">
        <f t="shared" ref="G147:G161" si="77">SUM(I147:AB147)</f>
        <v>2488000</v>
      </c>
      <c r="H147" s="225">
        <f t="shared" ref="H147:H158" si="78">F147-G147</f>
        <v>11112000</v>
      </c>
      <c r="I147" s="229"/>
      <c r="J147" s="229"/>
      <c r="K147" s="229"/>
      <c r="L147" s="229"/>
      <c r="M147" s="229"/>
      <c r="N147" s="229"/>
      <c r="O147" s="229"/>
      <c r="P147" s="229"/>
      <c r="Q147" s="229"/>
      <c r="R147" s="229"/>
      <c r="S147" s="229"/>
      <c r="T147" s="229"/>
      <c r="U147" s="229"/>
      <c r="V147" s="229"/>
      <c r="W147" s="229"/>
      <c r="X147" s="229"/>
      <c r="Y147" s="229">
        <f>1244000+1244000</f>
        <v>2488000</v>
      </c>
      <c r="Z147" s="229"/>
      <c r="AA147" s="229"/>
      <c r="AB147" s="229"/>
      <c r="AC147" s="229"/>
      <c r="AD147" s="229"/>
      <c r="AE147" s="229"/>
      <c r="AF147" s="229"/>
      <c r="AG147" s="229"/>
      <c r="AH147" s="229"/>
      <c r="AI147" s="229"/>
      <c r="AJ147" s="229"/>
      <c r="AK147" s="229"/>
      <c r="AL147" s="229"/>
      <c r="AM147" s="229"/>
      <c r="AN147" s="229"/>
      <c r="AO147" s="229"/>
      <c r="AP147" s="229"/>
      <c r="AQ147" s="229"/>
      <c r="AR147" s="229"/>
      <c r="AS147" s="229"/>
      <c r="AT147" s="229"/>
      <c r="AU147" s="229"/>
      <c r="AV147" s="229"/>
      <c r="AW147" s="229"/>
      <c r="AX147" s="229"/>
      <c r="AY147" s="229"/>
      <c r="AZ147" s="229"/>
      <c r="BA147" s="229"/>
      <c r="BB147" s="229"/>
      <c r="BC147" s="229"/>
      <c r="BD147" s="229"/>
      <c r="BE147" s="229"/>
      <c r="BF147" s="229"/>
      <c r="BG147" s="229"/>
      <c r="BH147" s="229"/>
      <c r="BI147" s="229"/>
      <c r="BJ147" s="229"/>
      <c r="BK147" s="229"/>
      <c r="BL147" s="229"/>
      <c r="BM147" s="229"/>
      <c r="BN147" s="229"/>
      <c r="BO147" s="229"/>
      <c r="BP147" s="229"/>
      <c r="BQ147" s="229"/>
      <c r="BR147" s="229"/>
      <c r="BS147" s="229"/>
      <c r="BT147" s="229"/>
      <c r="BU147" s="229"/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29"/>
      <c r="CJ147" s="229"/>
      <c r="CK147" s="229"/>
      <c r="CL147" s="229"/>
      <c r="CM147" s="229"/>
      <c r="CN147" s="229"/>
      <c r="CO147" s="229"/>
      <c r="CP147" s="229"/>
      <c r="CQ147" s="229"/>
      <c r="CR147" s="229"/>
      <c r="CS147" s="229"/>
      <c r="CT147" s="229"/>
      <c r="CU147" s="229"/>
      <c r="CV147" s="229"/>
      <c r="CW147" s="229"/>
      <c r="CX147" s="229"/>
      <c r="CY147" s="229"/>
      <c r="CZ147" s="229"/>
      <c r="DA147" s="229"/>
      <c r="DB147" s="229"/>
      <c r="DC147" s="229"/>
      <c r="DD147" s="229"/>
      <c r="DE147" s="229"/>
      <c r="DF147" s="229"/>
      <c r="DG147" s="229"/>
      <c r="DH147" s="229"/>
      <c r="DI147" s="229"/>
      <c r="DJ147" s="229"/>
      <c r="DK147" s="229"/>
      <c r="DL147" s="229"/>
      <c r="DM147" s="229"/>
      <c r="DN147" s="229"/>
      <c r="DO147" s="229"/>
      <c r="DP147" s="229"/>
      <c r="DQ147" s="229"/>
      <c r="DR147" s="229"/>
      <c r="DS147" s="229"/>
      <c r="DT147" s="229"/>
      <c r="DU147" s="229"/>
      <c r="DV147" s="229"/>
      <c r="DW147" s="229"/>
      <c r="DX147" s="229"/>
      <c r="DY147" s="215"/>
    </row>
    <row r="148" ht="15.75" customHeight="1">
      <c r="A148" s="336">
        <v>2.0</v>
      </c>
      <c r="B148" s="337" t="s">
        <v>285</v>
      </c>
      <c r="C148" s="223">
        <v>1.0</v>
      </c>
      <c r="D148" s="222" t="s">
        <v>195</v>
      </c>
      <c r="E148" s="291">
        <f>22000000/7</f>
        <v>3142857.143</v>
      </c>
      <c r="F148" s="221">
        <f t="shared" si="76"/>
        <v>22000000</v>
      </c>
      <c r="G148" s="224">
        <f t="shared" si="77"/>
        <v>0</v>
      </c>
      <c r="H148" s="225">
        <f t="shared" si="78"/>
        <v>22000000</v>
      </c>
      <c r="I148" s="229"/>
      <c r="J148" s="229"/>
      <c r="K148" s="229"/>
      <c r="L148" s="229"/>
      <c r="M148" s="229"/>
      <c r="N148" s="229"/>
      <c r="O148" s="229"/>
      <c r="P148" s="229"/>
      <c r="Q148" s="229"/>
      <c r="R148" s="229"/>
      <c r="S148" s="229"/>
      <c r="T148" s="229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229"/>
      <c r="AI148" s="229"/>
      <c r="AJ148" s="229"/>
      <c r="AK148" s="229"/>
      <c r="AL148" s="229"/>
      <c r="AM148" s="229"/>
      <c r="AN148" s="229"/>
      <c r="AO148" s="229"/>
      <c r="AP148" s="229"/>
      <c r="AQ148" s="229"/>
      <c r="AR148" s="229"/>
      <c r="AS148" s="229"/>
      <c r="AT148" s="229"/>
      <c r="AU148" s="229"/>
      <c r="AV148" s="229"/>
      <c r="AW148" s="229"/>
      <c r="AX148" s="229"/>
      <c r="AY148" s="229"/>
      <c r="AZ148" s="229"/>
      <c r="BA148" s="229"/>
      <c r="BB148" s="229"/>
      <c r="BC148" s="229"/>
      <c r="BD148" s="229"/>
      <c r="BE148" s="229"/>
      <c r="BF148" s="229"/>
      <c r="BG148" s="229"/>
      <c r="BH148" s="229"/>
      <c r="BI148" s="229"/>
      <c r="BJ148" s="229"/>
      <c r="BK148" s="229"/>
      <c r="BL148" s="229"/>
      <c r="BM148" s="229"/>
      <c r="BN148" s="229"/>
      <c r="BO148" s="229"/>
      <c r="BP148" s="229"/>
      <c r="BQ148" s="229"/>
      <c r="BR148" s="229"/>
      <c r="BS148" s="229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29"/>
      <c r="CJ148" s="229"/>
      <c r="CK148" s="229"/>
      <c r="CL148" s="229"/>
      <c r="CM148" s="229"/>
      <c r="CN148" s="229"/>
      <c r="CO148" s="229"/>
      <c r="CP148" s="229"/>
      <c r="CQ148" s="229"/>
      <c r="CR148" s="229"/>
      <c r="CS148" s="229"/>
      <c r="CT148" s="229"/>
      <c r="CU148" s="229"/>
      <c r="CV148" s="229"/>
      <c r="CW148" s="229"/>
      <c r="CX148" s="229"/>
      <c r="CY148" s="229"/>
      <c r="CZ148" s="229"/>
      <c r="DA148" s="229"/>
      <c r="DB148" s="229"/>
      <c r="DC148" s="229"/>
      <c r="DD148" s="229"/>
      <c r="DE148" s="229"/>
      <c r="DF148" s="229"/>
      <c r="DG148" s="229"/>
      <c r="DH148" s="229"/>
      <c r="DI148" s="229"/>
      <c r="DJ148" s="229"/>
      <c r="DK148" s="229"/>
      <c r="DL148" s="229"/>
      <c r="DM148" s="229"/>
      <c r="DN148" s="229"/>
      <c r="DO148" s="229"/>
      <c r="DP148" s="229"/>
      <c r="DQ148" s="229"/>
      <c r="DR148" s="229"/>
      <c r="DS148" s="229"/>
      <c r="DT148" s="229"/>
      <c r="DU148" s="229"/>
      <c r="DV148" s="229"/>
      <c r="DW148" s="229"/>
      <c r="DX148" s="229"/>
      <c r="DY148" s="215"/>
    </row>
    <row r="149" ht="15.75" customHeight="1">
      <c r="A149" s="336">
        <v>3.0</v>
      </c>
      <c r="B149" s="337" t="s">
        <v>286</v>
      </c>
      <c r="C149" s="223">
        <v>1.0</v>
      </c>
      <c r="D149" s="222" t="s">
        <v>195</v>
      </c>
      <c r="E149" s="338">
        <v>2571428.5714285714</v>
      </c>
      <c r="F149" s="221">
        <f t="shared" si="76"/>
        <v>18000000</v>
      </c>
      <c r="G149" s="224">
        <f t="shared" si="77"/>
        <v>17000000</v>
      </c>
      <c r="H149" s="225">
        <f t="shared" si="78"/>
        <v>1000000</v>
      </c>
      <c r="I149" s="229"/>
      <c r="J149" s="229"/>
      <c r="K149" s="229"/>
      <c r="L149" s="229"/>
      <c r="M149" s="228">
        <v>8000000.0</v>
      </c>
      <c r="N149" s="229"/>
      <c r="O149" s="229"/>
      <c r="P149" s="229"/>
      <c r="Q149" s="229"/>
      <c r="R149" s="229"/>
      <c r="S149" s="229"/>
      <c r="T149" s="229"/>
      <c r="U149" s="229">
        <v>3000000.0</v>
      </c>
      <c r="V149" s="231"/>
      <c r="W149" s="229"/>
      <c r="X149" s="229"/>
      <c r="Y149" s="229"/>
      <c r="Z149" s="229">
        <v>6000000.0</v>
      </c>
      <c r="AA149" s="229"/>
      <c r="AB149" s="229"/>
      <c r="AC149" s="229"/>
      <c r="AD149" s="229"/>
      <c r="AE149" s="229"/>
      <c r="AF149" s="229"/>
      <c r="AG149" s="229"/>
      <c r="AH149" s="229"/>
      <c r="AI149" s="229"/>
      <c r="AJ149" s="229"/>
      <c r="AK149" s="229"/>
      <c r="AL149" s="229"/>
      <c r="AM149" s="229"/>
      <c r="AN149" s="229"/>
      <c r="AO149" s="229"/>
      <c r="AP149" s="229"/>
      <c r="AQ149" s="229"/>
      <c r="AR149" s="229"/>
      <c r="AS149" s="229"/>
      <c r="AT149" s="229"/>
      <c r="AU149" s="229"/>
      <c r="AV149" s="229"/>
      <c r="AW149" s="229"/>
      <c r="AX149" s="229"/>
      <c r="AY149" s="229"/>
      <c r="AZ149" s="229"/>
      <c r="BA149" s="229"/>
      <c r="BB149" s="229"/>
      <c r="BC149" s="229"/>
      <c r="BD149" s="229"/>
      <c r="BE149" s="229"/>
      <c r="BF149" s="229"/>
      <c r="BG149" s="229"/>
      <c r="BH149" s="229"/>
      <c r="BI149" s="229"/>
      <c r="BJ149" s="229"/>
      <c r="BK149" s="229"/>
      <c r="BL149" s="229"/>
      <c r="BM149" s="229"/>
      <c r="BN149" s="229"/>
      <c r="BO149" s="229"/>
      <c r="BP149" s="229"/>
      <c r="BQ149" s="229"/>
      <c r="BR149" s="229"/>
      <c r="BS149" s="229"/>
      <c r="BT149" s="229"/>
      <c r="BU149" s="229"/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29"/>
      <c r="CJ149" s="229"/>
      <c r="CK149" s="229"/>
      <c r="CL149" s="229"/>
      <c r="CM149" s="229"/>
      <c r="CN149" s="229"/>
      <c r="CO149" s="229"/>
      <c r="CP149" s="229"/>
      <c r="CQ149" s="229"/>
      <c r="CR149" s="229"/>
      <c r="CS149" s="229"/>
      <c r="CT149" s="229"/>
      <c r="CU149" s="229"/>
      <c r="CV149" s="229"/>
      <c r="CW149" s="229"/>
      <c r="CX149" s="229"/>
      <c r="CY149" s="229"/>
      <c r="CZ149" s="229"/>
      <c r="DA149" s="229"/>
      <c r="DB149" s="229"/>
      <c r="DC149" s="229"/>
      <c r="DD149" s="229"/>
      <c r="DE149" s="229"/>
      <c r="DF149" s="229"/>
      <c r="DG149" s="229"/>
      <c r="DH149" s="229"/>
      <c r="DI149" s="229"/>
      <c r="DJ149" s="229"/>
      <c r="DK149" s="229"/>
      <c r="DL149" s="229"/>
      <c r="DM149" s="229"/>
      <c r="DN149" s="229"/>
      <c r="DO149" s="229"/>
      <c r="DP149" s="229"/>
      <c r="DQ149" s="229"/>
      <c r="DR149" s="229"/>
      <c r="DS149" s="229"/>
      <c r="DT149" s="229"/>
      <c r="DU149" s="229"/>
      <c r="DV149" s="229"/>
      <c r="DW149" s="229"/>
      <c r="DX149" s="229"/>
      <c r="DY149" s="215"/>
    </row>
    <row r="150" ht="15.75" customHeight="1">
      <c r="A150" s="336">
        <v>4.0</v>
      </c>
      <c r="B150" s="337" t="s">
        <v>287</v>
      </c>
      <c r="C150" s="223">
        <v>1.0</v>
      </c>
      <c r="D150" s="222" t="s">
        <v>195</v>
      </c>
      <c r="E150" s="338">
        <v>250000.0</v>
      </c>
      <c r="F150" s="339">
        <v>2000000.0</v>
      </c>
      <c r="G150" s="224">
        <f t="shared" si="77"/>
        <v>0</v>
      </c>
      <c r="H150" s="225">
        <f t="shared" si="78"/>
        <v>2000000</v>
      </c>
      <c r="I150" s="229"/>
      <c r="J150" s="229"/>
      <c r="K150" s="229"/>
      <c r="L150" s="229"/>
      <c r="M150" s="229"/>
      <c r="N150" s="229"/>
      <c r="O150" s="229"/>
      <c r="P150" s="229"/>
      <c r="Q150" s="229"/>
      <c r="R150" s="229"/>
      <c r="S150" s="229"/>
      <c r="T150" s="229"/>
      <c r="U150" s="229"/>
      <c r="V150" s="229"/>
      <c r="W150" s="229"/>
      <c r="X150" s="229"/>
      <c r="Y150" s="229"/>
      <c r="Z150" s="229"/>
      <c r="AA150" s="229"/>
      <c r="AB150" s="229"/>
      <c r="AC150" s="229"/>
      <c r="AD150" s="229"/>
      <c r="AE150" s="229"/>
      <c r="AF150" s="229"/>
      <c r="AG150" s="229"/>
      <c r="AH150" s="229"/>
      <c r="AI150" s="229"/>
      <c r="AJ150" s="229"/>
      <c r="AK150" s="229"/>
      <c r="AL150" s="229"/>
      <c r="AM150" s="229"/>
      <c r="AN150" s="229"/>
      <c r="AO150" s="229"/>
      <c r="AP150" s="229"/>
      <c r="AQ150" s="229"/>
      <c r="AR150" s="229"/>
      <c r="AS150" s="229"/>
      <c r="AT150" s="229"/>
      <c r="AU150" s="229"/>
      <c r="AV150" s="229"/>
      <c r="AW150" s="229"/>
      <c r="AX150" s="229"/>
      <c r="AY150" s="229"/>
      <c r="AZ150" s="229"/>
      <c r="BA150" s="229"/>
      <c r="BB150" s="229"/>
      <c r="BC150" s="229"/>
      <c r="BD150" s="229"/>
      <c r="BE150" s="229"/>
      <c r="BF150" s="229"/>
      <c r="BG150" s="229"/>
      <c r="BH150" s="229"/>
      <c r="BI150" s="229"/>
      <c r="BJ150" s="229"/>
      <c r="BK150" s="229"/>
      <c r="BL150" s="229"/>
      <c r="BM150" s="229"/>
      <c r="BN150" s="229"/>
      <c r="BO150" s="229"/>
      <c r="BP150" s="229"/>
      <c r="BQ150" s="229"/>
      <c r="BR150" s="229"/>
      <c r="BS150" s="229"/>
      <c r="BT150" s="229"/>
      <c r="BU150" s="229"/>
      <c r="BV150" s="229"/>
      <c r="BW150" s="229"/>
      <c r="BX150" s="229"/>
      <c r="BY150" s="229"/>
      <c r="BZ150" s="229"/>
      <c r="CA150" s="229"/>
      <c r="CB150" s="229"/>
      <c r="CC150" s="229"/>
      <c r="CD150" s="229"/>
      <c r="CE150" s="229"/>
      <c r="CF150" s="229"/>
      <c r="CG150" s="229"/>
      <c r="CH150" s="229"/>
      <c r="CI150" s="229"/>
      <c r="CJ150" s="229"/>
      <c r="CK150" s="229"/>
      <c r="CL150" s="229"/>
      <c r="CM150" s="229"/>
      <c r="CN150" s="229"/>
      <c r="CO150" s="229"/>
      <c r="CP150" s="229"/>
      <c r="CQ150" s="229"/>
      <c r="CR150" s="229"/>
      <c r="CS150" s="229"/>
      <c r="CT150" s="229"/>
      <c r="CU150" s="229"/>
      <c r="CV150" s="229"/>
      <c r="CW150" s="229"/>
      <c r="CX150" s="229"/>
      <c r="CY150" s="229"/>
      <c r="CZ150" s="229"/>
      <c r="DA150" s="229"/>
      <c r="DB150" s="229"/>
      <c r="DC150" s="229"/>
      <c r="DD150" s="229"/>
      <c r="DE150" s="229"/>
      <c r="DF150" s="229"/>
      <c r="DG150" s="229"/>
      <c r="DH150" s="229"/>
      <c r="DI150" s="229"/>
      <c r="DJ150" s="229"/>
      <c r="DK150" s="229"/>
      <c r="DL150" s="229"/>
      <c r="DM150" s="229"/>
      <c r="DN150" s="229"/>
      <c r="DO150" s="229"/>
      <c r="DP150" s="229"/>
      <c r="DQ150" s="229"/>
      <c r="DR150" s="229"/>
      <c r="DS150" s="229"/>
      <c r="DT150" s="229"/>
      <c r="DU150" s="229"/>
      <c r="DV150" s="229"/>
      <c r="DW150" s="229"/>
      <c r="DX150" s="229"/>
      <c r="DY150" s="215"/>
    </row>
    <row r="151" ht="15.75" customHeight="1">
      <c r="A151" s="336">
        <v>5.0</v>
      </c>
      <c r="B151" s="337" t="s">
        <v>288</v>
      </c>
      <c r="C151" s="223">
        <v>1.0</v>
      </c>
      <c r="D151" s="222" t="s">
        <v>195</v>
      </c>
      <c r="E151" s="291">
        <f>26000000/7</f>
        <v>3714285.714</v>
      </c>
      <c r="F151" s="221">
        <f t="shared" ref="F151:F157" si="79">E151*$F$144</f>
        <v>26000000</v>
      </c>
      <c r="G151" s="224">
        <f t="shared" si="77"/>
        <v>0</v>
      </c>
      <c r="H151" s="225">
        <f t="shared" si="78"/>
        <v>26000000</v>
      </c>
      <c r="I151" s="229"/>
      <c r="J151" s="229"/>
      <c r="K151" s="229"/>
      <c r="L151" s="229"/>
      <c r="M151" s="229"/>
      <c r="N151" s="229"/>
      <c r="O151" s="229"/>
      <c r="P151" s="229"/>
      <c r="Q151" s="229"/>
      <c r="R151" s="229"/>
      <c r="S151" s="229"/>
      <c r="T151" s="229"/>
      <c r="U151" s="229"/>
      <c r="V151" s="229"/>
      <c r="W151" s="229"/>
      <c r="X151" s="229"/>
      <c r="Y151" s="229"/>
      <c r="Z151" s="229"/>
      <c r="AA151" s="229"/>
      <c r="AB151" s="229"/>
      <c r="AC151" s="229"/>
      <c r="AD151" s="229"/>
      <c r="AE151" s="229"/>
      <c r="AF151" s="229"/>
      <c r="AG151" s="229"/>
      <c r="AH151" s="229"/>
      <c r="AI151" s="229"/>
      <c r="AJ151" s="229"/>
      <c r="AK151" s="229"/>
      <c r="AL151" s="229"/>
      <c r="AM151" s="229"/>
      <c r="AN151" s="229"/>
      <c r="AO151" s="229"/>
      <c r="AP151" s="229"/>
      <c r="AQ151" s="229"/>
      <c r="AR151" s="229"/>
      <c r="AS151" s="229"/>
      <c r="AT151" s="229"/>
      <c r="AU151" s="229"/>
      <c r="AV151" s="229"/>
      <c r="AW151" s="229"/>
      <c r="AX151" s="229"/>
      <c r="AY151" s="229"/>
      <c r="AZ151" s="229"/>
      <c r="BA151" s="229"/>
      <c r="BB151" s="229"/>
      <c r="BC151" s="229"/>
      <c r="BD151" s="229"/>
      <c r="BE151" s="229"/>
      <c r="BF151" s="229"/>
      <c r="BG151" s="229"/>
      <c r="BH151" s="229"/>
      <c r="BI151" s="229"/>
      <c r="BJ151" s="229"/>
      <c r="BK151" s="229"/>
      <c r="BL151" s="229"/>
      <c r="BM151" s="229"/>
      <c r="BN151" s="229"/>
      <c r="BO151" s="229"/>
      <c r="BP151" s="229"/>
      <c r="BQ151" s="229"/>
      <c r="BR151" s="229"/>
      <c r="BS151" s="229"/>
      <c r="BT151" s="229"/>
      <c r="BU151" s="229"/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29"/>
      <c r="CJ151" s="229"/>
      <c r="CK151" s="229"/>
      <c r="CL151" s="229"/>
      <c r="CM151" s="229"/>
      <c r="CN151" s="229"/>
      <c r="CO151" s="229"/>
      <c r="CP151" s="229"/>
      <c r="CQ151" s="229"/>
      <c r="CR151" s="229"/>
      <c r="CS151" s="229"/>
      <c r="CT151" s="229"/>
      <c r="CU151" s="229"/>
      <c r="CV151" s="229"/>
      <c r="CW151" s="229"/>
      <c r="CX151" s="229"/>
      <c r="CY151" s="229"/>
      <c r="CZ151" s="229"/>
      <c r="DA151" s="229"/>
      <c r="DB151" s="229"/>
      <c r="DC151" s="229"/>
      <c r="DD151" s="229"/>
      <c r="DE151" s="229"/>
      <c r="DF151" s="229"/>
      <c r="DG151" s="229"/>
      <c r="DH151" s="229"/>
      <c r="DI151" s="229"/>
      <c r="DJ151" s="229"/>
      <c r="DK151" s="229"/>
      <c r="DL151" s="229"/>
      <c r="DM151" s="229"/>
      <c r="DN151" s="229"/>
      <c r="DO151" s="229"/>
      <c r="DP151" s="229"/>
      <c r="DQ151" s="229"/>
      <c r="DR151" s="229"/>
      <c r="DS151" s="229"/>
      <c r="DT151" s="229"/>
      <c r="DU151" s="229"/>
      <c r="DV151" s="229"/>
      <c r="DW151" s="229"/>
      <c r="DX151" s="229"/>
      <c r="DY151" s="215"/>
    </row>
    <row r="152" ht="15.75" customHeight="1">
      <c r="A152" s="336">
        <v>6.0</v>
      </c>
      <c r="B152" s="337" t="s">
        <v>289</v>
      </c>
      <c r="C152" s="223">
        <v>1.0</v>
      </c>
      <c r="D152" s="222" t="s">
        <v>195</v>
      </c>
      <c r="E152" s="338">
        <v>1000000.0</v>
      </c>
      <c r="F152" s="221">
        <f t="shared" si="79"/>
        <v>7000000</v>
      </c>
      <c r="G152" s="224">
        <f t="shared" si="77"/>
        <v>0</v>
      </c>
      <c r="H152" s="225">
        <f t="shared" si="78"/>
        <v>7000000</v>
      </c>
      <c r="I152" s="229"/>
      <c r="J152" s="229"/>
      <c r="K152" s="229"/>
      <c r="L152" s="229"/>
      <c r="M152" s="229"/>
      <c r="N152" s="229"/>
      <c r="O152" s="229"/>
      <c r="P152" s="229"/>
      <c r="Q152" s="229"/>
      <c r="R152" s="229"/>
      <c r="S152" s="229"/>
      <c r="T152" s="229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229"/>
      <c r="AI152" s="229"/>
      <c r="AJ152" s="229"/>
      <c r="AK152" s="229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29"/>
      <c r="BB152" s="229"/>
      <c r="BC152" s="229"/>
      <c r="BD152" s="229"/>
      <c r="BE152" s="229"/>
      <c r="BF152" s="229"/>
      <c r="BG152" s="229"/>
      <c r="BH152" s="229"/>
      <c r="BI152" s="229"/>
      <c r="BJ152" s="229"/>
      <c r="BK152" s="229"/>
      <c r="BL152" s="229"/>
      <c r="BM152" s="229"/>
      <c r="BN152" s="229"/>
      <c r="BO152" s="229"/>
      <c r="BP152" s="229"/>
      <c r="BQ152" s="229"/>
      <c r="BR152" s="229"/>
      <c r="BS152" s="229"/>
      <c r="BT152" s="229"/>
      <c r="BU152" s="229"/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29"/>
      <c r="CJ152" s="229"/>
      <c r="CK152" s="229"/>
      <c r="CL152" s="229"/>
      <c r="CM152" s="229"/>
      <c r="CN152" s="229"/>
      <c r="CO152" s="229"/>
      <c r="CP152" s="229"/>
      <c r="CQ152" s="229"/>
      <c r="CR152" s="229"/>
      <c r="CS152" s="229"/>
      <c r="CT152" s="229"/>
      <c r="CU152" s="229"/>
      <c r="CV152" s="229"/>
      <c r="CW152" s="229"/>
      <c r="CX152" s="229"/>
      <c r="CY152" s="229"/>
      <c r="CZ152" s="229"/>
      <c r="DA152" s="229"/>
      <c r="DB152" s="229"/>
      <c r="DC152" s="229"/>
      <c r="DD152" s="229"/>
      <c r="DE152" s="229"/>
      <c r="DF152" s="229"/>
      <c r="DG152" s="229"/>
      <c r="DH152" s="229"/>
      <c r="DI152" s="229"/>
      <c r="DJ152" s="229"/>
      <c r="DK152" s="229"/>
      <c r="DL152" s="229"/>
      <c r="DM152" s="229"/>
      <c r="DN152" s="229"/>
      <c r="DO152" s="229"/>
      <c r="DP152" s="229"/>
      <c r="DQ152" s="229"/>
      <c r="DR152" s="229"/>
      <c r="DS152" s="229"/>
      <c r="DT152" s="229"/>
      <c r="DU152" s="229"/>
      <c r="DV152" s="229"/>
      <c r="DW152" s="229"/>
      <c r="DX152" s="229"/>
      <c r="DY152" s="215"/>
    </row>
    <row r="153" ht="15.75" customHeight="1">
      <c r="A153" s="336">
        <v>7.0</v>
      </c>
      <c r="B153" s="337" t="s">
        <v>290</v>
      </c>
      <c r="C153" s="223">
        <v>1.0</v>
      </c>
      <c r="D153" s="222" t="s">
        <v>195</v>
      </c>
      <c r="E153" s="338">
        <v>4000000.0</v>
      </c>
      <c r="F153" s="221">
        <f t="shared" si="79"/>
        <v>28000000</v>
      </c>
      <c r="G153" s="224">
        <f t="shared" si="77"/>
        <v>0</v>
      </c>
      <c r="H153" s="225">
        <f t="shared" si="78"/>
        <v>28000000</v>
      </c>
      <c r="I153" s="229"/>
      <c r="J153" s="229"/>
      <c r="K153" s="229"/>
      <c r="L153" s="229"/>
      <c r="M153" s="229"/>
      <c r="N153" s="229"/>
      <c r="O153" s="229"/>
      <c r="P153" s="229"/>
      <c r="Q153" s="229"/>
      <c r="R153" s="229"/>
      <c r="S153" s="229"/>
      <c r="T153" s="229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229"/>
      <c r="AI153" s="229"/>
      <c r="AJ153" s="229"/>
      <c r="AK153" s="229"/>
      <c r="AL153" s="229"/>
      <c r="AM153" s="229"/>
      <c r="AN153" s="229"/>
      <c r="AO153" s="229"/>
      <c r="AP153" s="229"/>
      <c r="AQ153" s="229"/>
      <c r="AR153" s="229"/>
      <c r="AS153" s="229"/>
      <c r="AT153" s="229"/>
      <c r="AU153" s="229"/>
      <c r="AV153" s="229"/>
      <c r="AW153" s="229"/>
      <c r="AX153" s="229"/>
      <c r="AY153" s="229"/>
      <c r="AZ153" s="229"/>
      <c r="BA153" s="229"/>
      <c r="BB153" s="229"/>
      <c r="BC153" s="229"/>
      <c r="BD153" s="229"/>
      <c r="BE153" s="229"/>
      <c r="BF153" s="229"/>
      <c r="BG153" s="229"/>
      <c r="BH153" s="229"/>
      <c r="BI153" s="229"/>
      <c r="BJ153" s="229"/>
      <c r="BK153" s="229"/>
      <c r="BL153" s="229"/>
      <c r="BM153" s="229"/>
      <c r="BN153" s="229"/>
      <c r="BO153" s="229"/>
      <c r="BP153" s="229"/>
      <c r="BQ153" s="229"/>
      <c r="BR153" s="229"/>
      <c r="BS153" s="229"/>
      <c r="BT153" s="229"/>
      <c r="BU153" s="229"/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29"/>
      <c r="CJ153" s="229"/>
      <c r="CK153" s="229"/>
      <c r="CL153" s="229"/>
      <c r="CM153" s="229"/>
      <c r="CN153" s="229"/>
      <c r="CO153" s="229"/>
      <c r="CP153" s="229"/>
      <c r="CQ153" s="229"/>
      <c r="CR153" s="229"/>
      <c r="CS153" s="229"/>
      <c r="CT153" s="229"/>
      <c r="CU153" s="229"/>
      <c r="CV153" s="229"/>
      <c r="CW153" s="229"/>
      <c r="CX153" s="229"/>
      <c r="CY153" s="229"/>
      <c r="CZ153" s="229"/>
      <c r="DA153" s="229"/>
      <c r="DB153" s="229"/>
      <c r="DC153" s="229"/>
      <c r="DD153" s="229"/>
      <c r="DE153" s="229"/>
      <c r="DF153" s="229"/>
      <c r="DG153" s="229"/>
      <c r="DH153" s="229"/>
      <c r="DI153" s="229"/>
      <c r="DJ153" s="229"/>
      <c r="DK153" s="229"/>
      <c r="DL153" s="229"/>
      <c r="DM153" s="229"/>
      <c r="DN153" s="229"/>
      <c r="DO153" s="229"/>
      <c r="DP153" s="229"/>
      <c r="DQ153" s="229"/>
      <c r="DR153" s="229"/>
      <c r="DS153" s="229"/>
      <c r="DT153" s="229"/>
      <c r="DU153" s="229"/>
      <c r="DV153" s="229"/>
      <c r="DW153" s="229"/>
      <c r="DX153" s="229"/>
      <c r="DY153" s="215"/>
    </row>
    <row r="154" ht="15.75" customHeight="1">
      <c r="A154" s="336">
        <v>8.0</v>
      </c>
      <c r="B154" s="337" t="s">
        <v>291</v>
      </c>
      <c r="C154" s="223">
        <v>1.0</v>
      </c>
      <c r="D154" s="222" t="s">
        <v>195</v>
      </c>
      <c r="E154" s="338">
        <v>0.0</v>
      </c>
      <c r="F154" s="221">
        <f t="shared" si="79"/>
        <v>0</v>
      </c>
      <c r="G154" s="224">
        <f t="shared" si="77"/>
        <v>0</v>
      </c>
      <c r="H154" s="225">
        <f t="shared" si="78"/>
        <v>0</v>
      </c>
      <c r="I154" s="229"/>
      <c r="J154" s="229"/>
      <c r="K154" s="229"/>
      <c r="L154" s="229"/>
      <c r="M154" s="229"/>
      <c r="N154" s="229"/>
      <c r="O154" s="229"/>
      <c r="P154" s="229"/>
      <c r="Q154" s="229"/>
      <c r="R154" s="229"/>
      <c r="S154" s="229"/>
      <c r="T154" s="229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229"/>
      <c r="AI154" s="229"/>
      <c r="AJ154" s="229"/>
      <c r="AK154" s="229"/>
      <c r="AL154" s="229"/>
      <c r="AM154" s="229"/>
      <c r="AN154" s="229"/>
      <c r="AO154" s="229"/>
      <c r="AP154" s="229"/>
      <c r="AQ154" s="229"/>
      <c r="AR154" s="229"/>
      <c r="AS154" s="229"/>
      <c r="AT154" s="229"/>
      <c r="AU154" s="229"/>
      <c r="AV154" s="229"/>
      <c r="AW154" s="229"/>
      <c r="AX154" s="229"/>
      <c r="AY154" s="229"/>
      <c r="AZ154" s="229"/>
      <c r="BA154" s="229"/>
      <c r="BB154" s="229"/>
      <c r="BC154" s="229"/>
      <c r="BD154" s="229"/>
      <c r="BE154" s="229"/>
      <c r="BF154" s="229"/>
      <c r="BG154" s="229"/>
      <c r="BH154" s="229"/>
      <c r="BI154" s="229"/>
      <c r="BJ154" s="229"/>
      <c r="BK154" s="229"/>
      <c r="BL154" s="229"/>
      <c r="BM154" s="229"/>
      <c r="BN154" s="229"/>
      <c r="BO154" s="229"/>
      <c r="BP154" s="229"/>
      <c r="BQ154" s="229"/>
      <c r="BR154" s="229"/>
      <c r="BS154" s="229"/>
      <c r="BT154" s="229"/>
      <c r="BU154" s="229"/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29"/>
      <c r="CJ154" s="229"/>
      <c r="CK154" s="229"/>
      <c r="CL154" s="229"/>
      <c r="CM154" s="229"/>
      <c r="CN154" s="229"/>
      <c r="CO154" s="229"/>
      <c r="CP154" s="229"/>
      <c r="CQ154" s="229"/>
      <c r="CR154" s="229"/>
      <c r="CS154" s="229"/>
      <c r="CT154" s="229"/>
      <c r="CU154" s="229"/>
      <c r="CV154" s="229"/>
      <c r="CW154" s="229"/>
      <c r="CX154" s="229"/>
      <c r="CY154" s="229"/>
      <c r="CZ154" s="229"/>
      <c r="DA154" s="229"/>
      <c r="DB154" s="229"/>
      <c r="DC154" s="229"/>
      <c r="DD154" s="229"/>
      <c r="DE154" s="229"/>
      <c r="DF154" s="229"/>
      <c r="DG154" s="229"/>
      <c r="DH154" s="229"/>
      <c r="DI154" s="229"/>
      <c r="DJ154" s="229"/>
      <c r="DK154" s="229"/>
      <c r="DL154" s="229"/>
      <c r="DM154" s="229"/>
      <c r="DN154" s="229"/>
      <c r="DO154" s="229"/>
      <c r="DP154" s="229"/>
      <c r="DQ154" s="229"/>
      <c r="DR154" s="229"/>
      <c r="DS154" s="229"/>
      <c r="DT154" s="229"/>
      <c r="DU154" s="229"/>
      <c r="DV154" s="229"/>
      <c r="DW154" s="229"/>
      <c r="DX154" s="229"/>
      <c r="DY154" s="215"/>
    </row>
    <row r="155" ht="15.75" customHeight="1">
      <c r="A155" s="340">
        <v>9.0</v>
      </c>
      <c r="B155" s="341" t="s">
        <v>292</v>
      </c>
      <c r="C155" s="279">
        <v>1.0</v>
      </c>
      <c r="D155" s="278" t="s">
        <v>195</v>
      </c>
      <c r="E155" s="342">
        <v>3000000.0</v>
      </c>
      <c r="F155" s="277">
        <f t="shared" si="79"/>
        <v>21000000</v>
      </c>
      <c r="G155" s="224">
        <f t="shared" si="77"/>
        <v>320000</v>
      </c>
      <c r="H155" s="225">
        <f t="shared" si="78"/>
        <v>20680000</v>
      </c>
      <c r="I155" s="229"/>
      <c r="J155" s="229"/>
      <c r="K155" s="229"/>
      <c r="L155" s="229"/>
      <c r="M155" s="229"/>
      <c r="N155" s="229"/>
      <c r="O155" s="229"/>
      <c r="P155" s="229"/>
      <c r="Q155" s="229"/>
      <c r="R155" s="229"/>
      <c r="S155" s="231">
        <v>150000.0</v>
      </c>
      <c r="T155" s="231">
        <v>150000.0</v>
      </c>
      <c r="U155" s="231">
        <v>20000.0</v>
      </c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229"/>
      <c r="AI155" s="229"/>
      <c r="AJ155" s="229"/>
      <c r="AK155" s="229"/>
      <c r="AL155" s="229"/>
      <c r="AM155" s="229"/>
      <c r="AN155" s="229"/>
      <c r="AO155" s="229"/>
      <c r="AP155" s="229"/>
      <c r="AQ155" s="229"/>
      <c r="AR155" s="229"/>
      <c r="AS155" s="229"/>
      <c r="AT155" s="229"/>
      <c r="AU155" s="229"/>
      <c r="AV155" s="229"/>
      <c r="AW155" s="229"/>
      <c r="AX155" s="229"/>
      <c r="AY155" s="229"/>
      <c r="AZ155" s="229"/>
      <c r="BA155" s="229"/>
      <c r="BB155" s="229"/>
      <c r="BC155" s="229"/>
      <c r="BD155" s="229"/>
      <c r="BE155" s="229"/>
      <c r="BF155" s="229"/>
      <c r="BG155" s="229"/>
      <c r="BH155" s="229"/>
      <c r="BI155" s="229"/>
      <c r="BJ155" s="229"/>
      <c r="BK155" s="229"/>
      <c r="BL155" s="229"/>
      <c r="BM155" s="229"/>
      <c r="BN155" s="229"/>
      <c r="BO155" s="229"/>
      <c r="BP155" s="229"/>
      <c r="BQ155" s="229"/>
      <c r="BR155" s="229"/>
      <c r="BS155" s="229"/>
      <c r="BT155" s="229"/>
      <c r="BU155" s="229"/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29"/>
      <c r="CJ155" s="229"/>
      <c r="CK155" s="229"/>
      <c r="CL155" s="229"/>
      <c r="CM155" s="229"/>
      <c r="CN155" s="229"/>
      <c r="CO155" s="229"/>
      <c r="CP155" s="229"/>
      <c r="CQ155" s="229"/>
      <c r="CR155" s="229"/>
      <c r="CS155" s="229"/>
      <c r="CT155" s="229"/>
      <c r="CU155" s="229"/>
      <c r="CV155" s="229"/>
      <c r="CW155" s="229"/>
      <c r="CX155" s="229"/>
      <c r="CY155" s="229"/>
      <c r="CZ155" s="229"/>
      <c r="DA155" s="229"/>
      <c r="DB155" s="229"/>
      <c r="DC155" s="229"/>
      <c r="DD155" s="229"/>
      <c r="DE155" s="229"/>
      <c r="DF155" s="229"/>
      <c r="DG155" s="229"/>
      <c r="DH155" s="229"/>
      <c r="DI155" s="229"/>
      <c r="DJ155" s="229"/>
      <c r="DK155" s="229"/>
      <c r="DL155" s="229"/>
      <c r="DM155" s="229"/>
      <c r="DN155" s="229"/>
      <c r="DO155" s="229"/>
      <c r="DP155" s="229"/>
      <c r="DQ155" s="229"/>
      <c r="DR155" s="229"/>
      <c r="DS155" s="229"/>
      <c r="DT155" s="229"/>
      <c r="DU155" s="229"/>
      <c r="DV155" s="229"/>
      <c r="DW155" s="229"/>
      <c r="DX155" s="229"/>
      <c r="DY155" s="215"/>
    </row>
    <row r="156" ht="15.75" customHeight="1">
      <c r="A156" s="340">
        <v>10.0</v>
      </c>
      <c r="B156" s="343" t="s">
        <v>293</v>
      </c>
      <c r="C156" s="279">
        <v>1.0</v>
      </c>
      <c r="D156" s="278" t="s">
        <v>195</v>
      </c>
      <c r="E156" s="342">
        <v>250000.0</v>
      </c>
      <c r="F156" s="277">
        <f t="shared" si="79"/>
        <v>1750000</v>
      </c>
      <c r="G156" s="224">
        <f t="shared" si="77"/>
        <v>1000000</v>
      </c>
      <c r="H156" s="225">
        <f t="shared" si="78"/>
        <v>750000</v>
      </c>
      <c r="I156" s="229"/>
      <c r="J156" s="229"/>
      <c r="K156" s="229"/>
      <c r="L156" s="229"/>
      <c r="M156" s="229"/>
      <c r="N156" s="229"/>
      <c r="O156" s="229"/>
      <c r="P156" s="229"/>
      <c r="Q156" s="229"/>
      <c r="R156" s="229"/>
      <c r="S156" s="231"/>
      <c r="T156" s="231"/>
      <c r="U156" s="231">
        <v>1000000.0</v>
      </c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229"/>
      <c r="AI156" s="229"/>
      <c r="AJ156" s="229"/>
      <c r="AK156" s="229"/>
      <c r="AL156" s="229"/>
      <c r="AM156" s="229"/>
      <c r="AN156" s="229"/>
      <c r="AO156" s="229"/>
      <c r="AP156" s="229"/>
      <c r="AQ156" s="229"/>
      <c r="AR156" s="229"/>
      <c r="AS156" s="229"/>
      <c r="AT156" s="229"/>
      <c r="AU156" s="229"/>
      <c r="AV156" s="229"/>
      <c r="AW156" s="229"/>
      <c r="AX156" s="229"/>
      <c r="AY156" s="229"/>
      <c r="AZ156" s="229"/>
      <c r="BA156" s="229"/>
      <c r="BB156" s="229"/>
      <c r="BC156" s="229"/>
      <c r="BD156" s="229"/>
      <c r="BE156" s="229"/>
      <c r="BF156" s="229"/>
      <c r="BG156" s="229"/>
      <c r="BH156" s="229"/>
      <c r="BI156" s="229"/>
      <c r="BJ156" s="229"/>
      <c r="BK156" s="229"/>
      <c r="BL156" s="229"/>
      <c r="BM156" s="229"/>
      <c r="BN156" s="229"/>
      <c r="BO156" s="229"/>
      <c r="BP156" s="229"/>
      <c r="BQ156" s="229"/>
      <c r="BR156" s="229"/>
      <c r="BS156" s="229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29"/>
      <c r="CJ156" s="229"/>
      <c r="CK156" s="229"/>
      <c r="CL156" s="229"/>
      <c r="CM156" s="229"/>
      <c r="CN156" s="229"/>
      <c r="CO156" s="229"/>
      <c r="CP156" s="229"/>
      <c r="CQ156" s="229"/>
      <c r="CR156" s="229"/>
      <c r="CS156" s="229"/>
      <c r="CT156" s="229"/>
      <c r="CU156" s="229"/>
      <c r="CV156" s="229"/>
      <c r="CW156" s="229"/>
      <c r="CX156" s="229"/>
      <c r="CY156" s="229"/>
      <c r="CZ156" s="229"/>
      <c r="DA156" s="229"/>
      <c r="DB156" s="229"/>
      <c r="DC156" s="229"/>
      <c r="DD156" s="229"/>
      <c r="DE156" s="229"/>
      <c r="DF156" s="229"/>
      <c r="DG156" s="229"/>
      <c r="DH156" s="229"/>
      <c r="DI156" s="229"/>
      <c r="DJ156" s="229"/>
      <c r="DK156" s="229"/>
      <c r="DL156" s="229"/>
      <c r="DM156" s="229"/>
      <c r="DN156" s="229"/>
      <c r="DO156" s="229"/>
      <c r="DP156" s="229"/>
      <c r="DQ156" s="229"/>
      <c r="DR156" s="229"/>
      <c r="DS156" s="229"/>
      <c r="DT156" s="229"/>
      <c r="DU156" s="229"/>
      <c r="DV156" s="229"/>
      <c r="DW156" s="229"/>
      <c r="DX156" s="229"/>
      <c r="DY156" s="215"/>
    </row>
    <row r="157" ht="15.75" customHeight="1">
      <c r="A157" s="340">
        <v>11.0</v>
      </c>
      <c r="B157" s="341" t="s">
        <v>294</v>
      </c>
      <c r="C157" s="279">
        <v>1.0</v>
      </c>
      <c r="D157" s="278" t="s">
        <v>195</v>
      </c>
      <c r="E157" s="342">
        <v>1300000.0</v>
      </c>
      <c r="F157" s="277">
        <f t="shared" si="79"/>
        <v>9100000</v>
      </c>
      <c r="G157" s="224">
        <f t="shared" si="77"/>
        <v>5100000</v>
      </c>
      <c r="H157" s="225">
        <f t="shared" si="78"/>
        <v>4000000</v>
      </c>
      <c r="I157" s="229"/>
      <c r="J157" s="229"/>
      <c r="K157" s="229"/>
      <c r="L157" s="229"/>
      <c r="M157" s="229"/>
      <c r="N157" s="229"/>
      <c r="O157" s="229"/>
      <c r="P157" s="229"/>
      <c r="Q157" s="229"/>
      <c r="R157" s="229"/>
      <c r="S157" s="231"/>
      <c r="T157" s="231"/>
      <c r="U157" s="231"/>
      <c r="V157" s="229"/>
      <c r="W157" s="293">
        <f>2700000</f>
        <v>2700000</v>
      </c>
      <c r="X157" s="229"/>
      <c r="Y157" s="229">
        <v>2400000.0</v>
      </c>
      <c r="Z157" s="229"/>
      <c r="AA157" s="229"/>
      <c r="AB157" s="229"/>
      <c r="AC157" s="229"/>
      <c r="AD157" s="229"/>
      <c r="AE157" s="229"/>
      <c r="AF157" s="229"/>
      <c r="AG157" s="229"/>
      <c r="AH157" s="229"/>
      <c r="AI157" s="229"/>
      <c r="AJ157" s="229"/>
      <c r="AK157" s="229"/>
      <c r="AL157" s="229"/>
      <c r="AM157" s="229"/>
      <c r="AN157" s="229"/>
      <c r="AO157" s="229"/>
      <c r="AP157" s="229"/>
      <c r="AQ157" s="229"/>
      <c r="AR157" s="229"/>
      <c r="AS157" s="229"/>
      <c r="AT157" s="229"/>
      <c r="AU157" s="229"/>
      <c r="AV157" s="229"/>
      <c r="AW157" s="229"/>
      <c r="AX157" s="229"/>
      <c r="AY157" s="229"/>
      <c r="AZ157" s="229"/>
      <c r="BA157" s="229"/>
      <c r="BB157" s="229"/>
      <c r="BC157" s="229"/>
      <c r="BD157" s="229"/>
      <c r="BE157" s="229"/>
      <c r="BF157" s="229"/>
      <c r="BG157" s="229"/>
      <c r="BH157" s="229"/>
      <c r="BI157" s="229"/>
      <c r="BJ157" s="229"/>
      <c r="BK157" s="229"/>
      <c r="BL157" s="229"/>
      <c r="BM157" s="229"/>
      <c r="BN157" s="229"/>
      <c r="BO157" s="229"/>
      <c r="BP157" s="229"/>
      <c r="BQ157" s="229"/>
      <c r="BR157" s="229"/>
      <c r="BS157" s="229"/>
      <c r="BT157" s="229"/>
      <c r="BU157" s="229"/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29"/>
      <c r="CJ157" s="229"/>
      <c r="CK157" s="229"/>
      <c r="CL157" s="229"/>
      <c r="CM157" s="229"/>
      <c r="CN157" s="229"/>
      <c r="CO157" s="229"/>
      <c r="CP157" s="229"/>
      <c r="CQ157" s="229"/>
      <c r="CR157" s="229"/>
      <c r="CS157" s="229"/>
      <c r="CT157" s="229"/>
      <c r="CU157" s="229"/>
      <c r="CV157" s="229"/>
      <c r="CW157" s="229"/>
      <c r="CX157" s="229"/>
      <c r="CY157" s="229"/>
      <c r="CZ157" s="229"/>
      <c r="DA157" s="229"/>
      <c r="DB157" s="229"/>
      <c r="DC157" s="229"/>
      <c r="DD157" s="229"/>
      <c r="DE157" s="229"/>
      <c r="DF157" s="229"/>
      <c r="DG157" s="229"/>
      <c r="DH157" s="229"/>
      <c r="DI157" s="229"/>
      <c r="DJ157" s="229"/>
      <c r="DK157" s="229"/>
      <c r="DL157" s="229"/>
      <c r="DM157" s="229"/>
      <c r="DN157" s="229"/>
      <c r="DO157" s="229"/>
      <c r="DP157" s="229"/>
      <c r="DQ157" s="229"/>
      <c r="DR157" s="229"/>
      <c r="DS157" s="229"/>
      <c r="DT157" s="229"/>
      <c r="DU157" s="229"/>
      <c r="DV157" s="229"/>
      <c r="DW157" s="229"/>
      <c r="DX157" s="229"/>
      <c r="DY157" s="215"/>
    </row>
    <row r="158" ht="15.75" customHeight="1">
      <c r="A158" s="344">
        <v>12.0</v>
      </c>
      <c r="B158" s="345" t="s">
        <v>295</v>
      </c>
      <c r="C158" s="345"/>
      <c r="D158" s="345"/>
      <c r="E158" s="346">
        <v>2.5E7</v>
      </c>
      <c r="F158" s="347">
        <v>1.0E8</v>
      </c>
      <c r="G158" s="224">
        <f t="shared" si="77"/>
        <v>0</v>
      </c>
      <c r="H158" s="225">
        <f t="shared" si="78"/>
        <v>100000000</v>
      </c>
      <c r="I158" s="259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</row>
    <row r="159" ht="15.75" customHeight="1">
      <c r="A159" s="344">
        <v>13.0</v>
      </c>
      <c r="B159" s="345" t="s">
        <v>296</v>
      </c>
      <c r="C159" s="345"/>
      <c r="D159" s="345"/>
      <c r="E159" s="346"/>
      <c r="F159" s="347"/>
      <c r="G159" s="224">
        <f t="shared" si="77"/>
        <v>0</v>
      </c>
      <c r="H159" s="225"/>
      <c r="I159" s="259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>
        <v>3900000.0</v>
      </c>
      <c r="AD159" s="348"/>
      <c r="AE159" s="348"/>
      <c r="AF159" s="348"/>
      <c r="AG159" s="348"/>
    </row>
    <row r="160" ht="15.75" customHeight="1">
      <c r="A160" s="344">
        <v>14.0</v>
      </c>
      <c r="B160" s="345" t="s">
        <v>297</v>
      </c>
      <c r="C160" s="345"/>
      <c r="D160" s="345"/>
      <c r="E160" s="346"/>
      <c r="F160" s="347"/>
      <c r="G160" s="224">
        <f t="shared" si="77"/>
        <v>0</v>
      </c>
      <c r="H160" s="225"/>
      <c r="I160" s="259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>
        <v>3000000.0</v>
      </c>
      <c r="AD160" s="348"/>
      <c r="AE160" s="348"/>
      <c r="AF160" s="348"/>
      <c r="AG160" s="348"/>
    </row>
    <row r="161" ht="15.75" customHeight="1">
      <c r="A161" s="344"/>
      <c r="B161" s="345"/>
      <c r="C161" s="345"/>
      <c r="D161" s="345"/>
      <c r="E161" s="346"/>
      <c r="F161" s="347"/>
      <c r="G161" s="224">
        <f t="shared" si="77"/>
        <v>0</v>
      </c>
      <c r="H161" s="225"/>
      <c r="I161" s="259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</row>
    <row r="162" ht="15.75" customHeight="1">
      <c r="A162" s="232"/>
      <c r="B162" s="233" t="s">
        <v>5</v>
      </c>
      <c r="C162" s="232"/>
      <c r="D162" s="232"/>
      <c r="E162" s="233"/>
      <c r="F162" s="235">
        <f>SUM(F147:F158)</f>
        <v>248450000</v>
      </c>
      <c r="G162" s="266">
        <f t="shared" ref="G162:H162" si="80">SUM(G147:G159)</f>
        <v>25908000</v>
      </c>
      <c r="H162" s="237">
        <f t="shared" si="80"/>
        <v>222542000</v>
      </c>
      <c r="I162" s="267">
        <f t="shared" ref="I162:DX162" si="81">SUM(I147:I161)</f>
        <v>0</v>
      </c>
      <c r="J162" s="267">
        <f t="shared" si="81"/>
        <v>0</v>
      </c>
      <c r="K162" s="267">
        <f t="shared" si="81"/>
        <v>0</v>
      </c>
      <c r="L162" s="267">
        <f t="shared" si="81"/>
        <v>0</v>
      </c>
      <c r="M162" s="267">
        <f t="shared" si="81"/>
        <v>8000000</v>
      </c>
      <c r="N162" s="267">
        <f t="shared" si="81"/>
        <v>0</v>
      </c>
      <c r="O162" s="267">
        <f t="shared" si="81"/>
        <v>0</v>
      </c>
      <c r="P162" s="267">
        <f t="shared" si="81"/>
        <v>0</v>
      </c>
      <c r="Q162" s="267">
        <f t="shared" si="81"/>
        <v>0</v>
      </c>
      <c r="R162" s="267">
        <f t="shared" si="81"/>
        <v>0</v>
      </c>
      <c r="S162" s="267">
        <f t="shared" si="81"/>
        <v>150000</v>
      </c>
      <c r="T162" s="267">
        <f t="shared" si="81"/>
        <v>150000</v>
      </c>
      <c r="U162" s="267">
        <f t="shared" si="81"/>
        <v>4020000</v>
      </c>
      <c r="V162" s="267">
        <f t="shared" si="81"/>
        <v>0</v>
      </c>
      <c r="W162" s="267">
        <f t="shared" si="81"/>
        <v>2700000</v>
      </c>
      <c r="X162" s="267">
        <f t="shared" si="81"/>
        <v>0</v>
      </c>
      <c r="Y162" s="267">
        <f t="shared" si="81"/>
        <v>4888000</v>
      </c>
      <c r="Z162" s="267">
        <f t="shared" si="81"/>
        <v>6000000</v>
      </c>
      <c r="AA162" s="267">
        <f t="shared" si="81"/>
        <v>0</v>
      </c>
      <c r="AB162" s="267">
        <f t="shared" si="81"/>
        <v>0</v>
      </c>
      <c r="AC162" s="267">
        <f t="shared" si="81"/>
        <v>6900000</v>
      </c>
      <c r="AD162" s="267">
        <f t="shared" si="81"/>
        <v>0</v>
      </c>
      <c r="AE162" s="267">
        <f t="shared" si="81"/>
        <v>0</v>
      </c>
      <c r="AF162" s="267">
        <f t="shared" si="81"/>
        <v>0</v>
      </c>
      <c r="AG162" s="267">
        <f t="shared" si="81"/>
        <v>0</v>
      </c>
      <c r="AH162" s="267">
        <f t="shared" si="81"/>
        <v>0</v>
      </c>
      <c r="AI162" s="267">
        <f t="shared" si="81"/>
        <v>0</v>
      </c>
      <c r="AJ162" s="267">
        <f t="shared" si="81"/>
        <v>0</v>
      </c>
      <c r="AK162" s="267">
        <f t="shared" si="81"/>
        <v>0</v>
      </c>
      <c r="AL162" s="267">
        <f t="shared" si="81"/>
        <v>0</v>
      </c>
      <c r="AM162" s="267">
        <f t="shared" si="81"/>
        <v>0</v>
      </c>
      <c r="AN162" s="267">
        <f t="shared" si="81"/>
        <v>0</v>
      </c>
      <c r="AO162" s="267">
        <f t="shared" si="81"/>
        <v>0</v>
      </c>
      <c r="AP162" s="267">
        <f t="shared" si="81"/>
        <v>0</v>
      </c>
      <c r="AQ162" s="267">
        <f t="shared" si="81"/>
        <v>0</v>
      </c>
      <c r="AR162" s="267">
        <f t="shared" si="81"/>
        <v>0</v>
      </c>
      <c r="AS162" s="267">
        <f t="shared" si="81"/>
        <v>0</v>
      </c>
      <c r="AT162" s="267">
        <f t="shared" si="81"/>
        <v>0</v>
      </c>
      <c r="AU162" s="267">
        <f t="shared" si="81"/>
        <v>0</v>
      </c>
      <c r="AV162" s="267">
        <f t="shared" si="81"/>
        <v>0</v>
      </c>
      <c r="AW162" s="267">
        <f t="shared" si="81"/>
        <v>0</v>
      </c>
      <c r="AX162" s="267">
        <f t="shared" si="81"/>
        <v>0</v>
      </c>
      <c r="AY162" s="267">
        <f t="shared" si="81"/>
        <v>0</v>
      </c>
      <c r="AZ162" s="267">
        <f t="shared" si="81"/>
        <v>0</v>
      </c>
      <c r="BA162" s="267">
        <f t="shared" si="81"/>
        <v>0</v>
      </c>
      <c r="BB162" s="267">
        <f t="shared" si="81"/>
        <v>0</v>
      </c>
      <c r="BC162" s="267">
        <f t="shared" si="81"/>
        <v>0</v>
      </c>
      <c r="BD162" s="267">
        <f t="shared" si="81"/>
        <v>0</v>
      </c>
      <c r="BE162" s="267">
        <f t="shared" si="81"/>
        <v>0</v>
      </c>
      <c r="BF162" s="267">
        <f t="shared" si="81"/>
        <v>0</v>
      </c>
      <c r="BG162" s="267">
        <f t="shared" si="81"/>
        <v>0</v>
      </c>
      <c r="BH162" s="267">
        <f t="shared" si="81"/>
        <v>0</v>
      </c>
      <c r="BI162" s="267">
        <f t="shared" si="81"/>
        <v>0</v>
      </c>
      <c r="BJ162" s="267">
        <f t="shared" si="81"/>
        <v>0</v>
      </c>
      <c r="BK162" s="267">
        <f t="shared" si="81"/>
        <v>0</v>
      </c>
      <c r="BL162" s="267">
        <f t="shared" si="81"/>
        <v>0</v>
      </c>
      <c r="BM162" s="267">
        <f t="shared" si="81"/>
        <v>0</v>
      </c>
      <c r="BN162" s="267">
        <f t="shared" si="81"/>
        <v>0</v>
      </c>
      <c r="BO162" s="267">
        <f t="shared" si="81"/>
        <v>0</v>
      </c>
      <c r="BP162" s="267">
        <f t="shared" si="81"/>
        <v>0</v>
      </c>
      <c r="BQ162" s="267">
        <f t="shared" si="81"/>
        <v>0</v>
      </c>
      <c r="BR162" s="267">
        <f t="shared" si="81"/>
        <v>0</v>
      </c>
      <c r="BS162" s="267">
        <f t="shared" si="81"/>
        <v>0</v>
      </c>
      <c r="BT162" s="267">
        <f t="shared" si="81"/>
        <v>0</v>
      </c>
      <c r="BU162" s="267">
        <f t="shared" si="81"/>
        <v>0</v>
      </c>
      <c r="BV162" s="267">
        <f t="shared" si="81"/>
        <v>0</v>
      </c>
      <c r="BW162" s="267">
        <f t="shared" si="81"/>
        <v>0</v>
      </c>
      <c r="BX162" s="267">
        <f t="shared" si="81"/>
        <v>0</v>
      </c>
      <c r="BY162" s="267">
        <f t="shared" si="81"/>
        <v>0</v>
      </c>
      <c r="BZ162" s="267">
        <f t="shared" si="81"/>
        <v>0</v>
      </c>
      <c r="CA162" s="267">
        <f t="shared" si="81"/>
        <v>0</v>
      </c>
      <c r="CB162" s="267">
        <f t="shared" si="81"/>
        <v>0</v>
      </c>
      <c r="CC162" s="267">
        <f t="shared" si="81"/>
        <v>0</v>
      </c>
      <c r="CD162" s="267">
        <f t="shared" si="81"/>
        <v>0</v>
      </c>
      <c r="CE162" s="267">
        <f t="shared" si="81"/>
        <v>0</v>
      </c>
      <c r="CF162" s="267">
        <f t="shared" si="81"/>
        <v>0</v>
      </c>
      <c r="CG162" s="267">
        <f t="shared" si="81"/>
        <v>0</v>
      </c>
      <c r="CH162" s="267">
        <f t="shared" si="81"/>
        <v>0</v>
      </c>
      <c r="CI162" s="267">
        <f t="shared" si="81"/>
        <v>0</v>
      </c>
      <c r="CJ162" s="267">
        <f t="shared" si="81"/>
        <v>0</v>
      </c>
      <c r="CK162" s="267">
        <f t="shared" si="81"/>
        <v>0</v>
      </c>
      <c r="CL162" s="267">
        <f t="shared" si="81"/>
        <v>0</v>
      </c>
      <c r="CM162" s="267">
        <f t="shared" si="81"/>
        <v>0</v>
      </c>
      <c r="CN162" s="267">
        <f t="shared" si="81"/>
        <v>0</v>
      </c>
      <c r="CO162" s="267">
        <f t="shared" si="81"/>
        <v>0</v>
      </c>
      <c r="CP162" s="267">
        <f t="shared" si="81"/>
        <v>0</v>
      </c>
      <c r="CQ162" s="267">
        <f t="shared" si="81"/>
        <v>0</v>
      </c>
      <c r="CR162" s="267">
        <f t="shared" si="81"/>
        <v>0</v>
      </c>
      <c r="CS162" s="267">
        <f t="shared" si="81"/>
        <v>0</v>
      </c>
      <c r="CT162" s="267">
        <f t="shared" si="81"/>
        <v>0</v>
      </c>
      <c r="CU162" s="267">
        <f t="shared" si="81"/>
        <v>0</v>
      </c>
      <c r="CV162" s="267">
        <f t="shared" si="81"/>
        <v>0</v>
      </c>
      <c r="CW162" s="267">
        <f t="shared" si="81"/>
        <v>0</v>
      </c>
      <c r="CX162" s="267">
        <f t="shared" si="81"/>
        <v>0</v>
      </c>
      <c r="CY162" s="267">
        <f t="shared" si="81"/>
        <v>0</v>
      </c>
      <c r="CZ162" s="267">
        <f t="shared" si="81"/>
        <v>0</v>
      </c>
      <c r="DA162" s="267">
        <f t="shared" si="81"/>
        <v>0</v>
      </c>
      <c r="DB162" s="267">
        <f t="shared" si="81"/>
        <v>0</v>
      </c>
      <c r="DC162" s="267">
        <f t="shared" si="81"/>
        <v>0</v>
      </c>
      <c r="DD162" s="267">
        <f t="shared" si="81"/>
        <v>0</v>
      </c>
      <c r="DE162" s="267">
        <f t="shared" si="81"/>
        <v>0</v>
      </c>
      <c r="DF162" s="267">
        <f t="shared" si="81"/>
        <v>0</v>
      </c>
      <c r="DG162" s="267">
        <f t="shared" si="81"/>
        <v>0</v>
      </c>
      <c r="DH162" s="267">
        <f t="shared" si="81"/>
        <v>0</v>
      </c>
      <c r="DI162" s="267">
        <f t="shared" si="81"/>
        <v>0</v>
      </c>
      <c r="DJ162" s="267">
        <f t="shared" si="81"/>
        <v>0</v>
      </c>
      <c r="DK162" s="267">
        <f t="shared" si="81"/>
        <v>0</v>
      </c>
      <c r="DL162" s="267">
        <f t="shared" si="81"/>
        <v>0</v>
      </c>
      <c r="DM162" s="267">
        <f t="shared" si="81"/>
        <v>0</v>
      </c>
      <c r="DN162" s="267">
        <f t="shared" si="81"/>
        <v>0</v>
      </c>
      <c r="DO162" s="267">
        <f t="shared" si="81"/>
        <v>0</v>
      </c>
      <c r="DP162" s="267">
        <f t="shared" si="81"/>
        <v>0</v>
      </c>
      <c r="DQ162" s="267">
        <f t="shared" si="81"/>
        <v>0</v>
      </c>
      <c r="DR162" s="267">
        <f t="shared" si="81"/>
        <v>0</v>
      </c>
      <c r="DS162" s="267">
        <f t="shared" si="81"/>
        <v>0</v>
      </c>
      <c r="DT162" s="267">
        <f t="shared" si="81"/>
        <v>0</v>
      </c>
      <c r="DU162" s="267">
        <f t="shared" si="81"/>
        <v>0</v>
      </c>
      <c r="DV162" s="267">
        <f t="shared" si="81"/>
        <v>0</v>
      </c>
      <c r="DW162" s="267">
        <f t="shared" si="81"/>
        <v>0</v>
      </c>
      <c r="DX162" s="267">
        <f t="shared" si="81"/>
        <v>0</v>
      </c>
      <c r="DY162" s="268"/>
    </row>
    <row r="163" ht="15.75" customHeight="1">
      <c r="A163" s="202"/>
      <c r="B163" s="202"/>
      <c r="C163" s="257"/>
      <c r="D163" s="258"/>
      <c r="E163" s="202"/>
      <c r="F163" s="202"/>
      <c r="G163" s="291"/>
      <c r="H163" s="202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</row>
    <row r="164" ht="15.75" customHeight="1">
      <c r="A164" s="261" t="s">
        <v>83</v>
      </c>
      <c r="B164" s="261" t="s">
        <v>84</v>
      </c>
      <c r="C164" s="257"/>
      <c r="D164" s="258"/>
      <c r="E164" s="202"/>
      <c r="F164" s="202"/>
      <c r="G164" s="272"/>
      <c r="H164" s="202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</row>
    <row r="165" ht="15.75" customHeight="1">
      <c r="A165" s="212" t="s">
        <v>52</v>
      </c>
      <c r="B165" s="212" t="s">
        <v>157</v>
      </c>
      <c r="C165" s="212" t="s">
        <v>158</v>
      </c>
      <c r="D165" s="212" t="s">
        <v>159</v>
      </c>
      <c r="E165" s="212" t="s">
        <v>190</v>
      </c>
      <c r="F165" s="212" t="s">
        <v>161</v>
      </c>
      <c r="G165" s="263" t="s">
        <v>162</v>
      </c>
      <c r="H165" s="211" t="s">
        <v>156</v>
      </c>
      <c r="I165" s="229"/>
      <c r="J165" s="229"/>
      <c r="K165" s="229"/>
      <c r="L165" s="229"/>
      <c r="M165" s="229"/>
      <c r="N165" s="229"/>
      <c r="O165" s="229"/>
      <c r="P165" s="229"/>
      <c r="Q165" s="229"/>
      <c r="R165" s="229"/>
      <c r="S165" s="229"/>
      <c r="T165" s="229"/>
      <c r="U165" s="229"/>
      <c r="V165" s="229"/>
      <c r="W165" s="229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29"/>
      <c r="AI165" s="229"/>
      <c r="AJ165" s="229"/>
      <c r="AK165" s="229"/>
      <c r="AL165" s="229"/>
      <c r="AM165" s="229"/>
      <c r="AN165" s="229"/>
      <c r="AO165" s="229"/>
      <c r="AP165" s="229"/>
      <c r="AQ165" s="229"/>
      <c r="AR165" s="229"/>
      <c r="AS165" s="229"/>
      <c r="AT165" s="229"/>
      <c r="AU165" s="229"/>
      <c r="AV165" s="229"/>
      <c r="AW165" s="229"/>
      <c r="AX165" s="229"/>
      <c r="AY165" s="229"/>
      <c r="AZ165" s="229"/>
      <c r="BA165" s="229"/>
      <c r="BB165" s="229"/>
      <c r="BC165" s="229"/>
      <c r="BD165" s="229"/>
      <c r="BE165" s="229"/>
      <c r="BF165" s="229"/>
      <c r="BG165" s="229"/>
      <c r="BH165" s="229"/>
      <c r="BI165" s="229"/>
      <c r="BJ165" s="229"/>
      <c r="BK165" s="229"/>
      <c r="BL165" s="229"/>
      <c r="BM165" s="229"/>
      <c r="BN165" s="229"/>
      <c r="BO165" s="229"/>
      <c r="BP165" s="229"/>
      <c r="BQ165" s="229"/>
      <c r="BR165" s="229"/>
      <c r="BS165" s="229"/>
      <c r="BT165" s="229"/>
      <c r="BU165" s="229"/>
      <c r="BV165" s="229"/>
      <c r="BW165" s="229"/>
      <c r="BX165" s="229"/>
      <c r="BY165" s="229"/>
      <c r="BZ165" s="229"/>
      <c r="CA165" s="229"/>
      <c r="CB165" s="229"/>
      <c r="CC165" s="229"/>
      <c r="CD165" s="229"/>
      <c r="CE165" s="229"/>
      <c r="CF165" s="229"/>
      <c r="CG165" s="229"/>
      <c r="CH165" s="229"/>
      <c r="CI165" s="229"/>
      <c r="CJ165" s="229"/>
      <c r="CK165" s="229"/>
      <c r="CL165" s="229"/>
      <c r="CM165" s="229"/>
      <c r="CN165" s="229"/>
      <c r="CO165" s="229"/>
      <c r="CP165" s="229"/>
      <c r="CQ165" s="229"/>
      <c r="CR165" s="229"/>
      <c r="CS165" s="229"/>
      <c r="CT165" s="229"/>
      <c r="CU165" s="229"/>
      <c r="CV165" s="229"/>
      <c r="CW165" s="229"/>
      <c r="CX165" s="229"/>
      <c r="CY165" s="229"/>
      <c r="CZ165" s="229"/>
      <c r="DA165" s="229"/>
      <c r="DB165" s="229"/>
      <c r="DC165" s="229"/>
      <c r="DD165" s="229"/>
      <c r="DE165" s="229"/>
      <c r="DF165" s="229"/>
      <c r="DG165" s="229"/>
      <c r="DH165" s="229"/>
      <c r="DI165" s="229"/>
      <c r="DJ165" s="229"/>
      <c r="DK165" s="229"/>
      <c r="DL165" s="229"/>
      <c r="DM165" s="229"/>
      <c r="DN165" s="229"/>
      <c r="DO165" s="229"/>
      <c r="DP165" s="229"/>
      <c r="DQ165" s="229"/>
      <c r="DR165" s="229"/>
      <c r="DS165" s="229"/>
      <c r="DT165" s="229"/>
      <c r="DU165" s="229"/>
      <c r="DV165" s="229"/>
      <c r="DW165" s="229"/>
      <c r="DX165" s="229"/>
      <c r="DY165" s="215"/>
    </row>
    <row r="166" ht="15.75" customHeight="1">
      <c r="A166" s="212"/>
      <c r="B166" s="212"/>
      <c r="C166" s="212"/>
      <c r="D166" s="212"/>
      <c r="E166" s="212"/>
      <c r="F166" s="212"/>
      <c r="G166" s="214"/>
      <c r="H166" s="214"/>
      <c r="I166" s="264">
        <v>42401.0</v>
      </c>
      <c r="J166" s="264">
        <v>42431.0</v>
      </c>
      <c r="K166" s="264">
        <v>42461.0</v>
      </c>
      <c r="L166" s="264">
        <v>42491.0</v>
      </c>
      <c r="M166" s="264">
        <v>42523.0</v>
      </c>
      <c r="N166" s="264">
        <v>42552.0</v>
      </c>
      <c r="O166" s="264">
        <v>42612.0</v>
      </c>
      <c r="P166" s="264">
        <v>42642.0</v>
      </c>
      <c r="Q166" s="264">
        <v>42671.0</v>
      </c>
      <c r="R166" s="264">
        <v>42702.0</v>
      </c>
      <c r="S166" s="264">
        <v>42731.0</v>
      </c>
      <c r="T166" s="264">
        <v>42762.0</v>
      </c>
      <c r="U166" s="264">
        <f t="shared" ref="U166:DX166" si="82">T166+30</f>
        <v>42792</v>
      </c>
      <c r="V166" s="264">
        <f t="shared" si="82"/>
        <v>42822</v>
      </c>
      <c r="W166" s="264">
        <f t="shared" si="82"/>
        <v>42852</v>
      </c>
      <c r="X166" s="264">
        <f t="shared" si="82"/>
        <v>42882</v>
      </c>
      <c r="Y166" s="264">
        <f t="shared" si="82"/>
        <v>42912</v>
      </c>
      <c r="Z166" s="264">
        <f t="shared" si="82"/>
        <v>42942</v>
      </c>
      <c r="AA166" s="264">
        <f t="shared" si="82"/>
        <v>42972</v>
      </c>
      <c r="AB166" s="264">
        <f t="shared" si="82"/>
        <v>43002</v>
      </c>
      <c r="AC166" s="264">
        <f t="shared" si="82"/>
        <v>43032</v>
      </c>
      <c r="AD166" s="264">
        <f t="shared" si="82"/>
        <v>43062</v>
      </c>
      <c r="AE166" s="264">
        <f t="shared" si="82"/>
        <v>43092</v>
      </c>
      <c r="AF166" s="264">
        <f t="shared" si="82"/>
        <v>43122</v>
      </c>
      <c r="AG166" s="264">
        <f t="shared" si="82"/>
        <v>43152</v>
      </c>
      <c r="AH166" s="264">
        <f t="shared" si="82"/>
        <v>43182</v>
      </c>
      <c r="AI166" s="264">
        <f t="shared" si="82"/>
        <v>43212</v>
      </c>
      <c r="AJ166" s="264">
        <f t="shared" si="82"/>
        <v>43242</v>
      </c>
      <c r="AK166" s="264">
        <f t="shared" si="82"/>
        <v>43272</v>
      </c>
      <c r="AL166" s="264">
        <f t="shared" si="82"/>
        <v>43302</v>
      </c>
      <c r="AM166" s="264">
        <f t="shared" si="82"/>
        <v>43332</v>
      </c>
      <c r="AN166" s="264">
        <f t="shared" si="82"/>
        <v>43362</v>
      </c>
      <c r="AO166" s="264">
        <f t="shared" si="82"/>
        <v>43392</v>
      </c>
      <c r="AP166" s="264">
        <f t="shared" si="82"/>
        <v>43422</v>
      </c>
      <c r="AQ166" s="264">
        <f t="shared" si="82"/>
        <v>43452</v>
      </c>
      <c r="AR166" s="264">
        <f t="shared" si="82"/>
        <v>43482</v>
      </c>
      <c r="AS166" s="264">
        <f t="shared" si="82"/>
        <v>43512</v>
      </c>
      <c r="AT166" s="264">
        <f t="shared" si="82"/>
        <v>43542</v>
      </c>
      <c r="AU166" s="264">
        <f t="shared" si="82"/>
        <v>43572</v>
      </c>
      <c r="AV166" s="264">
        <f t="shared" si="82"/>
        <v>43602</v>
      </c>
      <c r="AW166" s="264">
        <f t="shared" si="82"/>
        <v>43632</v>
      </c>
      <c r="AX166" s="264">
        <f t="shared" si="82"/>
        <v>43662</v>
      </c>
      <c r="AY166" s="264">
        <f t="shared" si="82"/>
        <v>43692</v>
      </c>
      <c r="AZ166" s="264">
        <f t="shared" si="82"/>
        <v>43722</v>
      </c>
      <c r="BA166" s="264">
        <f t="shared" si="82"/>
        <v>43752</v>
      </c>
      <c r="BB166" s="264">
        <f t="shared" si="82"/>
        <v>43782</v>
      </c>
      <c r="BC166" s="264">
        <f t="shared" si="82"/>
        <v>43812</v>
      </c>
      <c r="BD166" s="264">
        <f t="shared" si="82"/>
        <v>43842</v>
      </c>
      <c r="BE166" s="264">
        <f t="shared" si="82"/>
        <v>43872</v>
      </c>
      <c r="BF166" s="264">
        <f t="shared" si="82"/>
        <v>43902</v>
      </c>
      <c r="BG166" s="264">
        <f t="shared" si="82"/>
        <v>43932</v>
      </c>
      <c r="BH166" s="264">
        <f t="shared" si="82"/>
        <v>43962</v>
      </c>
      <c r="BI166" s="264">
        <f t="shared" si="82"/>
        <v>43992</v>
      </c>
      <c r="BJ166" s="264">
        <f t="shared" si="82"/>
        <v>44022</v>
      </c>
      <c r="BK166" s="264">
        <f t="shared" si="82"/>
        <v>44052</v>
      </c>
      <c r="BL166" s="264">
        <f t="shared" si="82"/>
        <v>44082</v>
      </c>
      <c r="BM166" s="264">
        <f t="shared" si="82"/>
        <v>44112</v>
      </c>
      <c r="BN166" s="264">
        <f t="shared" si="82"/>
        <v>44142</v>
      </c>
      <c r="BO166" s="264">
        <f t="shared" si="82"/>
        <v>44172</v>
      </c>
      <c r="BP166" s="264">
        <f t="shared" si="82"/>
        <v>44202</v>
      </c>
      <c r="BQ166" s="264">
        <f t="shared" si="82"/>
        <v>44232</v>
      </c>
      <c r="BR166" s="264">
        <f t="shared" si="82"/>
        <v>44262</v>
      </c>
      <c r="BS166" s="264">
        <f t="shared" si="82"/>
        <v>44292</v>
      </c>
      <c r="BT166" s="264">
        <f t="shared" si="82"/>
        <v>44322</v>
      </c>
      <c r="BU166" s="264">
        <f t="shared" si="82"/>
        <v>44352</v>
      </c>
      <c r="BV166" s="264">
        <f t="shared" si="82"/>
        <v>44382</v>
      </c>
      <c r="BW166" s="264">
        <f t="shared" si="82"/>
        <v>44412</v>
      </c>
      <c r="BX166" s="264">
        <f t="shared" si="82"/>
        <v>44442</v>
      </c>
      <c r="BY166" s="264">
        <f t="shared" si="82"/>
        <v>44472</v>
      </c>
      <c r="BZ166" s="264">
        <f t="shared" si="82"/>
        <v>44502</v>
      </c>
      <c r="CA166" s="264">
        <f t="shared" si="82"/>
        <v>44532</v>
      </c>
      <c r="CB166" s="264">
        <f t="shared" si="82"/>
        <v>44562</v>
      </c>
      <c r="CC166" s="264">
        <f t="shared" si="82"/>
        <v>44592</v>
      </c>
      <c r="CD166" s="264">
        <f t="shared" si="82"/>
        <v>44622</v>
      </c>
      <c r="CE166" s="264">
        <f t="shared" si="82"/>
        <v>44652</v>
      </c>
      <c r="CF166" s="264">
        <f t="shared" si="82"/>
        <v>44682</v>
      </c>
      <c r="CG166" s="264">
        <f t="shared" si="82"/>
        <v>44712</v>
      </c>
      <c r="CH166" s="264">
        <f t="shared" si="82"/>
        <v>44742</v>
      </c>
      <c r="CI166" s="264">
        <f t="shared" si="82"/>
        <v>44772</v>
      </c>
      <c r="CJ166" s="264">
        <f t="shared" si="82"/>
        <v>44802</v>
      </c>
      <c r="CK166" s="264">
        <f t="shared" si="82"/>
        <v>44832</v>
      </c>
      <c r="CL166" s="264">
        <f t="shared" si="82"/>
        <v>44862</v>
      </c>
      <c r="CM166" s="264">
        <f t="shared" si="82"/>
        <v>44892</v>
      </c>
      <c r="CN166" s="264">
        <f t="shared" si="82"/>
        <v>44922</v>
      </c>
      <c r="CO166" s="264">
        <f t="shared" si="82"/>
        <v>44952</v>
      </c>
      <c r="CP166" s="264">
        <f t="shared" si="82"/>
        <v>44982</v>
      </c>
      <c r="CQ166" s="264">
        <f t="shared" si="82"/>
        <v>45012</v>
      </c>
      <c r="CR166" s="264">
        <f t="shared" si="82"/>
        <v>45042</v>
      </c>
      <c r="CS166" s="264">
        <f t="shared" si="82"/>
        <v>45072</v>
      </c>
      <c r="CT166" s="264">
        <f t="shared" si="82"/>
        <v>45102</v>
      </c>
      <c r="CU166" s="264">
        <f t="shared" si="82"/>
        <v>45132</v>
      </c>
      <c r="CV166" s="264">
        <f t="shared" si="82"/>
        <v>45162</v>
      </c>
      <c r="CW166" s="264">
        <f t="shared" si="82"/>
        <v>45192</v>
      </c>
      <c r="CX166" s="264">
        <f t="shared" si="82"/>
        <v>45222</v>
      </c>
      <c r="CY166" s="264">
        <f t="shared" si="82"/>
        <v>45252</v>
      </c>
      <c r="CZ166" s="264">
        <f t="shared" si="82"/>
        <v>45282</v>
      </c>
      <c r="DA166" s="264">
        <f t="shared" si="82"/>
        <v>45312</v>
      </c>
      <c r="DB166" s="264">
        <f t="shared" si="82"/>
        <v>45342</v>
      </c>
      <c r="DC166" s="264">
        <f t="shared" si="82"/>
        <v>45372</v>
      </c>
      <c r="DD166" s="264">
        <f t="shared" si="82"/>
        <v>45402</v>
      </c>
      <c r="DE166" s="264">
        <f t="shared" si="82"/>
        <v>45432</v>
      </c>
      <c r="DF166" s="264">
        <f t="shared" si="82"/>
        <v>45462</v>
      </c>
      <c r="DG166" s="264">
        <f t="shared" si="82"/>
        <v>45492</v>
      </c>
      <c r="DH166" s="264">
        <f t="shared" si="82"/>
        <v>45522</v>
      </c>
      <c r="DI166" s="264">
        <f t="shared" si="82"/>
        <v>45552</v>
      </c>
      <c r="DJ166" s="264">
        <f t="shared" si="82"/>
        <v>45582</v>
      </c>
      <c r="DK166" s="264">
        <f t="shared" si="82"/>
        <v>45612</v>
      </c>
      <c r="DL166" s="264">
        <f t="shared" si="82"/>
        <v>45642</v>
      </c>
      <c r="DM166" s="264">
        <f t="shared" si="82"/>
        <v>45672</v>
      </c>
      <c r="DN166" s="264">
        <f t="shared" si="82"/>
        <v>45702</v>
      </c>
      <c r="DO166" s="264">
        <f t="shared" si="82"/>
        <v>45732</v>
      </c>
      <c r="DP166" s="264">
        <f t="shared" si="82"/>
        <v>45762</v>
      </c>
      <c r="DQ166" s="264">
        <f t="shared" si="82"/>
        <v>45792</v>
      </c>
      <c r="DR166" s="264">
        <f t="shared" si="82"/>
        <v>45822</v>
      </c>
      <c r="DS166" s="264">
        <f t="shared" si="82"/>
        <v>45852</v>
      </c>
      <c r="DT166" s="264">
        <f t="shared" si="82"/>
        <v>45882</v>
      </c>
      <c r="DU166" s="264">
        <f t="shared" si="82"/>
        <v>45912</v>
      </c>
      <c r="DV166" s="264">
        <f t="shared" si="82"/>
        <v>45942</v>
      </c>
      <c r="DW166" s="264">
        <f t="shared" si="82"/>
        <v>45972</v>
      </c>
      <c r="DX166" s="264">
        <f t="shared" si="82"/>
        <v>46002</v>
      </c>
      <c r="DY166" s="215"/>
    </row>
    <row r="167" ht="15.75" customHeight="1">
      <c r="A167" s="220">
        <v>1.0</v>
      </c>
      <c r="B167" s="349" t="s">
        <v>298</v>
      </c>
      <c r="C167" s="350">
        <v>1.0</v>
      </c>
      <c r="D167" s="223" t="s">
        <v>195</v>
      </c>
      <c r="E167" s="221">
        <v>1.577142857142857E7</v>
      </c>
      <c r="F167" s="223">
        <f t="shared" ref="F167:F174" si="83">C167*E167</f>
        <v>15771428.57</v>
      </c>
      <c r="G167" s="224">
        <f t="shared" ref="G167:G174" si="84">SUM(I167:AB167)</f>
        <v>0</v>
      </c>
      <c r="H167" s="225">
        <f t="shared" ref="H167:H174" si="85">F167-G167</f>
        <v>15771428.57</v>
      </c>
      <c r="I167" s="229"/>
      <c r="J167" s="229"/>
      <c r="K167" s="229"/>
      <c r="L167" s="229"/>
      <c r="M167" s="229"/>
      <c r="N167" s="229"/>
      <c r="O167" s="229"/>
      <c r="P167" s="229"/>
      <c r="Q167" s="229"/>
      <c r="R167" s="229"/>
      <c r="S167" s="229"/>
      <c r="T167" s="229"/>
      <c r="U167" s="229"/>
      <c r="V167" s="229"/>
      <c r="W167" s="229"/>
      <c r="X167" s="229"/>
      <c r="Y167" s="229"/>
      <c r="Z167" s="229"/>
      <c r="AA167" s="229"/>
      <c r="AB167" s="229"/>
      <c r="AC167" s="229"/>
      <c r="AD167" s="229"/>
      <c r="AE167" s="229"/>
      <c r="AF167" s="229"/>
      <c r="AG167" s="229"/>
      <c r="AH167" s="229"/>
      <c r="AI167" s="229"/>
      <c r="AJ167" s="229"/>
      <c r="AK167" s="229"/>
      <c r="AL167" s="229"/>
      <c r="AM167" s="229"/>
      <c r="AN167" s="229"/>
      <c r="AO167" s="229"/>
      <c r="AP167" s="229"/>
      <c r="AQ167" s="229"/>
      <c r="AR167" s="229"/>
      <c r="AS167" s="229"/>
      <c r="AT167" s="229"/>
      <c r="AU167" s="229"/>
      <c r="AV167" s="229"/>
      <c r="AW167" s="229"/>
      <c r="AX167" s="229"/>
      <c r="AY167" s="229"/>
      <c r="AZ167" s="229"/>
      <c r="BA167" s="229"/>
      <c r="BB167" s="229"/>
      <c r="BC167" s="229"/>
      <c r="BD167" s="229"/>
      <c r="BE167" s="229"/>
      <c r="BF167" s="229"/>
      <c r="BG167" s="229"/>
      <c r="BH167" s="229"/>
      <c r="BI167" s="229"/>
      <c r="BJ167" s="229"/>
      <c r="BK167" s="229"/>
      <c r="BL167" s="229"/>
      <c r="BM167" s="229"/>
      <c r="BN167" s="229"/>
      <c r="BO167" s="229"/>
      <c r="BP167" s="229"/>
      <c r="BQ167" s="229"/>
      <c r="BR167" s="229"/>
      <c r="BS167" s="229"/>
      <c r="BT167" s="229"/>
      <c r="BU167" s="229"/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29"/>
      <c r="CJ167" s="229"/>
      <c r="CK167" s="229"/>
      <c r="CL167" s="229"/>
      <c r="CM167" s="229"/>
      <c r="CN167" s="229"/>
      <c r="CO167" s="229"/>
      <c r="CP167" s="229"/>
      <c r="CQ167" s="229"/>
      <c r="CR167" s="229"/>
      <c r="CS167" s="229"/>
      <c r="CT167" s="229"/>
      <c r="CU167" s="229"/>
      <c r="CV167" s="229"/>
      <c r="CW167" s="229"/>
      <c r="CX167" s="229"/>
      <c r="CY167" s="229"/>
      <c r="CZ167" s="229"/>
      <c r="DA167" s="229"/>
      <c r="DB167" s="229"/>
      <c r="DC167" s="229"/>
      <c r="DD167" s="229"/>
      <c r="DE167" s="229"/>
      <c r="DF167" s="229"/>
      <c r="DG167" s="229"/>
      <c r="DH167" s="229"/>
      <c r="DI167" s="229"/>
      <c r="DJ167" s="229"/>
      <c r="DK167" s="229"/>
      <c r="DL167" s="229"/>
      <c r="DM167" s="229"/>
      <c r="DN167" s="229"/>
      <c r="DO167" s="229"/>
      <c r="DP167" s="229"/>
      <c r="DQ167" s="229"/>
      <c r="DR167" s="229"/>
      <c r="DS167" s="229"/>
      <c r="DT167" s="229"/>
      <c r="DU167" s="229"/>
      <c r="DV167" s="229"/>
      <c r="DW167" s="229"/>
      <c r="DX167" s="229"/>
      <c r="DY167" s="215"/>
    </row>
    <row r="168" ht="15.75" customHeight="1">
      <c r="A168" s="220">
        <v>2.0</v>
      </c>
      <c r="B168" s="349" t="s">
        <v>299</v>
      </c>
      <c r="C168" s="350">
        <v>1.0</v>
      </c>
      <c r="D168" s="223" t="s">
        <v>195</v>
      </c>
      <c r="E168" s="221">
        <v>1.577142857142857E7</v>
      </c>
      <c r="F168" s="223">
        <f t="shared" si="83"/>
        <v>15771428.57</v>
      </c>
      <c r="G168" s="224">
        <f t="shared" si="84"/>
        <v>0</v>
      </c>
      <c r="H168" s="225">
        <f t="shared" si="85"/>
        <v>15771428.57</v>
      </c>
      <c r="I168" s="229"/>
      <c r="J168" s="229"/>
      <c r="K168" s="229"/>
      <c r="L168" s="229"/>
      <c r="M168" s="229"/>
      <c r="N168" s="229"/>
      <c r="O168" s="229"/>
      <c r="P168" s="229"/>
      <c r="Q168" s="229"/>
      <c r="R168" s="229"/>
      <c r="S168" s="229"/>
      <c r="T168" s="229"/>
      <c r="U168" s="229"/>
      <c r="V168" s="229"/>
      <c r="W168" s="229"/>
      <c r="X168" s="229"/>
      <c r="Y168" s="229"/>
      <c r="Z168" s="229"/>
      <c r="AA168" s="229"/>
      <c r="AB168" s="229"/>
      <c r="AC168" s="229"/>
      <c r="AD168" s="229"/>
      <c r="AE168" s="229"/>
      <c r="AF168" s="229"/>
      <c r="AG168" s="229"/>
      <c r="AH168" s="229"/>
      <c r="AI168" s="229"/>
      <c r="AJ168" s="229"/>
      <c r="AK168" s="229"/>
      <c r="AL168" s="229"/>
      <c r="AM168" s="229"/>
      <c r="AN168" s="229"/>
      <c r="AO168" s="229"/>
      <c r="AP168" s="229"/>
      <c r="AQ168" s="229"/>
      <c r="AR168" s="229"/>
      <c r="AS168" s="229"/>
      <c r="AT168" s="229"/>
      <c r="AU168" s="229"/>
      <c r="AV168" s="229"/>
      <c r="AW168" s="229"/>
      <c r="AX168" s="229"/>
      <c r="AY168" s="229"/>
      <c r="AZ168" s="229"/>
      <c r="BA168" s="229"/>
      <c r="BB168" s="229"/>
      <c r="BC168" s="229"/>
      <c r="BD168" s="229"/>
      <c r="BE168" s="229"/>
      <c r="BF168" s="229"/>
      <c r="BG168" s="229"/>
      <c r="BH168" s="229"/>
      <c r="BI168" s="229"/>
      <c r="BJ168" s="229"/>
      <c r="BK168" s="229"/>
      <c r="BL168" s="229"/>
      <c r="BM168" s="229"/>
      <c r="BN168" s="229"/>
      <c r="BO168" s="229"/>
      <c r="BP168" s="229"/>
      <c r="BQ168" s="229"/>
      <c r="BR168" s="229"/>
      <c r="BS168" s="229"/>
      <c r="BT168" s="229"/>
      <c r="BU168" s="229"/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29"/>
      <c r="CJ168" s="229"/>
      <c r="CK168" s="229"/>
      <c r="CL168" s="229"/>
      <c r="CM168" s="229"/>
      <c r="CN168" s="229"/>
      <c r="CO168" s="229"/>
      <c r="CP168" s="229"/>
      <c r="CQ168" s="229"/>
      <c r="CR168" s="229"/>
      <c r="CS168" s="229"/>
      <c r="CT168" s="229"/>
      <c r="CU168" s="229"/>
      <c r="CV168" s="229"/>
      <c r="CW168" s="229"/>
      <c r="CX168" s="229"/>
      <c r="CY168" s="229"/>
      <c r="CZ168" s="229"/>
      <c r="DA168" s="229"/>
      <c r="DB168" s="229"/>
      <c r="DC168" s="229"/>
      <c r="DD168" s="229"/>
      <c r="DE168" s="229"/>
      <c r="DF168" s="229"/>
      <c r="DG168" s="229"/>
      <c r="DH168" s="229"/>
      <c r="DI168" s="229"/>
      <c r="DJ168" s="229"/>
      <c r="DK168" s="229"/>
      <c r="DL168" s="229"/>
      <c r="DM168" s="229"/>
      <c r="DN168" s="229"/>
      <c r="DO168" s="229"/>
      <c r="DP168" s="229"/>
      <c r="DQ168" s="229"/>
      <c r="DR168" s="229"/>
      <c r="DS168" s="229"/>
      <c r="DT168" s="229"/>
      <c r="DU168" s="229"/>
      <c r="DV168" s="229"/>
      <c r="DW168" s="229"/>
      <c r="DX168" s="229"/>
      <c r="DY168" s="215"/>
    </row>
    <row r="169" ht="15.75" customHeight="1">
      <c r="A169" s="220">
        <v>3.0</v>
      </c>
      <c r="B169" s="349" t="s">
        <v>300</v>
      </c>
      <c r="C169" s="350">
        <v>1.0</v>
      </c>
      <c r="D169" s="223" t="s">
        <v>195</v>
      </c>
      <c r="E169" s="221">
        <v>1.57714285714286E7</v>
      </c>
      <c r="F169" s="223">
        <f t="shared" si="83"/>
        <v>15771428.57</v>
      </c>
      <c r="G169" s="224">
        <f t="shared" si="84"/>
        <v>0</v>
      </c>
      <c r="H169" s="225">
        <f t="shared" si="85"/>
        <v>15771428.57</v>
      </c>
      <c r="I169" s="229"/>
      <c r="J169" s="229"/>
      <c r="K169" s="229"/>
      <c r="L169" s="229"/>
      <c r="M169" s="229"/>
      <c r="N169" s="229"/>
      <c r="O169" s="229"/>
      <c r="P169" s="229"/>
      <c r="Q169" s="229"/>
      <c r="R169" s="229"/>
      <c r="S169" s="229"/>
      <c r="T169" s="229"/>
      <c r="U169" s="229"/>
      <c r="V169" s="229"/>
      <c r="W169" s="229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29"/>
      <c r="AI169" s="229"/>
      <c r="AJ169" s="229"/>
      <c r="AK169" s="229"/>
      <c r="AL169" s="229"/>
      <c r="AM169" s="229"/>
      <c r="AN169" s="229"/>
      <c r="AO169" s="229"/>
      <c r="AP169" s="229"/>
      <c r="AQ169" s="229"/>
      <c r="AR169" s="229"/>
      <c r="AS169" s="229"/>
      <c r="AT169" s="229"/>
      <c r="AU169" s="229"/>
      <c r="AV169" s="229"/>
      <c r="AW169" s="229"/>
      <c r="AX169" s="229"/>
      <c r="AY169" s="229"/>
      <c r="AZ169" s="229"/>
      <c r="BA169" s="229"/>
      <c r="BB169" s="229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29"/>
      <c r="BS169" s="229"/>
      <c r="BT169" s="229"/>
      <c r="BU169" s="229"/>
      <c r="BV169" s="229"/>
      <c r="BW169" s="229"/>
      <c r="BX169" s="229"/>
      <c r="BY169" s="229"/>
      <c r="BZ169" s="229"/>
      <c r="CA169" s="229"/>
      <c r="CB169" s="229"/>
      <c r="CC169" s="229"/>
      <c r="CD169" s="229"/>
      <c r="CE169" s="229"/>
      <c r="CF169" s="229"/>
      <c r="CG169" s="229"/>
      <c r="CH169" s="229"/>
      <c r="CI169" s="229"/>
      <c r="CJ169" s="229"/>
      <c r="CK169" s="229"/>
      <c r="CL169" s="229"/>
      <c r="CM169" s="229"/>
      <c r="CN169" s="229"/>
      <c r="CO169" s="229"/>
      <c r="CP169" s="229"/>
      <c r="CQ169" s="229"/>
      <c r="CR169" s="229"/>
      <c r="CS169" s="229"/>
      <c r="CT169" s="229"/>
      <c r="CU169" s="229"/>
      <c r="CV169" s="229"/>
      <c r="CW169" s="229"/>
      <c r="CX169" s="229"/>
      <c r="CY169" s="229"/>
      <c r="CZ169" s="229"/>
      <c r="DA169" s="229"/>
      <c r="DB169" s="229"/>
      <c r="DC169" s="229"/>
      <c r="DD169" s="229"/>
      <c r="DE169" s="229"/>
      <c r="DF169" s="229"/>
      <c r="DG169" s="229"/>
      <c r="DH169" s="229"/>
      <c r="DI169" s="229"/>
      <c r="DJ169" s="229"/>
      <c r="DK169" s="229"/>
      <c r="DL169" s="229"/>
      <c r="DM169" s="229"/>
      <c r="DN169" s="229"/>
      <c r="DO169" s="229"/>
      <c r="DP169" s="229"/>
      <c r="DQ169" s="229"/>
      <c r="DR169" s="229"/>
      <c r="DS169" s="229"/>
      <c r="DT169" s="229"/>
      <c r="DU169" s="229"/>
      <c r="DV169" s="229"/>
      <c r="DW169" s="229"/>
      <c r="DX169" s="229"/>
      <c r="DY169" s="215"/>
    </row>
    <row r="170" ht="15.75" customHeight="1">
      <c r="A170" s="220">
        <v>4.0</v>
      </c>
      <c r="B170" s="349" t="s">
        <v>301</v>
      </c>
      <c r="C170" s="350">
        <v>1.0</v>
      </c>
      <c r="D170" s="223" t="s">
        <v>195</v>
      </c>
      <c r="E170" s="221">
        <v>1.57714285714286E7</v>
      </c>
      <c r="F170" s="223">
        <f t="shared" si="83"/>
        <v>15771428.57</v>
      </c>
      <c r="G170" s="224">
        <f t="shared" si="84"/>
        <v>0</v>
      </c>
      <c r="H170" s="225">
        <f t="shared" si="85"/>
        <v>15771428.57</v>
      </c>
      <c r="I170" s="229"/>
      <c r="J170" s="229"/>
      <c r="K170" s="229"/>
      <c r="L170" s="229"/>
      <c r="M170" s="229"/>
      <c r="N170" s="229"/>
      <c r="O170" s="229"/>
      <c r="P170" s="229"/>
      <c r="Q170" s="229"/>
      <c r="R170" s="229"/>
      <c r="S170" s="229"/>
      <c r="T170" s="229"/>
      <c r="U170" s="229"/>
      <c r="V170" s="229"/>
      <c r="W170" s="229"/>
      <c r="X170" s="229"/>
      <c r="Y170" s="229"/>
      <c r="Z170" s="229"/>
      <c r="AA170" s="229"/>
      <c r="AB170" s="229"/>
      <c r="AC170" s="229"/>
      <c r="AD170" s="229"/>
      <c r="AE170" s="229"/>
      <c r="AF170" s="229"/>
      <c r="AG170" s="229"/>
      <c r="AH170" s="229"/>
      <c r="AI170" s="229"/>
      <c r="AJ170" s="229"/>
      <c r="AK170" s="229"/>
      <c r="AL170" s="229"/>
      <c r="AM170" s="229"/>
      <c r="AN170" s="229"/>
      <c r="AO170" s="229"/>
      <c r="AP170" s="229"/>
      <c r="AQ170" s="229"/>
      <c r="AR170" s="229"/>
      <c r="AS170" s="229"/>
      <c r="AT170" s="229"/>
      <c r="AU170" s="229"/>
      <c r="AV170" s="229"/>
      <c r="AW170" s="229"/>
      <c r="AX170" s="229"/>
      <c r="AY170" s="229"/>
      <c r="AZ170" s="229"/>
      <c r="BA170" s="229"/>
      <c r="BB170" s="229"/>
      <c r="BC170" s="229"/>
      <c r="BD170" s="229"/>
      <c r="BE170" s="229"/>
      <c r="BF170" s="229"/>
      <c r="BG170" s="229"/>
      <c r="BH170" s="229"/>
      <c r="BI170" s="229"/>
      <c r="BJ170" s="229"/>
      <c r="BK170" s="229"/>
      <c r="BL170" s="229"/>
      <c r="BM170" s="229"/>
      <c r="BN170" s="229"/>
      <c r="BO170" s="229"/>
      <c r="BP170" s="229"/>
      <c r="BQ170" s="229"/>
      <c r="BR170" s="229"/>
      <c r="BS170" s="229"/>
      <c r="BT170" s="229"/>
      <c r="BU170" s="229"/>
      <c r="BV170" s="229"/>
      <c r="BW170" s="229"/>
      <c r="BX170" s="229"/>
      <c r="BY170" s="229"/>
      <c r="BZ170" s="229"/>
      <c r="CA170" s="229"/>
      <c r="CB170" s="229"/>
      <c r="CC170" s="229"/>
      <c r="CD170" s="229"/>
      <c r="CE170" s="229"/>
      <c r="CF170" s="229"/>
      <c r="CG170" s="229"/>
      <c r="CH170" s="229"/>
      <c r="CI170" s="229"/>
      <c r="CJ170" s="229"/>
      <c r="CK170" s="229"/>
      <c r="CL170" s="229"/>
      <c r="CM170" s="229"/>
      <c r="CN170" s="229"/>
      <c r="CO170" s="229"/>
      <c r="CP170" s="229"/>
      <c r="CQ170" s="229"/>
      <c r="CR170" s="229"/>
      <c r="CS170" s="229"/>
      <c r="CT170" s="229"/>
      <c r="CU170" s="229"/>
      <c r="CV170" s="229"/>
      <c r="CW170" s="229"/>
      <c r="CX170" s="229"/>
      <c r="CY170" s="229"/>
      <c r="CZ170" s="229"/>
      <c r="DA170" s="229"/>
      <c r="DB170" s="229"/>
      <c r="DC170" s="229"/>
      <c r="DD170" s="229"/>
      <c r="DE170" s="229"/>
      <c r="DF170" s="229"/>
      <c r="DG170" s="229"/>
      <c r="DH170" s="229"/>
      <c r="DI170" s="229"/>
      <c r="DJ170" s="229"/>
      <c r="DK170" s="229"/>
      <c r="DL170" s="229"/>
      <c r="DM170" s="229"/>
      <c r="DN170" s="229"/>
      <c r="DO170" s="229"/>
      <c r="DP170" s="229"/>
      <c r="DQ170" s="229"/>
      <c r="DR170" s="229"/>
      <c r="DS170" s="229"/>
      <c r="DT170" s="229"/>
      <c r="DU170" s="229"/>
      <c r="DV170" s="229"/>
      <c r="DW170" s="229"/>
      <c r="DX170" s="229"/>
      <c r="DY170" s="215"/>
    </row>
    <row r="171" ht="15.75" customHeight="1">
      <c r="A171" s="220">
        <v>5.0</v>
      </c>
      <c r="B171" s="349" t="s">
        <v>302</v>
      </c>
      <c r="C171" s="350">
        <v>1.0</v>
      </c>
      <c r="D171" s="223" t="s">
        <v>195</v>
      </c>
      <c r="E171" s="221">
        <v>1.57714285714286E7</v>
      </c>
      <c r="F171" s="223">
        <f t="shared" si="83"/>
        <v>15771428.57</v>
      </c>
      <c r="G171" s="224">
        <f t="shared" si="84"/>
        <v>0</v>
      </c>
      <c r="H171" s="225">
        <f t="shared" si="85"/>
        <v>15771428.57</v>
      </c>
      <c r="I171" s="229"/>
      <c r="J171" s="229"/>
      <c r="K171" s="229"/>
      <c r="L171" s="229"/>
      <c r="M171" s="229"/>
      <c r="N171" s="229"/>
      <c r="O171" s="229"/>
      <c r="P171" s="229"/>
      <c r="Q171" s="229"/>
      <c r="R171" s="229"/>
      <c r="S171" s="229"/>
      <c r="T171" s="229"/>
      <c r="U171" s="229"/>
      <c r="V171" s="229"/>
      <c r="W171" s="229"/>
      <c r="X171" s="229"/>
      <c r="Y171" s="229"/>
      <c r="Z171" s="229"/>
      <c r="AA171" s="229"/>
      <c r="AB171" s="229"/>
      <c r="AC171" s="229"/>
      <c r="AD171" s="229"/>
      <c r="AE171" s="229"/>
      <c r="AF171" s="229"/>
      <c r="AG171" s="229"/>
      <c r="AH171" s="229"/>
      <c r="AI171" s="229"/>
      <c r="AJ171" s="229"/>
      <c r="AK171" s="229"/>
      <c r="AL171" s="229"/>
      <c r="AM171" s="229"/>
      <c r="AN171" s="229"/>
      <c r="AO171" s="229"/>
      <c r="AP171" s="229"/>
      <c r="AQ171" s="229"/>
      <c r="AR171" s="229"/>
      <c r="AS171" s="229"/>
      <c r="AT171" s="229"/>
      <c r="AU171" s="229"/>
      <c r="AV171" s="229"/>
      <c r="AW171" s="229"/>
      <c r="AX171" s="229"/>
      <c r="AY171" s="229"/>
      <c r="AZ171" s="229"/>
      <c r="BA171" s="229"/>
      <c r="BB171" s="229"/>
      <c r="BC171" s="229"/>
      <c r="BD171" s="229"/>
      <c r="BE171" s="229"/>
      <c r="BF171" s="229"/>
      <c r="BG171" s="229"/>
      <c r="BH171" s="229"/>
      <c r="BI171" s="229"/>
      <c r="BJ171" s="229"/>
      <c r="BK171" s="229"/>
      <c r="BL171" s="229"/>
      <c r="BM171" s="229"/>
      <c r="BN171" s="229"/>
      <c r="BO171" s="229"/>
      <c r="BP171" s="229"/>
      <c r="BQ171" s="229"/>
      <c r="BR171" s="229"/>
      <c r="BS171" s="229"/>
      <c r="BT171" s="229"/>
      <c r="BU171" s="229"/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29"/>
      <c r="CJ171" s="229"/>
      <c r="CK171" s="229"/>
      <c r="CL171" s="229"/>
      <c r="CM171" s="229"/>
      <c r="CN171" s="229"/>
      <c r="CO171" s="229"/>
      <c r="CP171" s="229"/>
      <c r="CQ171" s="229"/>
      <c r="CR171" s="229"/>
      <c r="CS171" s="229"/>
      <c r="CT171" s="229"/>
      <c r="CU171" s="229"/>
      <c r="CV171" s="229"/>
      <c r="CW171" s="229"/>
      <c r="CX171" s="229"/>
      <c r="CY171" s="229"/>
      <c r="CZ171" s="229"/>
      <c r="DA171" s="229"/>
      <c r="DB171" s="229"/>
      <c r="DC171" s="229"/>
      <c r="DD171" s="229"/>
      <c r="DE171" s="229"/>
      <c r="DF171" s="229"/>
      <c r="DG171" s="229"/>
      <c r="DH171" s="229"/>
      <c r="DI171" s="229"/>
      <c r="DJ171" s="229"/>
      <c r="DK171" s="229"/>
      <c r="DL171" s="229"/>
      <c r="DM171" s="229"/>
      <c r="DN171" s="229"/>
      <c r="DO171" s="229"/>
      <c r="DP171" s="229"/>
      <c r="DQ171" s="229"/>
      <c r="DR171" s="229"/>
      <c r="DS171" s="229"/>
      <c r="DT171" s="229"/>
      <c r="DU171" s="229"/>
      <c r="DV171" s="229"/>
      <c r="DW171" s="229"/>
      <c r="DX171" s="229"/>
      <c r="DY171" s="215"/>
    </row>
    <row r="172" ht="15.75" customHeight="1">
      <c r="A172" s="220">
        <v>6.0</v>
      </c>
      <c r="B172" s="349" t="s">
        <v>303</v>
      </c>
      <c r="C172" s="350">
        <v>1.0</v>
      </c>
      <c r="D172" s="223" t="s">
        <v>195</v>
      </c>
      <c r="E172" s="221">
        <v>1.57714285714286E7</v>
      </c>
      <c r="F172" s="223">
        <f t="shared" si="83"/>
        <v>15771428.57</v>
      </c>
      <c r="G172" s="224">
        <f t="shared" si="84"/>
        <v>0</v>
      </c>
      <c r="H172" s="225">
        <f t="shared" si="85"/>
        <v>15771428.57</v>
      </c>
      <c r="I172" s="229"/>
      <c r="J172" s="229"/>
      <c r="K172" s="229"/>
      <c r="L172" s="229"/>
      <c r="M172" s="229"/>
      <c r="N172" s="229"/>
      <c r="O172" s="229"/>
      <c r="P172" s="229"/>
      <c r="Q172" s="229"/>
      <c r="R172" s="229"/>
      <c r="S172" s="229"/>
      <c r="T172" s="229"/>
      <c r="U172" s="229"/>
      <c r="V172" s="229"/>
      <c r="W172" s="229"/>
      <c r="X172" s="229"/>
      <c r="Y172" s="229"/>
      <c r="Z172" s="229"/>
      <c r="AA172" s="229"/>
      <c r="AB172" s="229"/>
      <c r="AC172" s="229"/>
      <c r="AD172" s="229"/>
      <c r="AE172" s="229"/>
      <c r="AF172" s="229"/>
      <c r="AG172" s="229"/>
      <c r="AH172" s="229"/>
      <c r="AI172" s="229"/>
      <c r="AJ172" s="229"/>
      <c r="AK172" s="229"/>
      <c r="AL172" s="229"/>
      <c r="AM172" s="229"/>
      <c r="AN172" s="229"/>
      <c r="AO172" s="229"/>
      <c r="AP172" s="229"/>
      <c r="AQ172" s="229"/>
      <c r="AR172" s="229"/>
      <c r="AS172" s="229"/>
      <c r="AT172" s="229"/>
      <c r="AU172" s="229"/>
      <c r="AV172" s="229"/>
      <c r="AW172" s="229"/>
      <c r="AX172" s="229"/>
      <c r="AY172" s="229"/>
      <c r="AZ172" s="229"/>
      <c r="BA172" s="229"/>
      <c r="BB172" s="229"/>
      <c r="BC172" s="229"/>
      <c r="BD172" s="229"/>
      <c r="BE172" s="229"/>
      <c r="BF172" s="229"/>
      <c r="BG172" s="229"/>
      <c r="BH172" s="229"/>
      <c r="BI172" s="229"/>
      <c r="BJ172" s="229"/>
      <c r="BK172" s="229"/>
      <c r="BL172" s="229"/>
      <c r="BM172" s="229"/>
      <c r="BN172" s="229"/>
      <c r="BO172" s="229"/>
      <c r="BP172" s="229"/>
      <c r="BQ172" s="229"/>
      <c r="BR172" s="229"/>
      <c r="BS172" s="229"/>
      <c r="BT172" s="229"/>
      <c r="BU172" s="229"/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29"/>
      <c r="CJ172" s="229"/>
      <c r="CK172" s="229"/>
      <c r="CL172" s="229"/>
      <c r="CM172" s="229"/>
      <c r="CN172" s="229"/>
      <c r="CO172" s="229"/>
      <c r="CP172" s="229"/>
      <c r="CQ172" s="229"/>
      <c r="CR172" s="229"/>
      <c r="CS172" s="229"/>
      <c r="CT172" s="229"/>
      <c r="CU172" s="229"/>
      <c r="CV172" s="229"/>
      <c r="CW172" s="229"/>
      <c r="CX172" s="229"/>
      <c r="CY172" s="229"/>
      <c r="CZ172" s="229"/>
      <c r="DA172" s="229"/>
      <c r="DB172" s="229"/>
      <c r="DC172" s="229"/>
      <c r="DD172" s="229"/>
      <c r="DE172" s="229"/>
      <c r="DF172" s="229"/>
      <c r="DG172" s="229"/>
      <c r="DH172" s="229"/>
      <c r="DI172" s="229"/>
      <c r="DJ172" s="229"/>
      <c r="DK172" s="229"/>
      <c r="DL172" s="229"/>
      <c r="DM172" s="229"/>
      <c r="DN172" s="229"/>
      <c r="DO172" s="229"/>
      <c r="DP172" s="229"/>
      <c r="DQ172" s="229"/>
      <c r="DR172" s="229"/>
      <c r="DS172" s="229"/>
      <c r="DT172" s="229"/>
      <c r="DU172" s="229"/>
      <c r="DV172" s="229"/>
      <c r="DW172" s="229"/>
      <c r="DX172" s="229"/>
      <c r="DY172" s="215"/>
    </row>
    <row r="173" ht="15.75" customHeight="1">
      <c r="A173" s="220">
        <v>7.0</v>
      </c>
      <c r="B173" s="349" t="s">
        <v>304</v>
      </c>
      <c r="C173" s="350">
        <v>1.0</v>
      </c>
      <c r="D173" s="223" t="s">
        <v>195</v>
      </c>
      <c r="E173" s="221">
        <v>1.57714285714286E7</v>
      </c>
      <c r="F173" s="223">
        <f t="shared" si="83"/>
        <v>15771428.57</v>
      </c>
      <c r="G173" s="224">
        <f t="shared" si="84"/>
        <v>0</v>
      </c>
      <c r="H173" s="225">
        <f t="shared" si="85"/>
        <v>15771428.57</v>
      </c>
      <c r="I173" s="229"/>
      <c r="J173" s="229"/>
      <c r="K173" s="229"/>
      <c r="L173" s="229"/>
      <c r="M173" s="229"/>
      <c r="N173" s="229"/>
      <c r="O173" s="229"/>
      <c r="P173" s="229"/>
      <c r="Q173" s="229"/>
      <c r="R173" s="229"/>
      <c r="S173" s="229"/>
      <c r="T173" s="229"/>
      <c r="U173" s="229"/>
      <c r="V173" s="229"/>
      <c r="W173" s="229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29"/>
      <c r="AI173" s="229"/>
      <c r="AJ173" s="229"/>
      <c r="AK173" s="229"/>
      <c r="AL173" s="229"/>
      <c r="AM173" s="229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29"/>
      <c r="BB173" s="229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29"/>
      <c r="BS173" s="229"/>
      <c r="BT173" s="229"/>
      <c r="BU173" s="229"/>
      <c r="BV173" s="229"/>
      <c r="BW173" s="229"/>
      <c r="BX173" s="229"/>
      <c r="BY173" s="229"/>
      <c r="BZ173" s="229"/>
      <c r="CA173" s="229"/>
      <c r="CB173" s="229"/>
      <c r="CC173" s="229"/>
      <c r="CD173" s="229"/>
      <c r="CE173" s="229"/>
      <c r="CF173" s="229"/>
      <c r="CG173" s="229"/>
      <c r="CH173" s="229"/>
      <c r="CI173" s="229"/>
      <c r="CJ173" s="229"/>
      <c r="CK173" s="229"/>
      <c r="CL173" s="229"/>
      <c r="CM173" s="229"/>
      <c r="CN173" s="229"/>
      <c r="CO173" s="229"/>
      <c r="CP173" s="229"/>
      <c r="CQ173" s="229"/>
      <c r="CR173" s="229"/>
      <c r="CS173" s="229"/>
      <c r="CT173" s="229"/>
      <c r="CU173" s="229"/>
      <c r="CV173" s="229"/>
      <c r="CW173" s="229"/>
      <c r="CX173" s="229"/>
      <c r="CY173" s="229"/>
      <c r="CZ173" s="229"/>
      <c r="DA173" s="229"/>
      <c r="DB173" s="229"/>
      <c r="DC173" s="229"/>
      <c r="DD173" s="229"/>
      <c r="DE173" s="229"/>
      <c r="DF173" s="229"/>
      <c r="DG173" s="229"/>
      <c r="DH173" s="229"/>
      <c r="DI173" s="229"/>
      <c r="DJ173" s="229"/>
      <c r="DK173" s="229"/>
      <c r="DL173" s="229"/>
      <c r="DM173" s="229"/>
      <c r="DN173" s="229"/>
      <c r="DO173" s="229"/>
      <c r="DP173" s="229"/>
      <c r="DQ173" s="229"/>
      <c r="DR173" s="229"/>
      <c r="DS173" s="229"/>
      <c r="DT173" s="229"/>
      <c r="DU173" s="229"/>
      <c r="DV173" s="229"/>
      <c r="DW173" s="229"/>
      <c r="DX173" s="229"/>
      <c r="DY173" s="215"/>
    </row>
    <row r="174" ht="15.75" customHeight="1">
      <c r="A174" s="220">
        <v>2.0</v>
      </c>
      <c r="B174" s="221" t="s">
        <v>305</v>
      </c>
      <c r="C174" s="351">
        <v>0.0</v>
      </c>
      <c r="D174" s="223" t="s">
        <v>195</v>
      </c>
      <c r="E174" s="249">
        <f>C174*2</f>
        <v>0</v>
      </c>
      <c r="F174" s="223">
        <f t="shared" si="83"/>
        <v>0</v>
      </c>
      <c r="G174" s="224">
        <f t="shared" si="84"/>
        <v>0</v>
      </c>
      <c r="H174" s="225">
        <f t="shared" si="85"/>
        <v>0</v>
      </c>
      <c r="I174" s="229"/>
      <c r="J174" s="229"/>
      <c r="K174" s="229"/>
      <c r="L174" s="229"/>
      <c r="M174" s="229"/>
      <c r="N174" s="229"/>
      <c r="O174" s="229"/>
      <c r="P174" s="229"/>
      <c r="Q174" s="229"/>
      <c r="R174" s="229"/>
      <c r="S174" s="229"/>
      <c r="T174" s="229"/>
      <c r="U174" s="229"/>
      <c r="V174" s="229"/>
      <c r="W174" s="229"/>
      <c r="X174" s="229"/>
      <c r="Y174" s="229"/>
      <c r="Z174" s="229"/>
      <c r="AA174" s="229"/>
      <c r="AB174" s="229"/>
      <c r="AC174" s="229"/>
      <c r="AD174" s="229"/>
      <c r="AE174" s="229"/>
      <c r="AF174" s="229"/>
      <c r="AG174" s="229"/>
      <c r="AH174" s="229"/>
      <c r="AI174" s="229"/>
      <c r="AJ174" s="229"/>
      <c r="AK174" s="229"/>
      <c r="AL174" s="229"/>
      <c r="AM174" s="229"/>
      <c r="AN174" s="229"/>
      <c r="AO174" s="229"/>
      <c r="AP174" s="229"/>
      <c r="AQ174" s="229"/>
      <c r="AR174" s="229"/>
      <c r="AS174" s="229"/>
      <c r="AT174" s="229"/>
      <c r="AU174" s="229"/>
      <c r="AV174" s="229"/>
      <c r="AW174" s="229"/>
      <c r="AX174" s="229"/>
      <c r="AY174" s="229"/>
      <c r="AZ174" s="229"/>
      <c r="BA174" s="229"/>
      <c r="BB174" s="229"/>
      <c r="BC174" s="229"/>
      <c r="BD174" s="229"/>
      <c r="BE174" s="229"/>
      <c r="BF174" s="229"/>
      <c r="BG174" s="229"/>
      <c r="BH174" s="229"/>
      <c r="BI174" s="229"/>
      <c r="BJ174" s="229"/>
      <c r="BK174" s="229"/>
      <c r="BL174" s="229"/>
      <c r="BM174" s="229"/>
      <c r="BN174" s="229"/>
      <c r="BO174" s="229"/>
      <c r="BP174" s="229"/>
      <c r="BQ174" s="229"/>
      <c r="BR174" s="229"/>
      <c r="BS174" s="229"/>
      <c r="BT174" s="229"/>
      <c r="BU174" s="229"/>
      <c r="BV174" s="229"/>
      <c r="BW174" s="229"/>
      <c r="BX174" s="229"/>
      <c r="BY174" s="229"/>
      <c r="BZ174" s="229"/>
      <c r="CA174" s="229"/>
      <c r="CB174" s="229"/>
      <c r="CC174" s="229"/>
      <c r="CD174" s="229"/>
      <c r="CE174" s="229"/>
      <c r="CF174" s="229"/>
      <c r="CG174" s="229"/>
      <c r="CH174" s="229"/>
      <c r="CI174" s="229"/>
      <c r="CJ174" s="229"/>
      <c r="CK174" s="229"/>
      <c r="CL174" s="229"/>
      <c r="CM174" s="229"/>
      <c r="CN174" s="229"/>
      <c r="CO174" s="229"/>
      <c r="CP174" s="229"/>
      <c r="CQ174" s="229"/>
      <c r="CR174" s="229"/>
      <c r="CS174" s="229"/>
      <c r="CT174" s="229"/>
      <c r="CU174" s="229"/>
      <c r="CV174" s="229"/>
      <c r="CW174" s="229"/>
      <c r="CX174" s="229"/>
      <c r="CY174" s="229"/>
      <c r="CZ174" s="229"/>
      <c r="DA174" s="229"/>
      <c r="DB174" s="229"/>
      <c r="DC174" s="229"/>
      <c r="DD174" s="229"/>
      <c r="DE174" s="229"/>
      <c r="DF174" s="229"/>
      <c r="DG174" s="229"/>
      <c r="DH174" s="229"/>
      <c r="DI174" s="229"/>
      <c r="DJ174" s="229"/>
      <c r="DK174" s="229"/>
      <c r="DL174" s="229"/>
      <c r="DM174" s="229"/>
      <c r="DN174" s="229"/>
      <c r="DO174" s="229"/>
      <c r="DP174" s="229"/>
      <c r="DQ174" s="229"/>
      <c r="DR174" s="229"/>
      <c r="DS174" s="229"/>
      <c r="DT174" s="229"/>
      <c r="DU174" s="229"/>
      <c r="DV174" s="229"/>
      <c r="DW174" s="229"/>
      <c r="DX174" s="229"/>
      <c r="DY174" s="215"/>
    </row>
    <row r="175" ht="15.75" customHeight="1">
      <c r="A175" s="232"/>
      <c r="B175" s="233" t="s">
        <v>5</v>
      </c>
      <c r="C175" s="232"/>
      <c r="D175" s="232"/>
      <c r="E175" s="233"/>
      <c r="F175" s="235">
        <f t="shared" ref="F175:DX175" si="86">SUM(F167:F174)</f>
        <v>110400000</v>
      </c>
      <c r="G175" s="266">
        <f t="shared" si="86"/>
        <v>0</v>
      </c>
      <c r="H175" s="237">
        <f t="shared" si="86"/>
        <v>110400000</v>
      </c>
      <c r="I175" s="267">
        <f t="shared" si="86"/>
        <v>0</v>
      </c>
      <c r="J175" s="267">
        <f t="shared" si="86"/>
        <v>0</v>
      </c>
      <c r="K175" s="267">
        <f t="shared" si="86"/>
        <v>0</v>
      </c>
      <c r="L175" s="267">
        <f t="shared" si="86"/>
        <v>0</v>
      </c>
      <c r="M175" s="267">
        <f t="shared" si="86"/>
        <v>0</v>
      </c>
      <c r="N175" s="267">
        <f t="shared" si="86"/>
        <v>0</v>
      </c>
      <c r="O175" s="267">
        <f t="shared" si="86"/>
        <v>0</v>
      </c>
      <c r="P175" s="267">
        <f t="shared" si="86"/>
        <v>0</v>
      </c>
      <c r="Q175" s="267">
        <f t="shared" si="86"/>
        <v>0</v>
      </c>
      <c r="R175" s="267">
        <f t="shared" si="86"/>
        <v>0</v>
      </c>
      <c r="S175" s="267">
        <f t="shared" si="86"/>
        <v>0</v>
      </c>
      <c r="T175" s="267">
        <f t="shared" si="86"/>
        <v>0</v>
      </c>
      <c r="U175" s="267">
        <f t="shared" si="86"/>
        <v>0</v>
      </c>
      <c r="V175" s="267">
        <f t="shared" si="86"/>
        <v>0</v>
      </c>
      <c r="W175" s="267">
        <f t="shared" si="86"/>
        <v>0</v>
      </c>
      <c r="X175" s="267">
        <f t="shared" si="86"/>
        <v>0</v>
      </c>
      <c r="Y175" s="267">
        <f t="shared" si="86"/>
        <v>0</v>
      </c>
      <c r="Z175" s="267">
        <f t="shared" si="86"/>
        <v>0</v>
      </c>
      <c r="AA175" s="267">
        <f t="shared" si="86"/>
        <v>0</v>
      </c>
      <c r="AB175" s="267">
        <f t="shared" si="86"/>
        <v>0</v>
      </c>
      <c r="AC175" s="267">
        <f t="shared" si="86"/>
        <v>0</v>
      </c>
      <c r="AD175" s="267">
        <f t="shared" si="86"/>
        <v>0</v>
      </c>
      <c r="AE175" s="267">
        <f t="shared" si="86"/>
        <v>0</v>
      </c>
      <c r="AF175" s="267">
        <f t="shared" si="86"/>
        <v>0</v>
      </c>
      <c r="AG175" s="267">
        <f t="shared" si="86"/>
        <v>0</v>
      </c>
      <c r="AH175" s="267">
        <f t="shared" si="86"/>
        <v>0</v>
      </c>
      <c r="AI175" s="267">
        <f t="shared" si="86"/>
        <v>0</v>
      </c>
      <c r="AJ175" s="267">
        <f t="shared" si="86"/>
        <v>0</v>
      </c>
      <c r="AK175" s="267">
        <f t="shared" si="86"/>
        <v>0</v>
      </c>
      <c r="AL175" s="267">
        <f t="shared" si="86"/>
        <v>0</v>
      </c>
      <c r="AM175" s="267">
        <f t="shared" si="86"/>
        <v>0</v>
      </c>
      <c r="AN175" s="267">
        <f t="shared" si="86"/>
        <v>0</v>
      </c>
      <c r="AO175" s="267">
        <f t="shared" si="86"/>
        <v>0</v>
      </c>
      <c r="AP175" s="267">
        <f t="shared" si="86"/>
        <v>0</v>
      </c>
      <c r="AQ175" s="267">
        <f t="shared" si="86"/>
        <v>0</v>
      </c>
      <c r="AR175" s="267">
        <f t="shared" si="86"/>
        <v>0</v>
      </c>
      <c r="AS175" s="267">
        <f t="shared" si="86"/>
        <v>0</v>
      </c>
      <c r="AT175" s="267">
        <f t="shared" si="86"/>
        <v>0</v>
      </c>
      <c r="AU175" s="267">
        <f t="shared" si="86"/>
        <v>0</v>
      </c>
      <c r="AV175" s="267">
        <f t="shared" si="86"/>
        <v>0</v>
      </c>
      <c r="AW175" s="267">
        <f t="shared" si="86"/>
        <v>0</v>
      </c>
      <c r="AX175" s="267">
        <f t="shared" si="86"/>
        <v>0</v>
      </c>
      <c r="AY175" s="267">
        <f t="shared" si="86"/>
        <v>0</v>
      </c>
      <c r="AZ175" s="267">
        <f t="shared" si="86"/>
        <v>0</v>
      </c>
      <c r="BA175" s="267">
        <f t="shared" si="86"/>
        <v>0</v>
      </c>
      <c r="BB175" s="267">
        <f t="shared" si="86"/>
        <v>0</v>
      </c>
      <c r="BC175" s="267">
        <f t="shared" si="86"/>
        <v>0</v>
      </c>
      <c r="BD175" s="267">
        <f t="shared" si="86"/>
        <v>0</v>
      </c>
      <c r="BE175" s="267">
        <f t="shared" si="86"/>
        <v>0</v>
      </c>
      <c r="BF175" s="267">
        <f t="shared" si="86"/>
        <v>0</v>
      </c>
      <c r="BG175" s="267">
        <f t="shared" si="86"/>
        <v>0</v>
      </c>
      <c r="BH175" s="267">
        <f t="shared" si="86"/>
        <v>0</v>
      </c>
      <c r="BI175" s="267">
        <f t="shared" si="86"/>
        <v>0</v>
      </c>
      <c r="BJ175" s="267">
        <f t="shared" si="86"/>
        <v>0</v>
      </c>
      <c r="BK175" s="267">
        <f t="shared" si="86"/>
        <v>0</v>
      </c>
      <c r="BL175" s="267">
        <f t="shared" si="86"/>
        <v>0</v>
      </c>
      <c r="BM175" s="267">
        <f t="shared" si="86"/>
        <v>0</v>
      </c>
      <c r="BN175" s="267">
        <f t="shared" si="86"/>
        <v>0</v>
      </c>
      <c r="BO175" s="267">
        <f t="shared" si="86"/>
        <v>0</v>
      </c>
      <c r="BP175" s="267">
        <f t="shared" si="86"/>
        <v>0</v>
      </c>
      <c r="BQ175" s="267">
        <f t="shared" si="86"/>
        <v>0</v>
      </c>
      <c r="BR175" s="267">
        <f t="shared" si="86"/>
        <v>0</v>
      </c>
      <c r="BS175" s="267">
        <f t="shared" si="86"/>
        <v>0</v>
      </c>
      <c r="BT175" s="267">
        <f t="shared" si="86"/>
        <v>0</v>
      </c>
      <c r="BU175" s="267">
        <f t="shared" si="86"/>
        <v>0</v>
      </c>
      <c r="BV175" s="267">
        <f t="shared" si="86"/>
        <v>0</v>
      </c>
      <c r="BW175" s="267">
        <f t="shared" si="86"/>
        <v>0</v>
      </c>
      <c r="BX175" s="267">
        <f t="shared" si="86"/>
        <v>0</v>
      </c>
      <c r="BY175" s="267">
        <f t="shared" si="86"/>
        <v>0</v>
      </c>
      <c r="BZ175" s="267">
        <f t="shared" si="86"/>
        <v>0</v>
      </c>
      <c r="CA175" s="267">
        <f t="shared" si="86"/>
        <v>0</v>
      </c>
      <c r="CB175" s="267">
        <f t="shared" si="86"/>
        <v>0</v>
      </c>
      <c r="CC175" s="267">
        <f t="shared" si="86"/>
        <v>0</v>
      </c>
      <c r="CD175" s="267">
        <f t="shared" si="86"/>
        <v>0</v>
      </c>
      <c r="CE175" s="267">
        <f t="shared" si="86"/>
        <v>0</v>
      </c>
      <c r="CF175" s="267">
        <f t="shared" si="86"/>
        <v>0</v>
      </c>
      <c r="CG175" s="267">
        <f t="shared" si="86"/>
        <v>0</v>
      </c>
      <c r="CH175" s="267">
        <f t="shared" si="86"/>
        <v>0</v>
      </c>
      <c r="CI175" s="267">
        <f t="shared" si="86"/>
        <v>0</v>
      </c>
      <c r="CJ175" s="267">
        <f t="shared" si="86"/>
        <v>0</v>
      </c>
      <c r="CK175" s="267">
        <f t="shared" si="86"/>
        <v>0</v>
      </c>
      <c r="CL175" s="267">
        <f t="shared" si="86"/>
        <v>0</v>
      </c>
      <c r="CM175" s="267">
        <f t="shared" si="86"/>
        <v>0</v>
      </c>
      <c r="CN175" s="267">
        <f t="shared" si="86"/>
        <v>0</v>
      </c>
      <c r="CO175" s="267">
        <f t="shared" si="86"/>
        <v>0</v>
      </c>
      <c r="CP175" s="267">
        <f t="shared" si="86"/>
        <v>0</v>
      </c>
      <c r="CQ175" s="267">
        <f t="shared" si="86"/>
        <v>0</v>
      </c>
      <c r="CR175" s="267">
        <f t="shared" si="86"/>
        <v>0</v>
      </c>
      <c r="CS175" s="267">
        <f t="shared" si="86"/>
        <v>0</v>
      </c>
      <c r="CT175" s="267">
        <f t="shared" si="86"/>
        <v>0</v>
      </c>
      <c r="CU175" s="267">
        <f t="shared" si="86"/>
        <v>0</v>
      </c>
      <c r="CV175" s="267">
        <f t="shared" si="86"/>
        <v>0</v>
      </c>
      <c r="CW175" s="267">
        <f t="shared" si="86"/>
        <v>0</v>
      </c>
      <c r="CX175" s="267">
        <f t="shared" si="86"/>
        <v>0</v>
      </c>
      <c r="CY175" s="267">
        <f t="shared" si="86"/>
        <v>0</v>
      </c>
      <c r="CZ175" s="267">
        <f t="shared" si="86"/>
        <v>0</v>
      </c>
      <c r="DA175" s="267">
        <f t="shared" si="86"/>
        <v>0</v>
      </c>
      <c r="DB175" s="267">
        <f t="shared" si="86"/>
        <v>0</v>
      </c>
      <c r="DC175" s="267">
        <f t="shared" si="86"/>
        <v>0</v>
      </c>
      <c r="DD175" s="267">
        <f t="shared" si="86"/>
        <v>0</v>
      </c>
      <c r="DE175" s="267">
        <f t="shared" si="86"/>
        <v>0</v>
      </c>
      <c r="DF175" s="267">
        <f t="shared" si="86"/>
        <v>0</v>
      </c>
      <c r="DG175" s="267">
        <f t="shared" si="86"/>
        <v>0</v>
      </c>
      <c r="DH175" s="267">
        <f t="shared" si="86"/>
        <v>0</v>
      </c>
      <c r="DI175" s="267">
        <f t="shared" si="86"/>
        <v>0</v>
      </c>
      <c r="DJ175" s="267">
        <f t="shared" si="86"/>
        <v>0</v>
      </c>
      <c r="DK175" s="267">
        <f t="shared" si="86"/>
        <v>0</v>
      </c>
      <c r="DL175" s="267">
        <f t="shared" si="86"/>
        <v>0</v>
      </c>
      <c r="DM175" s="267">
        <f t="shared" si="86"/>
        <v>0</v>
      </c>
      <c r="DN175" s="267">
        <f t="shared" si="86"/>
        <v>0</v>
      </c>
      <c r="DO175" s="267">
        <f t="shared" si="86"/>
        <v>0</v>
      </c>
      <c r="DP175" s="267">
        <f t="shared" si="86"/>
        <v>0</v>
      </c>
      <c r="DQ175" s="267">
        <f t="shared" si="86"/>
        <v>0</v>
      </c>
      <c r="DR175" s="267">
        <f t="shared" si="86"/>
        <v>0</v>
      </c>
      <c r="DS175" s="267">
        <f t="shared" si="86"/>
        <v>0</v>
      </c>
      <c r="DT175" s="267">
        <f t="shared" si="86"/>
        <v>0</v>
      </c>
      <c r="DU175" s="267">
        <f t="shared" si="86"/>
        <v>0</v>
      </c>
      <c r="DV175" s="267">
        <f t="shared" si="86"/>
        <v>0</v>
      </c>
      <c r="DW175" s="267">
        <f t="shared" si="86"/>
        <v>0</v>
      </c>
      <c r="DX175" s="267">
        <f t="shared" si="86"/>
        <v>0</v>
      </c>
      <c r="DY175" s="268"/>
    </row>
    <row r="176" ht="15.75" customHeight="1">
      <c r="A176" s="352"/>
      <c r="B176" s="353"/>
      <c r="C176" s="352"/>
      <c r="D176" s="352"/>
      <c r="E176" s="353"/>
      <c r="F176" s="354"/>
      <c r="G176" s="354"/>
      <c r="H176" s="354"/>
      <c r="I176" s="229"/>
      <c r="J176" s="229"/>
      <c r="K176" s="229"/>
      <c r="L176" s="229"/>
      <c r="M176" s="229"/>
      <c r="N176" s="229"/>
      <c r="O176" s="229"/>
      <c r="P176" s="229"/>
      <c r="Q176" s="229"/>
      <c r="R176" s="229"/>
      <c r="S176" s="229"/>
      <c r="T176" s="229"/>
      <c r="U176" s="229"/>
      <c r="V176" s="229"/>
      <c r="W176" s="229"/>
      <c r="X176" s="229"/>
      <c r="Y176" s="229"/>
      <c r="Z176" s="229"/>
      <c r="AA176" s="229"/>
      <c r="AB176" s="229"/>
      <c r="AC176" s="229"/>
      <c r="AD176" s="229"/>
      <c r="AE176" s="229"/>
      <c r="AF176" s="229"/>
      <c r="AG176" s="229"/>
      <c r="AH176" s="229"/>
      <c r="AI176" s="229"/>
      <c r="AJ176" s="229"/>
      <c r="AK176" s="229"/>
      <c r="AL176" s="229"/>
      <c r="AM176" s="229"/>
      <c r="AN176" s="229"/>
      <c r="AO176" s="229"/>
      <c r="AP176" s="229"/>
      <c r="AQ176" s="229"/>
      <c r="AR176" s="229"/>
      <c r="AS176" s="229"/>
      <c r="AT176" s="229"/>
      <c r="AU176" s="229"/>
      <c r="AV176" s="229"/>
      <c r="AW176" s="229"/>
      <c r="AX176" s="229"/>
      <c r="AY176" s="229"/>
      <c r="AZ176" s="229"/>
      <c r="BA176" s="229"/>
      <c r="BB176" s="229"/>
      <c r="BC176" s="229"/>
      <c r="BD176" s="229"/>
      <c r="BE176" s="229"/>
      <c r="BF176" s="229"/>
      <c r="BG176" s="229"/>
      <c r="BH176" s="229"/>
      <c r="BI176" s="229"/>
      <c r="BJ176" s="229"/>
      <c r="BK176" s="229"/>
      <c r="BL176" s="229"/>
      <c r="BM176" s="229"/>
      <c r="BN176" s="229"/>
      <c r="BO176" s="229"/>
      <c r="BP176" s="229"/>
      <c r="BQ176" s="229"/>
      <c r="BR176" s="229"/>
      <c r="BS176" s="229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29"/>
      <c r="CJ176" s="229"/>
      <c r="CK176" s="229"/>
      <c r="CL176" s="229"/>
      <c r="CM176" s="229"/>
      <c r="CN176" s="229"/>
      <c r="CO176" s="229"/>
      <c r="CP176" s="229"/>
      <c r="CQ176" s="229"/>
      <c r="CR176" s="229"/>
      <c r="CS176" s="229"/>
      <c r="CT176" s="229"/>
      <c r="CU176" s="229"/>
      <c r="CV176" s="229"/>
      <c r="CW176" s="229"/>
      <c r="CX176" s="229"/>
      <c r="CY176" s="229"/>
      <c r="CZ176" s="229"/>
      <c r="DA176" s="229"/>
      <c r="DB176" s="229"/>
      <c r="DC176" s="229"/>
      <c r="DD176" s="229"/>
      <c r="DE176" s="229"/>
      <c r="DF176" s="229"/>
      <c r="DG176" s="229"/>
      <c r="DH176" s="229"/>
      <c r="DI176" s="229"/>
      <c r="DJ176" s="229"/>
      <c r="DK176" s="229"/>
      <c r="DL176" s="229"/>
      <c r="DM176" s="229"/>
      <c r="DN176" s="229"/>
      <c r="DO176" s="229"/>
      <c r="DP176" s="229"/>
      <c r="DQ176" s="229"/>
      <c r="DR176" s="229"/>
      <c r="DS176" s="229"/>
      <c r="DT176" s="229"/>
      <c r="DU176" s="229"/>
      <c r="DV176" s="229"/>
      <c r="DW176" s="229"/>
      <c r="DX176" s="229"/>
      <c r="DY176" s="215"/>
    </row>
    <row r="177" ht="15.75" customHeight="1">
      <c r="A177" s="261" t="s">
        <v>85</v>
      </c>
      <c r="B177" s="261" t="s">
        <v>86</v>
      </c>
      <c r="C177" s="257"/>
      <c r="D177" s="258"/>
      <c r="E177" s="202"/>
      <c r="F177" s="202"/>
      <c r="G177" s="259"/>
      <c r="H177" s="202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</row>
    <row r="178" ht="15.75" customHeight="1">
      <c r="A178" s="212" t="s">
        <v>52</v>
      </c>
      <c r="B178" s="212" t="s">
        <v>306</v>
      </c>
      <c r="C178" s="212" t="s">
        <v>307</v>
      </c>
      <c r="D178" s="212" t="s">
        <v>159</v>
      </c>
      <c r="E178" s="212" t="s">
        <v>308</v>
      </c>
      <c r="F178" s="212" t="s">
        <v>161</v>
      </c>
      <c r="G178" s="263" t="s">
        <v>162</v>
      </c>
      <c r="H178" s="211" t="s">
        <v>156</v>
      </c>
      <c r="I178" s="229"/>
      <c r="J178" s="229"/>
      <c r="K178" s="229"/>
      <c r="L178" s="229"/>
      <c r="M178" s="229"/>
      <c r="N178" s="229"/>
      <c r="O178" s="229"/>
      <c r="P178" s="229"/>
      <c r="Q178" s="229"/>
      <c r="R178" s="229"/>
      <c r="S178" s="229"/>
      <c r="T178" s="229"/>
      <c r="U178" s="229"/>
      <c r="V178" s="229"/>
      <c r="W178" s="229"/>
      <c r="X178" s="229"/>
      <c r="Y178" s="229"/>
      <c r="Z178" s="229"/>
      <c r="AA178" s="229"/>
      <c r="AB178" s="229"/>
      <c r="AC178" s="229"/>
      <c r="AD178" s="229"/>
      <c r="AE178" s="229"/>
      <c r="AF178" s="229"/>
      <c r="AG178" s="229"/>
      <c r="AH178" s="229"/>
      <c r="AI178" s="229"/>
      <c r="AJ178" s="229"/>
      <c r="AK178" s="229"/>
      <c r="AL178" s="229"/>
      <c r="AM178" s="229"/>
      <c r="AN178" s="229"/>
      <c r="AO178" s="229"/>
      <c r="AP178" s="229"/>
      <c r="AQ178" s="229"/>
      <c r="AR178" s="229"/>
      <c r="AS178" s="229"/>
      <c r="AT178" s="229"/>
      <c r="AU178" s="229"/>
      <c r="AV178" s="229"/>
      <c r="AW178" s="229"/>
      <c r="AX178" s="229"/>
      <c r="AY178" s="229"/>
      <c r="AZ178" s="229"/>
      <c r="BA178" s="229"/>
      <c r="BB178" s="229"/>
      <c r="BC178" s="229"/>
      <c r="BD178" s="229"/>
      <c r="BE178" s="229"/>
      <c r="BF178" s="229"/>
      <c r="BG178" s="229"/>
      <c r="BH178" s="229"/>
      <c r="BI178" s="229"/>
      <c r="BJ178" s="229"/>
      <c r="BK178" s="229"/>
      <c r="BL178" s="229"/>
      <c r="BM178" s="229"/>
      <c r="BN178" s="229"/>
      <c r="BO178" s="229"/>
      <c r="BP178" s="229"/>
      <c r="BQ178" s="229"/>
      <c r="BR178" s="229"/>
      <c r="BS178" s="229"/>
      <c r="BT178" s="229"/>
      <c r="BU178" s="229"/>
      <c r="BV178" s="229"/>
      <c r="BW178" s="229"/>
      <c r="BX178" s="229"/>
      <c r="BY178" s="229"/>
      <c r="BZ178" s="229"/>
      <c r="CA178" s="229"/>
      <c r="CB178" s="229"/>
      <c r="CC178" s="229"/>
      <c r="CD178" s="229"/>
      <c r="CE178" s="229"/>
      <c r="CF178" s="229"/>
      <c r="CG178" s="229"/>
      <c r="CH178" s="229"/>
      <c r="CI178" s="229"/>
      <c r="CJ178" s="229"/>
      <c r="CK178" s="229"/>
      <c r="CL178" s="229"/>
      <c r="CM178" s="229"/>
      <c r="CN178" s="229"/>
      <c r="CO178" s="229"/>
      <c r="CP178" s="229"/>
      <c r="CQ178" s="229"/>
      <c r="CR178" s="229"/>
      <c r="CS178" s="229"/>
      <c r="CT178" s="229"/>
      <c r="CU178" s="229"/>
      <c r="CV178" s="229"/>
      <c r="CW178" s="229"/>
      <c r="CX178" s="229"/>
      <c r="CY178" s="229"/>
      <c r="CZ178" s="229"/>
      <c r="DA178" s="229"/>
      <c r="DB178" s="229"/>
      <c r="DC178" s="229"/>
      <c r="DD178" s="229"/>
      <c r="DE178" s="229"/>
      <c r="DF178" s="229"/>
      <c r="DG178" s="229"/>
      <c r="DH178" s="229"/>
      <c r="DI178" s="229"/>
      <c r="DJ178" s="229"/>
      <c r="DK178" s="229"/>
      <c r="DL178" s="229"/>
      <c r="DM178" s="229"/>
      <c r="DN178" s="229"/>
      <c r="DO178" s="229"/>
      <c r="DP178" s="229"/>
      <c r="DQ178" s="229"/>
      <c r="DR178" s="229"/>
      <c r="DS178" s="229"/>
      <c r="DT178" s="229"/>
      <c r="DU178" s="229"/>
      <c r="DV178" s="229"/>
      <c r="DW178" s="229"/>
      <c r="DX178" s="229"/>
      <c r="DY178" s="215"/>
    </row>
    <row r="179" ht="15.75" customHeight="1">
      <c r="A179" s="212"/>
      <c r="B179" s="212"/>
      <c r="C179" s="212"/>
      <c r="D179" s="212"/>
      <c r="E179" s="212"/>
      <c r="F179" s="212"/>
      <c r="G179" s="214"/>
      <c r="H179" s="214"/>
      <c r="I179" s="264">
        <v>42401.0</v>
      </c>
      <c r="J179" s="264">
        <v>42431.0</v>
      </c>
      <c r="K179" s="264">
        <v>42461.0</v>
      </c>
      <c r="L179" s="264">
        <v>42491.0</v>
      </c>
      <c r="M179" s="264">
        <v>42523.0</v>
      </c>
      <c r="N179" s="264">
        <v>42552.0</v>
      </c>
      <c r="O179" s="264">
        <v>42612.0</v>
      </c>
      <c r="P179" s="264">
        <v>42642.0</v>
      </c>
      <c r="Q179" s="264">
        <v>42671.0</v>
      </c>
      <c r="R179" s="264">
        <v>42702.0</v>
      </c>
      <c r="S179" s="264">
        <v>42731.0</v>
      </c>
      <c r="T179" s="264">
        <v>42762.0</v>
      </c>
      <c r="U179" s="264">
        <f t="shared" ref="U179:DX179" si="87">T179+30</f>
        <v>42792</v>
      </c>
      <c r="V179" s="264">
        <f t="shared" si="87"/>
        <v>42822</v>
      </c>
      <c r="W179" s="264">
        <f t="shared" si="87"/>
        <v>42852</v>
      </c>
      <c r="X179" s="264">
        <f t="shared" si="87"/>
        <v>42882</v>
      </c>
      <c r="Y179" s="264">
        <f t="shared" si="87"/>
        <v>42912</v>
      </c>
      <c r="Z179" s="264">
        <f t="shared" si="87"/>
        <v>42942</v>
      </c>
      <c r="AA179" s="264">
        <f t="shared" si="87"/>
        <v>42972</v>
      </c>
      <c r="AB179" s="264">
        <f t="shared" si="87"/>
        <v>43002</v>
      </c>
      <c r="AC179" s="264">
        <f t="shared" si="87"/>
        <v>43032</v>
      </c>
      <c r="AD179" s="264">
        <f t="shared" si="87"/>
        <v>43062</v>
      </c>
      <c r="AE179" s="264">
        <f t="shared" si="87"/>
        <v>43092</v>
      </c>
      <c r="AF179" s="264">
        <f t="shared" si="87"/>
        <v>43122</v>
      </c>
      <c r="AG179" s="264">
        <f t="shared" si="87"/>
        <v>43152</v>
      </c>
      <c r="AH179" s="264">
        <f t="shared" si="87"/>
        <v>43182</v>
      </c>
      <c r="AI179" s="264">
        <f t="shared" si="87"/>
        <v>43212</v>
      </c>
      <c r="AJ179" s="264">
        <f t="shared" si="87"/>
        <v>43242</v>
      </c>
      <c r="AK179" s="264">
        <f t="shared" si="87"/>
        <v>43272</v>
      </c>
      <c r="AL179" s="264">
        <f t="shared" si="87"/>
        <v>43302</v>
      </c>
      <c r="AM179" s="264">
        <f t="shared" si="87"/>
        <v>43332</v>
      </c>
      <c r="AN179" s="264">
        <f t="shared" si="87"/>
        <v>43362</v>
      </c>
      <c r="AO179" s="264">
        <f t="shared" si="87"/>
        <v>43392</v>
      </c>
      <c r="AP179" s="264">
        <f t="shared" si="87"/>
        <v>43422</v>
      </c>
      <c r="AQ179" s="264">
        <f t="shared" si="87"/>
        <v>43452</v>
      </c>
      <c r="AR179" s="264">
        <f t="shared" si="87"/>
        <v>43482</v>
      </c>
      <c r="AS179" s="264">
        <f t="shared" si="87"/>
        <v>43512</v>
      </c>
      <c r="AT179" s="264">
        <f t="shared" si="87"/>
        <v>43542</v>
      </c>
      <c r="AU179" s="264">
        <f t="shared" si="87"/>
        <v>43572</v>
      </c>
      <c r="AV179" s="264">
        <f t="shared" si="87"/>
        <v>43602</v>
      </c>
      <c r="AW179" s="264">
        <f t="shared" si="87"/>
        <v>43632</v>
      </c>
      <c r="AX179" s="264">
        <f t="shared" si="87"/>
        <v>43662</v>
      </c>
      <c r="AY179" s="264">
        <f t="shared" si="87"/>
        <v>43692</v>
      </c>
      <c r="AZ179" s="264">
        <f t="shared" si="87"/>
        <v>43722</v>
      </c>
      <c r="BA179" s="264">
        <f t="shared" si="87"/>
        <v>43752</v>
      </c>
      <c r="BB179" s="264">
        <f t="shared" si="87"/>
        <v>43782</v>
      </c>
      <c r="BC179" s="264">
        <f t="shared" si="87"/>
        <v>43812</v>
      </c>
      <c r="BD179" s="264">
        <f t="shared" si="87"/>
        <v>43842</v>
      </c>
      <c r="BE179" s="264">
        <f t="shared" si="87"/>
        <v>43872</v>
      </c>
      <c r="BF179" s="264">
        <f t="shared" si="87"/>
        <v>43902</v>
      </c>
      <c r="BG179" s="264">
        <f t="shared" si="87"/>
        <v>43932</v>
      </c>
      <c r="BH179" s="264">
        <f t="shared" si="87"/>
        <v>43962</v>
      </c>
      <c r="BI179" s="264">
        <f t="shared" si="87"/>
        <v>43992</v>
      </c>
      <c r="BJ179" s="264">
        <f t="shared" si="87"/>
        <v>44022</v>
      </c>
      <c r="BK179" s="264">
        <f t="shared" si="87"/>
        <v>44052</v>
      </c>
      <c r="BL179" s="264">
        <f t="shared" si="87"/>
        <v>44082</v>
      </c>
      <c r="BM179" s="264">
        <f t="shared" si="87"/>
        <v>44112</v>
      </c>
      <c r="BN179" s="264">
        <f t="shared" si="87"/>
        <v>44142</v>
      </c>
      <c r="BO179" s="264">
        <f t="shared" si="87"/>
        <v>44172</v>
      </c>
      <c r="BP179" s="264">
        <f t="shared" si="87"/>
        <v>44202</v>
      </c>
      <c r="BQ179" s="264">
        <f t="shared" si="87"/>
        <v>44232</v>
      </c>
      <c r="BR179" s="264">
        <f t="shared" si="87"/>
        <v>44262</v>
      </c>
      <c r="BS179" s="264">
        <f t="shared" si="87"/>
        <v>44292</v>
      </c>
      <c r="BT179" s="264">
        <f t="shared" si="87"/>
        <v>44322</v>
      </c>
      <c r="BU179" s="264">
        <f t="shared" si="87"/>
        <v>44352</v>
      </c>
      <c r="BV179" s="264">
        <f t="shared" si="87"/>
        <v>44382</v>
      </c>
      <c r="BW179" s="264">
        <f t="shared" si="87"/>
        <v>44412</v>
      </c>
      <c r="BX179" s="264">
        <f t="shared" si="87"/>
        <v>44442</v>
      </c>
      <c r="BY179" s="264">
        <f t="shared" si="87"/>
        <v>44472</v>
      </c>
      <c r="BZ179" s="264">
        <f t="shared" si="87"/>
        <v>44502</v>
      </c>
      <c r="CA179" s="264">
        <f t="shared" si="87"/>
        <v>44532</v>
      </c>
      <c r="CB179" s="264">
        <f t="shared" si="87"/>
        <v>44562</v>
      </c>
      <c r="CC179" s="264">
        <f t="shared" si="87"/>
        <v>44592</v>
      </c>
      <c r="CD179" s="264">
        <f t="shared" si="87"/>
        <v>44622</v>
      </c>
      <c r="CE179" s="264">
        <f t="shared" si="87"/>
        <v>44652</v>
      </c>
      <c r="CF179" s="264">
        <f t="shared" si="87"/>
        <v>44682</v>
      </c>
      <c r="CG179" s="264">
        <f t="shared" si="87"/>
        <v>44712</v>
      </c>
      <c r="CH179" s="264">
        <f t="shared" si="87"/>
        <v>44742</v>
      </c>
      <c r="CI179" s="264">
        <f t="shared" si="87"/>
        <v>44772</v>
      </c>
      <c r="CJ179" s="264">
        <f t="shared" si="87"/>
        <v>44802</v>
      </c>
      <c r="CK179" s="264">
        <f t="shared" si="87"/>
        <v>44832</v>
      </c>
      <c r="CL179" s="264">
        <f t="shared" si="87"/>
        <v>44862</v>
      </c>
      <c r="CM179" s="264">
        <f t="shared" si="87"/>
        <v>44892</v>
      </c>
      <c r="CN179" s="264">
        <f t="shared" si="87"/>
        <v>44922</v>
      </c>
      <c r="CO179" s="264">
        <f t="shared" si="87"/>
        <v>44952</v>
      </c>
      <c r="CP179" s="264">
        <f t="shared" si="87"/>
        <v>44982</v>
      </c>
      <c r="CQ179" s="264">
        <f t="shared" si="87"/>
        <v>45012</v>
      </c>
      <c r="CR179" s="264">
        <f t="shared" si="87"/>
        <v>45042</v>
      </c>
      <c r="CS179" s="264">
        <f t="shared" si="87"/>
        <v>45072</v>
      </c>
      <c r="CT179" s="264">
        <f t="shared" si="87"/>
        <v>45102</v>
      </c>
      <c r="CU179" s="264">
        <f t="shared" si="87"/>
        <v>45132</v>
      </c>
      <c r="CV179" s="264">
        <f t="shared" si="87"/>
        <v>45162</v>
      </c>
      <c r="CW179" s="264">
        <f t="shared" si="87"/>
        <v>45192</v>
      </c>
      <c r="CX179" s="264">
        <f t="shared" si="87"/>
        <v>45222</v>
      </c>
      <c r="CY179" s="264">
        <f t="shared" si="87"/>
        <v>45252</v>
      </c>
      <c r="CZ179" s="264">
        <f t="shared" si="87"/>
        <v>45282</v>
      </c>
      <c r="DA179" s="264">
        <f t="shared" si="87"/>
        <v>45312</v>
      </c>
      <c r="DB179" s="264">
        <f t="shared" si="87"/>
        <v>45342</v>
      </c>
      <c r="DC179" s="264">
        <f t="shared" si="87"/>
        <v>45372</v>
      </c>
      <c r="DD179" s="264">
        <f t="shared" si="87"/>
        <v>45402</v>
      </c>
      <c r="DE179" s="264">
        <f t="shared" si="87"/>
        <v>45432</v>
      </c>
      <c r="DF179" s="264">
        <f t="shared" si="87"/>
        <v>45462</v>
      </c>
      <c r="DG179" s="264">
        <f t="shared" si="87"/>
        <v>45492</v>
      </c>
      <c r="DH179" s="264">
        <f t="shared" si="87"/>
        <v>45522</v>
      </c>
      <c r="DI179" s="264">
        <f t="shared" si="87"/>
        <v>45552</v>
      </c>
      <c r="DJ179" s="264">
        <f t="shared" si="87"/>
        <v>45582</v>
      </c>
      <c r="DK179" s="264">
        <f t="shared" si="87"/>
        <v>45612</v>
      </c>
      <c r="DL179" s="264">
        <f t="shared" si="87"/>
        <v>45642</v>
      </c>
      <c r="DM179" s="264">
        <f t="shared" si="87"/>
        <v>45672</v>
      </c>
      <c r="DN179" s="264">
        <f t="shared" si="87"/>
        <v>45702</v>
      </c>
      <c r="DO179" s="264">
        <f t="shared" si="87"/>
        <v>45732</v>
      </c>
      <c r="DP179" s="264">
        <f t="shared" si="87"/>
        <v>45762</v>
      </c>
      <c r="DQ179" s="264">
        <f t="shared" si="87"/>
        <v>45792</v>
      </c>
      <c r="DR179" s="264">
        <f t="shared" si="87"/>
        <v>45822</v>
      </c>
      <c r="DS179" s="264">
        <f t="shared" si="87"/>
        <v>45852</v>
      </c>
      <c r="DT179" s="264">
        <f t="shared" si="87"/>
        <v>45882</v>
      </c>
      <c r="DU179" s="264">
        <f t="shared" si="87"/>
        <v>45912</v>
      </c>
      <c r="DV179" s="264">
        <f t="shared" si="87"/>
        <v>45942</v>
      </c>
      <c r="DW179" s="264">
        <f t="shared" si="87"/>
        <v>45972</v>
      </c>
      <c r="DX179" s="264">
        <f t="shared" si="87"/>
        <v>46002</v>
      </c>
      <c r="DY179" s="215"/>
    </row>
    <row r="180" ht="15.75" customHeight="1">
      <c r="A180" s="220">
        <v>1.0</v>
      </c>
      <c r="B180" s="349" t="s">
        <v>309</v>
      </c>
      <c r="C180" s="273"/>
      <c r="D180" s="292" t="s">
        <v>195</v>
      </c>
      <c r="E180" s="355"/>
      <c r="F180" s="245">
        <f t="shared" ref="F180:F186" si="88">75837008/7</f>
        <v>10833858.29</v>
      </c>
      <c r="G180" s="224">
        <f t="shared" ref="G180:G186" si="89">SUM(I180:AB180)</f>
        <v>10075000</v>
      </c>
      <c r="H180" s="225">
        <f t="shared" ref="H180:H186" si="90">F180-G180</f>
        <v>758858.2857</v>
      </c>
      <c r="I180" s="229"/>
      <c r="J180" s="229"/>
      <c r="K180" s="229"/>
      <c r="L180" s="229"/>
      <c r="M180" s="229"/>
      <c r="N180" s="229"/>
      <c r="O180" s="229"/>
      <c r="P180" s="229"/>
      <c r="Q180" s="228">
        <v>3022500.0</v>
      </c>
      <c r="R180" s="229"/>
      <c r="S180" s="229"/>
      <c r="T180" s="229"/>
      <c r="U180" s="229"/>
      <c r="V180" s="231">
        <v>7052500.0</v>
      </c>
      <c r="W180" s="229"/>
      <c r="X180" s="229"/>
      <c r="Y180" s="229"/>
      <c r="Z180" s="229"/>
      <c r="AA180" s="229"/>
      <c r="AB180" s="229"/>
      <c r="AC180" s="229"/>
      <c r="AD180" s="229"/>
      <c r="AE180" s="229"/>
      <c r="AF180" s="229"/>
      <c r="AG180" s="229"/>
      <c r="AH180" s="229"/>
      <c r="AI180" s="229"/>
      <c r="AJ180" s="229"/>
      <c r="AK180" s="229"/>
      <c r="AL180" s="229"/>
      <c r="AM180" s="229"/>
      <c r="AN180" s="229"/>
      <c r="AO180" s="229"/>
      <c r="AP180" s="229"/>
      <c r="AQ180" s="229"/>
      <c r="AR180" s="229"/>
      <c r="AS180" s="229"/>
      <c r="AT180" s="229"/>
      <c r="AU180" s="229"/>
      <c r="AV180" s="229"/>
      <c r="AW180" s="229"/>
      <c r="AX180" s="229"/>
      <c r="AY180" s="229"/>
      <c r="AZ180" s="229"/>
      <c r="BA180" s="229"/>
      <c r="BB180" s="229"/>
      <c r="BC180" s="229"/>
      <c r="BD180" s="229"/>
      <c r="BE180" s="229"/>
      <c r="BF180" s="229"/>
      <c r="BG180" s="229"/>
      <c r="BH180" s="229"/>
      <c r="BI180" s="229"/>
      <c r="BJ180" s="229"/>
      <c r="BK180" s="229"/>
      <c r="BL180" s="229"/>
      <c r="BM180" s="229"/>
      <c r="BN180" s="229"/>
      <c r="BO180" s="229"/>
      <c r="BP180" s="229"/>
      <c r="BQ180" s="229"/>
      <c r="BR180" s="229"/>
      <c r="BS180" s="229"/>
      <c r="BT180" s="229"/>
      <c r="BU180" s="229"/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29"/>
      <c r="CJ180" s="229"/>
      <c r="CK180" s="229"/>
      <c r="CL180" s="229"/>
      <c r="CM180" s="229"/>
      <c r="CN180" s="229"/>
      <c r="CO180" s="229"/>
      <c r="CP180" s="229"/>
      <c r="CQ180" s="229"/>
      <c r="CR180" s="229"/>
      <c r="CS180" s="229"/>
      <c r="CT180" s="229"/>
      <c r="CU180" s="229"/>
      <c r="CV180" s="229"/>
      <c r="CW180" s="229"/>
      <c r="CX180" s="229"/>
      <c r="CY180" s="229"/>
      <c r="CZ180" s="229"/>
      <c r="DA180" s="229"/>
      <c r="DB180" s="229"/>
      <c r="DC180" s="229"/>
      <c r="DD180" s="229"/>
      <c r="DE180" s="229"/>
      <c r="DF180" s="229"/>
      <c r="DG180" s="229"/>
      <c r="DH180" s="229"/>
      <c r="DI180" s="229"/>
      <c r="DJ180" s="229"/>
      <c r="DK180" s="229"/>
      <c r="DL180" s="229"/>
      <c r="DM180" s="229"/>
      <c r="DN180" s="229"/>
      <c r="DO180" s="229"/>
      <c r="DP180" s="229"/>
      <c r="DQ180" s="229"/>
      <c r="DR180" s="229"/>
      <c r="DS180" s="229"/>
      <c r="DT180" s="229"/>
      <c r="DU180" s="229"/>
      <c r="DV180" s="229"/>
      <c r="DW180" s="229"/>
      <c r="DX180" s="229"/>
      <c r="DY180" s="215"/>
    </row>
    <row r="181" ht="15.75" customHeight="1">
      <c r="A181" s="220">
        <v>2.0</v>
      </c>
      <c r="B181" s="349" t="s">
        <v>310</v>
      </c>
      <c r="C181" s="273"/>
      <c r="D181" s="292" t="s">
        <v>195</v>
      </c>
      <c r="E181" s="355"/>
      <c r="F181" s="245">
        <f t="shared" si="88"/>
        <v>10833858.29</v>
      </c>
      <c r="G181" s="224">
        <f t="shared" si="89"/>
        <v>6737500</v>
      </c>
      <c r="H181" s="225">
        <f t="shared" si="90"/>
        <v>4096358.286</v>
      </c>
      <c r="I181" s="229"/>
      <c r="J181" s="229"/>
      <c r="K181" s="229"/>
      <c r="L181" s="229"/>
      <c r="M181" s="229"/>
      <c r="N181" s="229"/>
      <c r="O181" s="229"/>
      <c r="P181" s="229"/>
      <c r="Q181" s="229"/>
      <c r="R181" s="229"/>
      <c r="S181" s="229"/>
      <c r="T181" s="229"/>
      <c r="U181" s="229"/>
      <c r="V181" s="231">
        <v>6737500.0</v>
      </c>
      <c r="W181" s="229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29"/>
      <c r="AI181" s="229"/>
      <c r="AJ181" s="229"/>
      <c r="AK181" s="229"/>
      <c r="AL181" s="229"/>
      <c r="AM181" s="229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29"/>
      <c r="BB181" s="229"/>
      <c r="BC181" s="229"/>
      <c r="BD181" s="229"/>
      <c r="BE181" s="229"/>
      <c r="BF181" s="229"/>
      <c r="BG181" s="229"/>
      <c r="BH181" s="229"/>
      <c r="BI181" s="229"/>
      <c r="BJ181" s="229"/>
      <c r="BK181" s="229"/>
      <c r="BL181" s="229"/>
      <c r="BM181" s="229"/>
      <c r="BN181" s="229"/>
      <c r="BO181" s="229"/>
      <c r="BP181" s="229"/>
      <c r="BQ181" s="229"/>
      <c r="BR181" s="229"/>
      <c r="BS181" s="229"/>
      <c r="BT181" s="229"/>
      <c r="BU181" s="229"/>
      <c r="BV181" s="229"/>
      <c r="BW181" s="229"/>
      <c r="BX181" s="229"/>
      <c r="BY181" s="229"/>
      <c r="BZ181" s="229"/>
      <c r="CA181" s="229"/>
      <c r="CB181" s="229"/>
      <c r="CC181" s="229"/>
      <c r="CD181" s="229"/>
      <c r="CE181" s="229"/>
      <c r="CF181" s="229"/>
      <c r="CG181" s="229"/>
      <c r="CH181" s="229"/>
      <c r="CI181" s="229"/>
      <c r="CJ181" s="229"/>
      <c r="CK181" s="229"/>
      <c r="CL181" s="229"/>
      <c r="CM181" s="229"/>
      <c r="CN181" s="229"/>
      <c r="CO181" s="229"/>
      <c r="CP181" s="229"/>
      <c r="CQ181" s="229"/>
      <c r="CR181" s="229"/>
      <c r="CS181" s="229"/>
      <c r="CT181" s="229"/>
      <c r="CU181" s="229"/>
      <c r="CV181" s="229"/>
      <c r="CW181" s="229"/>
      <c r="CX181" s="229"/>
      <c r="CY181" s="229"/>
      <c r="CZ181" s="229"/>
      <c r="DA181" s="229"/>
      <c r="DB181" s="229"/>
      <c r="DC181" s="229"/>
      <c r="DD181" s="229"/>
      <c r="DE181" s="229"/>
      <c r="DF181" s="229"/>
      <c r="DG181" s="229"/>
      <c r="DH181" s="229"/>
      <c r="DI181" s="229"/>
      <c r="DJ181" s="229"/>
      <c r="DK181" s="229"/>
      <c r="DL181" s="229"/>
      <c r="DM181" s="229"/>
      <c r="DN181" s="229"/>
      <c r="DO181" s="229"/>
      <c r="DP181" s="229"/>
      <c r="DQ181" s="229"/>
      <c r="DR181" s="229"/>
      <c r="DS181" s="229"/>
      <c r="DT181" s="229"/>
      <c r="DU181" s="229"/>
      <c r="DV181" s="229"/>
      <c r="DW181" s="229"/>
      <c r="DX181" s="229"/>
      <c r="DY181" s="215"/>
    </row>
    <row r="182" ht="15.75" customHeight="1">
      <c r="A182" s="220">
        <v>3.0</v>
      </c>
      <c r="B182" s="349" t="s">
        <v>311</v>
      </c>
      <c r="C182" s="273"/>
      <c r="D182" s="292" t="s">
        <v>195</v>
      </c>
      <c r="E182" s="355"/>
      <c r="F182" s="245">
        <f t="shared" si="88"/>
        <v>10833858.29</v>
      </c>
      <c r="G182" s="224">
        <f t="shared" si="89"/>
        <v>7918125</v>
      </c>
      <c r="H182" s="225">
        <f t="shared" si="90"/>
        <v>2915733.286</v>
      </c>
      <c r="I182" s="229"/>
      <c r="J182" s="229"/>
      <c r="K182" s="229"/>
      <c r="L182" s="229"/>
      <c r="M182" s="229"/>
      <c r="N182" s="229"/>
      <c r="O182" s="229"/>
      <c r="P182" s="229"/>
      <c r="Q182" s="229"/>
      <c r="R182" s="229"/>
      <c r="S182" s="229"/>
      <c r="T182" s="229"/>
      <c r="U182" s="229">
        <v>2865000.0</v>
      </c>
      <c r="V182" s="229"/>
      <c r="W182" s="293">
        <f>1684375</f>
        <v>1684375</v>
      </c>
      <c r="X182" s="231">
        <v>1684375.0</v>
      </c>
      <c r="Y182" s="229"/>
      <c r="Z182" s="229"/>
      <c r="AA182" s="293">
        <v>1684375.0</v>
      </c>
      <c r="AB182" s="229"/>
      <c r="AC182" s="229">
        <v>1684375.0</v>
      </c>
      <c r="AD182" s="229"/>
      <c r="AE182" s="229"/>
      <c r="AF182" s="229"/>
      <c r="AG182" s="229"/>
      <c r="AH182" s="229"/>
      <c r="AI182" s="229"/>
      <c r="AJ182" s="229"/>
      <c r="AK182" s="229"/>
      <c r="AL182" s="229"/>
      <c r="AM182" s="229"/>
      <c r="AN182" s="229"/>
      <c r="AO182" s="229"/>
      <c r="AP182" s="229"/>
      <c r="AQ182" s="229"/>
      <c r="AR182" s="229"/>
      <c r="AS182" s="229"/>
      <c r="AT182" s="229"/>
      <c r="AU182" s="229"/>
      <c r="AV182" s="229"/>
      <c r="AW182" s="229"/>
      <c r="AX182" s="229"/>
      <c r="AY182" s="229"/>
      <c r="AZ182" s="229"/>
      <c r="BA182" s="229"/>
      <c r="BB182" s="229"/>
      <c r="BC182" s="229"/>
      <c r="BD182" s="229"/>
      <c r="BE182" s="229"/>
      <c r="BF182" s="229"/>
      <c r="BG182" s="229"/>
      <c r="BH182" s="229"/>
      <c r="BI182" s="229"/>
      <c r="BJ182" s="229"/>
      <c r="BK182" s="229"/>
      <c r="BL182" s="229"/>
      <c r="BM182" s="229"/>
      <c r="BN182" s="229"/>
      <c r="BO182" s="229"/>
      <c r="BP182" s="229"/>
      <c r="BQ182" s="229"/>
      <c r="BR182" s="229"/>
      <c r="BS182" s="229"/>
      <c r="BT182" s="229"/>
      <c r="BU182" s="229"/>
      <c r="BV182" s="229"/>
      <c r="BW182" s="229"/>
      <c r="BX182" s="229"/>
      <c r="BY182" s="229"/>
      <c r="BZ182" s="229"/>
      <c r="CA182" s="229"/>
      <c r="CB182" s="229"/>
      <c r="CC182" s="229"/>
      <c r="CD182" s="229"/>
      <c r="CE182" s="229"/>
      <c r="CF182" s="229"/>
      <c r="CG182" s="229"/>
      <c r="CH182" s="229"/>
      <c r="CI182" s="229"/>
      <c r="CJ182" s="229"/>
      <c r="CK182" s="229"/>
      <c r="CL182" s="229"/>
      <c r="CM182" s="229"/>
      <c r="CN182" s="229"/>
      <c r="CO182" s="229"/>
      <c r="CP182" s="229"/>
      <c r="CQ182" s="229"/>
      <c r="CR182" s="229"/>
      <c r="CS182" s="229"/>
      <c r="CT182" s="229"/>
      <c r="CU182" s="229"/>
      <c r="CV182" s="229"/>
      <c r="CW182" s="229"/>
      <c r="CX182" s="229"/>
      <c r="CY182" s="229"/>
      <c r="CZ182" s="229"/>
      <c r="DA182" s="229"/>
      <c r="DB182" s="229"/>
      <c r="DC182" s="229"/>
      <c r="DD182" s="229"/>
      <c r="DE182" s="229"/>
      <c r="DF182" s="229"/>
      <c r="DG182" s="229"/>
      <c r="DH182" s="229"/>
      <c r="DI182" s="229"/>
      <c r="DJ182" s="229"/>
      <c r="DK182" s="229"/>
      <c r="DL182" s="229"/>
      <c r="DM182" s="229"/>
      <c r="DN182" s="229"/>
      <c r="DO182" s="229"/>
      <c r="DP182" s="229"/>
      <c r="DQ182" s="229"/>
      <c r="DR182" s="229"/>
      <c r="DS182" s="229"/>
      <c r="DT182" s="229"/>
      <c r="DU182" s="229"/>
      <c r="DV182" s="229"/>
      <c r="DW182" s="229"/>
      <c r="DX182" s="229"/>
      <c r="DY182" s="215"/>
    </row>
    <row r="183" ht="15.75" customHeight="1">
      <c r="A183" s="220">
        <v>4.0</v>
      </c>
      <c r="B183" s="349" t="s">
        <v>312</v>
      </c>
      <c r="C183" s="273"/>
      <c r="D183" s="292" t="s">
        <v>195</v>
      </c>
      <c r="E183" s="355"/>
      <c r="F183" s="245">
        <f t="shared" si="88"/>
        <v>10833858.29</v>
      </c>
      <c r="G183" s="224">
        <f t="shared" si="89"/>
        <v>9475002</v>
      </c>
      <c r="H183" s="225">
        <f t="shared" si="90"/>
        <v>1358856.286</v>
      </c>
      <c r="I183" s="229"/>
      <c r="J183" s="229"/>
      <c r="K183" s="229"/>
      <c r="L183" s="229"/>
      <c r="M183" s="229"/>
      <c r="N183" s="229"/>
      <c r="O183" s="229"/>
      <c r="P183" s="229"/>
      <c r="Q183" s="229"/>
      <c r="R183" s="229"/>
      <c r="S183" s="229"/>
      <c r="T183" s="229"/>
      <c r="U183" s="229"/>
      <c r="V183" s="231">
        <v>3158334.0</v>
      </c>
      <c r="W183" s="293">
        <v>3158334.0</v>
      </c>
      <c r="X183" s="231">
        <v>3158334.0</v>
      </c>
      <c r="Y183" s="229"/>
      <c r="Z183" s="229"/>
      <c r="AA183" s="229"/>
      <c r="AB183" s="229"/>
      <c r="AC183" s="229"/>
      <c r="AD183" s="229"/>
      <c r="AE183" s="229"/>
      <c r="AF183" s="229"/>
      <c r="AG183" s="229"/>
      <c r="AH183" s="229"/>
      <c r="AI183" s="229"/>
      <c r="AJ183" s="229"/>
      <c r="AK183" s="229"/>
      <c r="AL183" s="229"/>
      <c r="AM183" s="229"/>
      <c r="AN183" s="229"/>
      <c r="AO183" s="229"/>
      <c r="AP183" s="229"/>
      <c r="AQ183" s="229"/>
      <c r="AR183" s="229"/>
      <c r="AS183" s="229"/>
      <c r="AT183" s="229"/>
      <c r="AU183" s="229"/>
      <c r="AV183" s="229"/>
      <c r="AW183" s="229"/>
      <c r="AX183" s="229"/>
      <c r="AY183" s="229"/>
      <c r="AZ183" s="229"/>
      <c r="BA183" s="229"/>
      <c r="BB183" s="229"/>
      <c r="BC183" s="229"/>
      <c r="BD183" s="229"/>
      <c r="BE183" s="229"/>
      <c r="BF183" s="229"/>
      <c r="BG183" s="229"/>
      <c r="BH183" s="229"/>
      <c r="BI183" s="229"/>
      <c r="BJ183" s="229"/>
      <c r="BK183" s="229"/>
      <c r="BL183" s="229"/>
      <c r="BM183" s="229"/>
      <c r="BN183" s="229"/>
      <c r="BO183" s="229"/>
      <c r="BP183" s="229"/>
      <c r="BQ183" s="229"/>
      <c r="BR183" s="229"/>
      <c r="BS183" s="229"/>
      <c r="BT183" s="229"/>
      <c r="BU183" s="229"/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29"/>
      <c r="CJ183" s="229"/>
      <c r="CK183" s="229"/>
      <c r="CL183" s="229"/>
      <c r="CM183" s="229"/>
      <c r="CN183" s="229"/>
      <c r="CO183" s="229"/>
      <c r="CP183" s="229"/>
      <c r="CQ183" s="229"/>
      <c r="CR183" s="229"/>
      <c r="CS183" s="229"/>
      <c r="CT183" s="229"/>
      <c r="CU183" s="229"/>
      <c r="CV183" s="229"/>
      <c r="CW183" s="229"/>
      <c r="CX183" s="229"/>
      <c r="CY183" s="229"/>
      <c r="CZ183" s="229"/>
      <c r="DA183" s="229"/>
      <c r="DB183" s="229"/>
      <c r="DC183" s="229"/>
      <c r="DD183" s="229"/>
      <c r="DE183" s="229"/>
      <c r="DF183" s="229"/>
      <c r="DG183" s="229"/>
      <c r="DH183" s="229"/>
      <c r="DI183" s="229"/>
      <c r="DJ183" s="229"/>
      <c r="DK183" s="229"/>
      <c r="DL183" s="229"/>
      <c r="DM183" s="229"/>
      <c r="DN183" s="229"/>
      <c r="DO183" s="229"/>
      <c r="DP183" s="229"/>
      <c r="DQ183" s="229"/>
      <c r="DR183" s="229"/>
      <c r="DS183" s="229"/>
      <c r="DT183" s="229"/>
      <c r="DU183" s="229"/>
      <c r="DV183" s="229"/>
      <c r="DW183" s="229"/>
      <c r="DX183" s="229"/>
      <c r="DY183" s="215"/>
    </row>
    <row r="184" ht="15.75" customHeight="1">
      <c r="A184" s="220">
        <v>5.0</v>
      </c>
      <c r="B184" s="349" t="s">
        <v>313</v>
      </c>
      <c r="C184" s="273"/>
      <c r="D184" s="292" t="s">
        <v>195</v>
      </c>
      <c r="E184" s="355"/>
      <c r="F184" s="245">
        <f t="shared" si="88"/>
        <v>10833858.29</v>
      </c>
      <c r="G184" s="224">
        <f t="shared" si="89"/>
        <v>9250000</v>
      </c>
      <c r="H184" s="225">
        <f t="shared" si="90"/>
        <v>1583858.286</v>
      </c>
      <c r="I184" s="229"/>
      <c r="J184" s="229"/>
      <c r="K184" s="229"/>
      <c r="L184" s="229"/>
      <c r="M184" s="229"/>
      <c r="N184" s="229"/>
      <c r="O184" s="229"/>
      <c r="P184" s="229"/>
      <c r="Q184" s="228"/>
      <c r="R184" s="229"/>
      <c r="S184" s="229"/>
      <c r="T184" s="229"/>
      <c r="U184" s="229"/>
      <c r="V184" s="229"/>
      <c r="W184" s="229"/>
      <c r="X184" s="231">
        <v>5000000.0</v>
      </c>
      <c r="Y184" s="229">
        <f>4250000</f>
        <v>4250000</v>
      </c>
      <c r="Z184" s="229"/>
      <c r="AA184" s="229"/>
      <c r="AB184" s="229"/>
      <c r="AC184" s="229"/>
      <c r="AD184" s="229"/>
      <c r="AE184" s="229"/>
      <c r="AF184" s="229"/>
      <c r="AG184" s="229"/>
      <c r="AH184" s="229"/>
      <c r="AI184" s="229"/>
      <c r="AJ184" s="229"/>
      <c r="AK184" s="229"/>
      <c r="AL184" s="229"/>
      <c r="AM184" s="229"/>
      <c r="AN184" s="229"/>
      <c r="AO184" s="229"/>
      <c r="AP184" s="229"/>
      <c r="AQ184" s="229"/>
      <c r="AR184" s="229"/>
      <c r="AS184" s="229"/>
      <c r="AT184" s="229"/>
      <c r="AU184" s="229"/>
      <c r="AV184" s="229"/>
      <c r="AW184" s="229"/>
      <c r="AX184" s="229"/>
      <c r="AY184" s="229"/>
      <c r="AZ184" s="229"/>
      <c r="BA184" s="229"/>
      <c r="BB184" s="229"/>
      <c r="BC184" s="229"/>
      <c r="BD184" s="229"/>
      <c r="BE184" s="229"/>
      <c r="BF184" s="229"/>
      <c r="BG184" s="229"/>
      <c r="BH184" s="229"/>
      <c r="BI184" s="229"/>
      <c r="BJ184" s="229"/>
      <c r="BK184" s="229"/>
      <c r="BL184" s="229"/>
      <c r="BM184" s="229"/>
      <c r="BN184" s="229"/>
      <c r="BO184" s="229"/>
      <c r="BP184" s="229"/>
      <c r="BQ184" s="229"/>
      <c r="BR184" s="229"/>
      <c r="BS184" s="229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29"/>
      <c r="CJ184" s="229"/>
      <c r="CK184" s="229"/>
      <c r="CL184" s="229"/>
      <c r="CM184" s="229"/>
      <c r="CN184" s="229"/>
      <c r="CO184" s="229"/>
      <c r="CP184" s="229"/>
      <c r="CQ184" s="229"/>
      <c r="CR184" s="229"/>
      <c r="CS184" s="229"/>
      <c r="CT184" s="229"/>
      <c r="CU184" s="229"/>
      <c r="CV184" s="229"/>
      <c r="CW184" s="229"/>
      <c r="CX184" s="229"/>
      <c r="CY184" s="229"/>
      <c r="CZ184" s="229"/>
      <c r="DA184" s="229"/>
      <c r="DB184" s="229"/>
      <c r="DC184" s="229"/>
      <c r="DD184" s="229"/>
      <c r="DE184" s="229"/>
      <c r="DF184" s="229"/>
      <c r="DG184" s="229"/>
      <c r="DH184" s="229"/>
      <c r="DI184" s="229"/>
      <c r="DJ184" s="229"/>
      <c r="DK184" s="229"/>
      <c r="DL184" s="229"/>
      <c r="DM184" s="229"/>
      <c r="DN184" s="229"/>
      <c r="DO184" s="229"/>
      <c r="DP184" s="229"/>
      <c r="DQ184" s="229"/>
      <c r="DR184" s="229"/>
      <c r="DS184" s="229"/>
      <c r="DT184" s="229"/>
      <c r="DU184" s="229"/>
      <c r="DV184" s="229"/>
      <c r="DW184" s="229"/>
      <c r="DX184" s="229"/>
      <c r="DY184" s="215"/>
    </row>
    <row r="185" ht="15.75" customHeight="1">
      <c r="A185" s="220">
        <v>6.0</v>
      </c>
      <c r="B185" s="349" t="s">
        <v>314</v>
      </c>
      <c r="C185" s="273"/>
      <c r="D185" s="292" t="s">
        <v>195</v>
      </c>
      <c r="E185" s="355"/>
      <c r="F185" s="245">
        <f t="shared" si="88"/>
        <v>10833858.29</v>
      </c>
      <c r="G185" s="224">
        <f t="shared" si="89"/>
        <v>0</v>
      </c>
      <c r="H185" s="225">
        <f t="shared" si="90"/>
        <v>10833858.29</v>
      </c>
      <c r="I185" s="229"/>
      <c r="J185" s="229"/>
      <c r="K185" s="229"/>
      <c r="L185" s="229"/>
      <c r="M185" s="229"/>
      <c r="N185" s="229"/>
      <c r="O185" s="229"/>
      <c r="P185" s="229"/>
      <c r="Q185" s="229"/>
      <c r="R185" s="229"/>
      <c r="S185" s="229"/>
      <c r="T185" s="229"/>
      <c r="U185" s="229"/>
      <c r="V185" s="229"/>
      <c r="W185" s="229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29"/>
      <c r="AI185" s="229"/>
      <c r="AJ185" s="229"/>
      <c r="AK185" s="229"/>
      <c r="AL185" s="229"/>
      <c r="AM185" s="229"/>
      <c r="AN185" s="229"/>
      <c r="AO185" s="229"/>
      <c r="AP185" s="229"/>
      <c r="AQ185" s="229"/>
      <c r="AR185" s="229"/>
      <c r="AS185" s="229"/>
      <c r="AT185" s="229"/>
      <c r="AU185" s="229"/>
      <c r="AV185" s="229"/>
      <c r="AW185" s="229"/>
      <c r="AX185" s="229"/>
      <c r="AY185" s="229"/>
      <c r="AZ185" s="229"/>
      <c r="BA185" s="229"/>
      <c r="BB185" s="229"/>
      <c r="BC185" s="229"/>
      <c r="BD185" s="229"/>
      <c r="BE185" s="229"/>
      <c r="BF185" s="229"/>
      <c r="BG185" s="229"/>
      <c r="BH185" s="229"/>
      <c r="BI185" s="229"/>
      <c r="BJ185" s="229"/>
      <c r="BK185" s="229"/>
      <c r="BL185" s="229"/>
      <c r="BM185" s="229"/>
      <c r="BN185" s="229"/>
      <c r="BO185" s="229"/>
      <c r="BP185" s="229"/>
      <c r="BQ185" s="229"/>
      <c r="BR185" s="229"/>
      <c r="BS185" s="229"/>
      <c r="BT185" s="229"/>
      <c r="BU185" s="229"/>
      <c r="BV185" s="229"/>
      <c r="BW185" s="229"/>
      <c r="BX185" s="229"/>
      <c r="BY185" s="229"/>
      <c r="BZ185" s="229"/>
      <c r="CA185" s="229"/>
      <c r="CB185" s="229"/>
      <c r="CC185" s="229"/>
      <c r="CD185" s="229"/>
      <c r="CE185" s="229"/>
      <c r="CF185" s="229"/>
      <c r="CG185" s="229"/>
      <c r="CH185" s="229"/>
      <c r="CI185" s="229"/>
      <c r="CJ185" s="229"/>
      <c r="CK185" s="229"/>
      <c r="CL185" s="229"/>
      <c r="CM185" s="229"/>
      <c r="CN185" s="229"/>
      <c r="CO185" s="229"/>
      <c r="CP185" s="229"/>
      <c r="CQ185" s="229"/>
      <c r="CR185" s="229"/>
      <c r="CS185" s="229"/>
      <c r="CT185" s="229"/>
      <c r="CU185" s="229"/>
      <c r="CV185" s="229"/>
      <c r="CW185" s="229"/>
      <c r="CX185" s="229"/>
      <c r="CY185" s="229"/>
      <c r="CZ185" s="229"/>
      <c r="DA185" s="229"/>
      <c r="DB185" s="229"/>
      <c r="DC185" s="229"/>
      <c r="DD185" s="229"/>
      <c r="DE185" s="229"/>
      <c r="DF185" s="229"/>
      <c r="DG185" s="229"/>
      <c r="DH185" s="229"/>
      <c r="DI185" s="229"/>
      <c r="DJ185" s="229"/>
      <c r="DK185" s="229"/>
      <c r="DL185" s="229"/>
      <c r="DM185" s="229"/>
      <c r="DN185" s="229"/>
      <c r="DO185" s="229"/>
      <c r="DP185" s="229"/>
      <c r="DQ185" s="229"/>
      <c r="DR185" s="229"/>
      <c r="DS185" s="229"/>
      <c r="DT185" s="229"/>
      <c r="DU185" s="229"/>
      <c r="DV185" s="229"/>
      <c r="DW185" s="229"/>
      <c r="DX185" s="229"/>
      <c r="DY185" s="215"/>
    </row>
    <row r="186" ht="15.75" customHeight="1">
      <c r="A186" s="220">
        <v>7.0</v>
      </c>
      <c r="B186" s="349" t="s">
        <v>315</v>
      </c>
      <c r="C186" s="273"/>
      <c r="D186" s="292" t="s">
        <v>195</v>
      </c>
      <c r="E186" s="355"/>
      <c r="F186" s="245">
        <f t="shared" si="88"/>
        <v>10833858.29</v>
      </c>
      <c r="G186" s="224">
        <f t="shared" si="89"/>
        <v>0</v>
      </c>
      <c r="H186" s="225">
        <f t="shared" si="90"/>
        <v>10833858.29</v>
      </c>
      <c r="I186" s="229"/>
      <c r="J186" s="229"/>
      <c r="K186" s="229"/>
      <c r="L186" s="229"/>
      <c r="M186" s="229"/>
      <c r="N186" s="229"/>
      <c r="O186" s="229"/>
      <c r="P186" s="229"/>
      <c r="Q186" s="229"/>
      <c r="R186" s="229"/>
      <c r="S186" s="229"/>
      <c r="T186" s="229"/>
      <c r="U186" s="229"/>
      <c r="V186" s="229"/>
      <c r="W186" s="229"/>
      <c r="X186" s="229"/>
      <c r="Y186" s="229"/>
      <c r="Z186" s="229"/>
      <c r="AA186" s="229"/>
      <c r="AB186" s="229"/>
      <c r="AC186" s="229"/>
      <c r="AD186" s="229"/>
      <c r="AE186" s="229"/>
      <c r="AF186" s="229"/>
      <c r="AG186" s="229"/>
      <c r="AH186" s="229"/>
      <c r="AI186" s="229"/>
      <c r="AJ186" s="229"/>
      <c r="AK186" s="229"/>
      <c r="AL186" s="229"/>
      <c r="AM186" s="229"/>
      <c r="AN186" s="229"/>
      <c r="AO186" s="229"/>
      <c r="AP186" s="229"/>
      <c r="AQ186" s="229"/>
      <c r="AR186" s="229"/>
      <c r="AS186" s="229"/>
      <c r="AT186" s="229"/>
      <c r="AU186" s="229"/>
      <c r="AV186" s="229"/>
      <c r="AW186" s="229"/>
      <c r="AX186" s="229"/>
      <c r="AY186" s="229"/>
      <c r="AZ186" s="229"/>
      <c r="BA186" s="229"/>
      <c r="BB186" s="229"/>
      <c r="BC186" s="229"/>
      <c r="BD186" s="229"/>
      <c r="BE186" s="229"/>
      <c r="BF186" s="229"/>
      <c r="BG186" s="229"/>
      <c r="BH186" s="229"/>
      <c r="BI186" s="229"/>
      <c r="BJ186" s="229"/>
      <c r="BK186" s="229"/>
      <c r="BL186" s="229"/>
      <c r="BM186" s="229"/>
      <c r="BN186" s="229"/>
      <c r="BO186" s="229"/>
      <c r="BP186" s="229"/>
      <c r="BQ186" s="229"/>
      <c r="BR186" s="229"/>
      <c r="BS186" s="229"/>
      <c r="BT186" s="229"/>
      <c r="BU186" s="229"/>
      <c r="BV186" s="229"/>
      <c r="BW186" s="229"/>
      <c r="BX186" s="229"/>
      <c r="BY186" s="229"/>
      <c r="BZ186" s="229"/>
      <c r="CA186" s="229"/>
      <c r="CB186" s="229"/>
      <c r="CC186" s="229"/>
      <c r="CD186" s="229"/>
      <c r="CE186" s="229"/>
      <c r="CF186" s="229"/>
      <c r="CG186" s="229"/>
      <c r="CH186" s="229"/>
      <c r="CI186" s="229"/>
      <c r="CJ186" s="229"/>
      <c r="CK186" s="229"/>
      <c r="CL186" s="229"/>
      <c r="CM186" s="229"/>
      <c r="CN186" s="229"/>
      <c r="CO186" s="229"/>
      <c r="CP186" s="229"/>
      <c r="CQ186" s="229"/>
      <c r="CR186" s="229"/>
      <c r="CS186" s="229"/>
      <c r="CT186" s="229"/>
      <c r="CU186" s="229"/>
      <c r="CV186" s="229"/>
      <c r="CW186" s="229"/>
      <c r="CX186" s="229"/>
      <c r="CY186" s="229"/>
      <c r="CZ186" s="229"/>
      <c r="DA186" s="229"/>
      <c r="DB186" s="229"/>
      <c r="DC186" s="229"/>
      <c r="DD186" s="229"/>
      <c r="DE186" s="229"/>
      <c r="DF186" s="229"/>
      <c r="DG186" s="229"/>
      <c r="DH186" s="229"/>
      <c r="DI186" s="229"/>
      <c r="DJ186" s="229"/>
      <c r="DK186" s="229"/>
      <c r="DL186" s="229"/>
      <c r="DM186" s="229"/>
      <c r="DN186" s="229"/>
      <c r="DO186" s="229"/>
      <c r="DP186" s="229"/>
      <c r="DQ186" s="229"/>
      <c r="DR186" s="229"/>
      <c r="DS186" s="229"/>
      <c r="DT186" s="229"/>
      <c r="DU186" s="229"/>
      <c r="DV186" s="229"/>
      <c r="DW186" s="229"/>
      <c r="DX186" s="229"/>
      <c r="DY186" s="215"/>
    </row>
    <row r="187" ht="15.75" customHeight="1">
      <c r="A187" s="232"/>
      <c r="B187" s="233" t="s">
        <v>5</v>
      </c>
      <c r="C187" s="232"/>
      <c r="D187" s="232"/>
      <c r="E187" s="233"/>
      <c r="F187" s="235">
        <f t="shared" ref="F187:DX187" si="91">SUM(F180:F186)</f>
        <v>75837008</v>
      </c>
      <c r="G187" s="266">
        <f t="shared" si="91"/>
        <v>43455627</v>
      </c>
      <c r="H187" s="237">
        <f t="shared" si="91"/>
        <v>32381381</v>
      </c>
      <c r="I187" s="267">
        <f t="shared" si="91"/>
        <v>0</v>
      </c>
      <c r="J187" s="267">
        <f t="shared" si="91"/>
        <v>0</v>
      </c>
      <c r="K187" s="267">
        <f t="shared" si="91"/>
        <v>0</v>
      </c>
      <c r="L187" s="267">
        <f t="shared" si="91"/>
        <v>0</v>
      </c>
      <c r="M187" s="267">
        <f t="shared" si="91"/>
        <v>0</v>
      </c>
      <c r="N187" s="267">
        <f t="shared" si="91"/>
        <v>0</v>
      </c>
      <c r="O187" s="267">
        <f t="shared" si="91"/>
        <v>0</v>
      </c>
      <c r="P187" s="267">
        <f t="shared" si="91"/>
        <v>0</v>
      </c>
      <c r="Q187" s="267">
        <f t="shared" si="91"/>
        <v>3022500</v>
      </c>
      <c r="R187" s="267">
        <f t="shared" si="91"/>
        <v>0</v>
      </c>
      <c r="S187" s="267">
        <f t="shared" si="91"/>
        <v>0</v>
      </c>
      <c r="T187" s="267">
        <f t="shared" si="91"/>
        <v>0</v>
      </c>
      <c r="U187" s="267">
        <f t="shared" si="91"/>
        <v>2865000</v>
      </c>
      <c r="V187" s="267">
        <f t="shared" si="91"/>
        <v>16948334</v>
      </c>
      <c r="W187" s="267">
        <f t="shared" si="91"/>
        <v>4842709</v>
      </c>
      <c r="X187" s="267">
        <f t="shared" si="91"/>
        <v>9842709</v>
      </c>
      <c r="Y187" s="267">
        <f t="shared" si="91"/>
        <v>4250000</v>
      </c>
      <c r="Z187" s="267">
        <f t="shared" si="91"/>
        <v>0</v>
      </c>
      <c r="AA187" s="267">
        <f t="shared" si="91"/>
        <v>1684375</v>
      </c>
      <c r="AB187" s="267">
        <f t="shared" si="91"/>
        <v>0</v>
      </c>
      <c r="AC187" s="267">
        <f t="shared" si="91"/>
        <v>1684375</v>
      </c>
      <c r="AD187" s="267">
        <f t="shared" si="91"/>
        <v>0</v>
      </c>
      <c r="AE187" s="267">
        <f t="shared" si="91"/>
        <v>0</v>
      </c>
      <c r="AF187" s="267">
        <f t="shared" si="91"/>
        <v>0</v>
      </c>
      <c r="AG187" s="267">
        <f t="shared" si="91"/>
        <v>0</v>
      </c>
      <c r="AH187" s="267">
        <f t="shared" si="91"/>
        <v>0</v>
      </c>
      <c r="AI187" s="267">
        <f t="shared" si="91"/>
        <v>0</v>
      </c>
      <c r="AJ187" s="267">
        <f t="shared" si="91"/>
        <v>0</v>
      </c>
      <c r="AK187" s="267">
        <f t="shared" si="91"/>
        <v>0</v>
      </c>
      <c r="AL187" s="267">
        <f t="shared" si="91"/>
        <v>0</v>
      </c>
      <c r="AM187" s="267">
        <f t="shared" si="91"/>
        <v>0</v>
      </c>
      <c r="AN187" s="267">
        <f t="shared" si="91"/>
        <v>0</v>
      </c>
      <c r="AO187" s="267">
        <f t="shared" si="91"/>
        <v>0</v>
      </c>
      <c r="AP187" s="267">
        <f t="shared" si="91"/>
        <v>0</v>
      </c>
      <c r="AQ187" s="267">
        <f t="shared" si="91"/>
        <v>0</v>
      </c>
      <c r="AR187" s="267">
        <f t="shared" si="91"/>
        <v>0</v>
      </c>
      <c r="AS187" s="267">
        <f t="shared" si="91"/>
        <v>0</v>
      </c>
      <c r="AT187" s="267">
        <f t="shared" si="91"/>
        <v>0</v>
      </c>
      <c r="AU187" s="267">
        <f t="shared" si="91"/>
        <v>0</v>
      </c>
      <c r="AV187" s="267">
        <f t="shared" si="91"/>
        <v>0</v>
      </c>
      <c r="AW187" s="267">
        <f t="shared" si="91"/>
        <v>0</v>
      </c>
      <c r="AX187" s="267">
        <f t="shared" si="91"/>
        <v>0</v>
      </c>
      <c r="AY187" s="267">
        <f t="shared" si="91"/>
        <v>0</v>
      </c>
      <c r="AZ187" s="267">
        <f t="shared" si="91"/>
        <v>0</v>
      </c>
      <c r="BA187" s="267">
        <f t="shared" si="91"/>
        <v>0</v>
      </c>
      <c r="BB187" s="267">
        <f t="shared" si="91"/>
        <v>0</v>
      </c>
      <c r="BC187" s="267">
        <f t="shared" si="91"/>
        <v>0</v>
      </c>
      <c r="BD187" s="267">
        <f t="shared" si="91"/>
        <v>0</v>
      </c>
      <c r="BE187" s="267">
        <f t="shared" si="91"/>
        <v>0</v>
      </c>
      <c r="BF187" s="267">
        <f t="shared" si="91"/>
        <v>0</v>
      </c>
      <c r="BG187" s="267">
        <f t="shared" si="91"/>
        <v>0</v>
      </c>
      <c r="BH187" s="267">
        <f t="shared" si="91"/>
        <v>0</v>
      </c>
      <c r="BI187" s="267">
        <f t="shared" si="91"/>
        <v>0</v>
      </c>
      <c r="BJ187" s="267">
        <f t="shared" si="91"/>
        <v>0</v>
      </c>
      <c r="BK187" s="267">
        <f t="shared" si="91"/>
        <v>0</v>
      </c>
      <c r="BL187" s="267">
        <f t="shared" si="91"/>
        <v>0</v>
      </c>
      <c r="BM187" s="267">
        <f t="shared" si="91"/>
        <v>0</v>
      </c>
      <c r="BN187" s="267">
        <f t="shared" si="91"/>
        <v>0</v>
      </c>
      <c r="BO187" s="267">
        <f t="shared" si="91"/>
        <v>0</v>
      </c>
      <c r="BP187" s="267">
        <f t="shared" si="91"/>
        <v>0</v>
      </c>
      <c r="BQ187" s="267">
        <f t="shared" si="91"/>
        <v>0</v>
      </c>
      <c r="BR187" s="267">
        <f t="shared" si="91"/>
        <v>0</v>
      </c>
      <c r="BS187" s="267">
        <f t="shared" si="91"/>
        <v>0</v>
      </c>
      <c r="BT187" s="267">
        <f t="shared" si="91"/>
        <v>0</v>
      </c>
      <c r="BU187" s="267">
        <f t="shared" si="91"/>
        <v>0</v>
      </c>
      <c r="BV187" s="267">
        <f t="shared" si="91"/>
        <v>0</v>
      </c>
      <c r="BW187" s="267">
        <f t="shared" si="91"/>
        <v>0</v>
      </c>
      <c r="BX187" s="267">
        <f t="shared" si="91"/>
        <v>0</v>
      </c>
      <c r="BY187" s="267">
        <f t="shared" si="91"/>
        <v>0</v>
      </c>
      <c r="BZ187" s="267">
        <f t="shared" si="91"/>
        <v>0</v>
      </c>
      <c r="CA187" s="267">
        <f t="shared" si="91"/>
        <v>0</v>
      </c>
      <c r="CB187" s="267">
        <f t="shared" si="91"/>
        <v>0</v>
      </c>
      <c r="CC187" s="267">
        <f t="shared" si="91"/>
        <v>0</v>
      </c>
      <c r="CD187" s="267">
        <f t="shared" si="91"/>
        <v>0</v>
      </c>
      <c r="CE187" s="267">
        <f t="shared" si="91"/>
        <v>0</v>
      </c>
      <c r="CF187" s="267">
        <f t="shared" si="91"/>
        <v>0</v>
      </c>
      <c r="CG187" s="267">
        <f t="shared" si="91"/>
        <v>0</v>
      </c>
      <c r="CH187" s="267">
        <f t="shared" si="91"/>
        <v>0</v>
      </c>
      <c r="CI187" s="267">
        <f t="shared" si="91"/>
        <v>0</v>
      </c>
      <c r="CJ187" s="267">
        <f t="shared" si="91"/>
        <v>0</v>
      </c>
      <c r="CK187" s="267">
        <f t="shared" si="91"/>
        <v>0</v>
      </c>
      <c r="CL187" s="267">
        <f t="shared" si="91"/>
        <v>0</v>
      </c>
      <c r="CM187" s="267">
        <f t="shared" si="91"/>
        <v>0</v>
      </c>
      <c r="CN187" s="267">
        <f t="shared" si="91"/>
        <v>0</v>
      </c>
      <c r="CO187" s="267">
        <f t="shared" si="91"/>
        <v>0</v>
      </c>
      <c r="CP187" s="267">
        <f t="shared" si="91"/>
        <v>0</v>
      </c>
      <c r="CQ187" s="267">
        <f t="shared" si="91"/>
        <v>0</v>
      </c>
      <c r="CR187" s="267">
        <f t="shared" si="91"/>
        <v>0</v>
      </c>
      <c r="CS187" s="267">
        <f t="shared" si="91"/>
        <v>0</v>
      </c>
      <c r="CT187" s="267">
        <f t="shared" si="91"/>
        <v>0</v>
      </c>
      <c r="CU187" s="267">
        <f t="shared" si="91"/>
        <v>0</v>
      </c>
      <c r="CV187" s="267">
        <f t="shared" si="91"/>
        <v>0</v>
      </c>
      <c r="CW187" s="267">
        <f t="shared" si="91"/>
        <v>0</v>
      </c>
      <c r="CX187" s="267">
        <f t="shared" si="91"/>
        <v>0</v>
      </c>
      <c r="CY187" s="267">
        <f t="shared" si="91"/>
        <v>0</v>
      </c>
      <c r="CZ187" s="267">
        <f t="shared" si="91"/>
        <v>0</v>
      </c>
      <c r="DA187" s="267">
        <f t="shared" si="91"/>
        <v>0</v>
      </c>
      <c r="DB187" s="267">
        <f t="shared" si="91"/>
        <v>0</v>
      </c>
      <c r="DC187" s="267">
        <f t="shared" si="91"/>
        <v>0</v>
      </c>
      <c r="DD187" s="267">
        <f t="shared" si="91"/>
        <v>0</v>
      </c>
      <c r="DE187" s="267">
        <f t="shared" si="91"/>
        <v>0</v>
      </c>
      <c r="DF187" s="267">
        <f t="shared" si="91"/>
        <v>0</v>
      </c>
      <c r="DG187" s="267">
        <f t="shared" si="91"/>
        <v>0</v>
      </c>
      <c r="DH187" s="267">
        <f t="shared" si="91"/>
        <v>0</v>
      </c>
      <c r="DI187" s="267">
        <f t="shared" si="91"/>
        <v>0</v>
      </c>
      <c r="DJ187" s="267">
        <f t="shared" si="91"/>
        <v>0</v>
      </c>
      <c r="DK187" s="267">
        <f t="shared" si="91"/>
        <v>0</v>
      </c>
      <c r="DL187" s="267">
        <f t="shared" si="91"/>
        <v>0</v>
      </c>
      <c r="DM187" s="267">
        <f t="shared" si="91"/>
        <v>0</v>
      </c>
      <c r="DN187" s="267">
        <f t="shared" si="91"/>
        <v>0</v>
      </c>
      <c r="DO187" s="267">
        <f t="shared" si="91"/>
        <v>0</v>
      </c>
      <c r="DP187" s="267">
        <f t="shared" si="91"/>
        <v>0</v>
      </c>
      <c r="DQ187" s="267">
        <f t="shared" si="91"/>
        <v>0</v>
      </c>
      <c r="DR187" s="267">
        <f t="shared" si="91"/>
        <v>0</v>
      </c>
      <c r="DS187" s="267">
        <f t="shared" si="91"/>
        <v>0</v>
      </c>
      <c r="DT187" s="267">
        <f t="shared" si="91"/>
        <v>0</v>
      </c>
      <c r="DU187" s="267">
        <f t="shared" si="91"/>
        <v>0</v>
      </c>
      <c r="DV187" s="267">
        <f t="shared" si="91"/>
        <v>0</v>
      </c>
      <c r="DW187" s="267">
        <f t="shared" si="91"/>
        <v>0</v>
      </c>
      <c r="DX187" s="267">
        <f t="shared" si="91"/>
        <v>0</v>
      </c>
      <c r="DY187" s="268"/>
    </row>
    <row r="188" ht="15.75" customHeight="1">
      <c r="A188" s="256"/>
      <c r="B188" s="356"/>
      <c r="C188" s="256"/>
      <c r="D188" s="256"/>
      <c r="E188" s="308"/>
      <c r="F188" s="309"/>
      <c r="G188" s="309"/>
      <c r="H188" s="311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</row>
    <row r="189" ht="15.75" customHeight="1">
      <c r="A189" s="261" t="s">
        <v>316</v>
      </c>
      <c r="B189" s="261" t="s">
        <v>317</v>
      </c>
      <c r="C189" s="257"/>
      <c r="D189" s="258"/>
      <c r="E189" s="202"/>
      <c r="F189" s="202"/>
      <c r="G189" s="259"/>
      <c r="H189" s="202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</row>
    <row r="190" ht="15.75" customHeight="1">
      <c r="A190" s="357" t="s">
        <v>52</v>
      </c>
      <c r="B190" s="357" t="s">
        <v>318</v>
      </c>
      <c r="C190" s="212"/>
      <c r="D190" s="212"/>
      <c r="E190" s="212"/>
      <c r="F190" s="357" t="s">
        <v>161</v>
      </c>
      <c r="G190" s="263" t="s">
        <v>162</v>
      </c>
      <c r="H190" s="211" t="s">
        <v>156</v>
      </c>
      <c r="I190" s="229"/>
      <c r="J190" s="229"/>
      <c r="K190" s="229"/>
      <c r="L190" s="229"/>
      <c r="M190" s="229"/>
      <c r="N190" s="229"/>
      <c r="O190" s="229"/>
      <c r="P190" s="229"/>
      <c r="Q190" s="229"/>
      <c r="R190" s="229"/>
      <c r="S190" s="229"/>
      <c r="T190" s="229"/>
      <c r="U190" s="229"/>
      <c r="V190" s="229"/>
      <c r="W190" s="229"/>
      <c r="X190" s="229"/>
      <c r="Y190" s="229"/>
      <c r="Z190" s="229"/>
      <c r="AA190" s="229"/>
      <c r="AB190" s="229"/>
      <c r="AC190" s="229"/>
      <c r="AD190" s="229"/>
      <c r="AE190" s="229"/>
      <c r="AF190" s="229"/>
      <c r="AG190" s="229"/>
      <c r="AH190" s="229"/>
      <c r="AI190" s="229"/>
      <c r="AJ190" s="229"/>
      <c r="AK190" s="229"/>
      <c r="AL190" s="229"/>
      <c r="AM190" s="229"/>
      <c r="AN190" s="229"/>
      <c r="AO190" s="229"/>
      <c r="AP190" s="229"/>
      <c r="AQ190" s="229"/>
      <c r="AR190" s="229"/>
      <c r="AS190" s="229"/>
      <c r="AT190" s="229"/>
      <c r="AU190" s="229"/>
      <c r="AV190" s="229"/>
      <c r="AW190" s="229"/>
      <c r="AX190" s="229"/>
      <c r="AY190" s="229"/>
      <c r="AZ190" s="229"/>
      <c r="BA190" s="229"/>
      <c r="BB190" s="229"/>
      <c r="BC190" s="229"/>
      <c r="BD190" s="229"/>
      <c r="BE190" s="229"/>
      <c r="BF190" s="229"/>
      <c r="BG190" s="229"/>
      <c r="BH190" s="229"/>
      <c r="BI190" s="229"/>
      <c r="BJ190" s="229"/>
      <c r="BK190" s="229"/>
      <c r="BL190" s="229"/>
      <c r="BM190" s="229"/>
      <c r="BN190" s="229"/>
      <c r="BO190" s="229"/>
      <c r="BP190" s="229"/>
      <c r="BQ190" s="229"/>
      <c r="BR190" s="229"/>
      <c r="BS190" s="229"/>
      <c r="BT190" s="229"/>
      <c r="BU190" s="229"/>
      <c r="BV190" s="229"/>
      <c r="BW190" s="229"/>
      <c r="BX190" s="229"/>
      <c r="BY190" s="229"/>
      <c r="BZ190" s="229"/>
      <c r="CA190" s="229"/>
      <c r="CB190" s="229"/>
      <c r="CC190" s="229"/>
      <c r="CD190" s="229"/>
      <c r="CE190" s="229"/>
      <c r="CF190" s="229"/>
      <c r="CG190" s="229"/>
      <c r="CH190" s="229"/>
      <c r="CI190" s="229"/>
      <c r="CJ190" s="229"/>
      <c r="CK190" s="229"/>
      <c r="CL190" s="229"/>
      <c r="CM190" s="229"/>
      <c r="CN190" s="229"/>
      <c r="CO190" s="229"/>
      <c r="CP190" s="229"/>
      <c r="CQ190" s="229"/>
      <c r="CR190" s="229"/>
      <c r="CS190" s="229"/>
      <c r="CT190" s="229"/>
      <c r="CU190" s="229"/>
      <c r="CV190" s="229"/>
      <c r="CW190" s="229"/>
      <c r="CX190" s="229"/>
      <c r="CY190" s="229"/>
      <c r="CZ190" s="229"/>
      <c r="DA190" s="229"/>
      <c r="DB190" s="229"/>
      <c r="DC190" s="229"/>
      <c r="DD190" s="229"/>
      <c r="DE190" s="229"/>
      <c r="DF190" s="229"/>
      <c r="DG190" s="229"/>
      <c r="DH190" s="229"/>
      <c r="DI190" s="229"/>
      <c r="DJ190" s="229"/>
      <c r="DK190" s="229"/>
      <c r="DL190" s="229"/>
      <c r="DM190" s="229"/>
      <c r="DN190" s="229"/>
      <c r="DO190" s="229"/>
      <c r="DP190" s="229"/>
      <c r="DQ190" s="229"/>
      <c r="DR190" s="229"/>
      <c r="DS190" s="229"/>
      <c r="DT190" s="229"/>
      <c r="DU190" s="229"/>
      <c r="DV190" s="229"/>
      <c r="DW190" s="229"/>
      <c r="DX190" s="229"/>
      <c r="DY190" s="215"/>
    </row>
    <row r="191" ht="15.75" customHeight="1">
      <c r="A191" s="214"/>
      <c r="B191" s="214"/>
      <c r="C191" s="212"/>
      <c r="D191" s="212"/>
      <c r="E191" s="212"/>
      <c r="F191" s="214"/>
      <c r="G191" s="214"/>
      <c r="H191" s="214"/>
      <c r="I191" s="264">
        <v>42401.0</v>
      </c>
      <c r="J191" s="264">
        <v>42431.0</v>
      </c>
      <c r="K191" s="264">
        <v>42461.0</v>
      </c>
      <c r="L191" s="264">
        <v>42491.0</v>
      </c>
      <c r="M191" s="264">
        <v>42523.0</v>
      </c>
      <c r="N191" s="264">
        <v>42552.0</v>
      </c>
      <c r="O191" s="264">
        <v>42612.0</v>
      </c>
      <c r="P191" s="264">
        <v>42642.0</v>
      </c>
      <c r="Q191" s="264">
        <v>42671.0</v>
      </c>
      <c r="R191" s="264">
        <v>42702.0</v>
      </c>
      <c r="S191" s="264">
        <v>42731.0</v>
      </c>
      <c r="T191" s="264">
        <v>42762.0</v>
      </c>
      <c r="U191" s="264">
        <f t="shared" ref="U191:DX191" si="92">T191+30</f>
        <v>42792</v>
      </c>
      <c r="V191" s="264">
        <f t="shared" si="92"/>
        <v>42822</v>
      </c>
      <c r="W191" s="264">
        <f t="shared" si="92"/>
        <v>42852</v>
      </c>
      <c r="X191" s="264">
        <f t="shared" si="92"/>
        <v>42882</v>
      </c>
      <c r="Y191" s="264">
        <f t="shared" si="92"/>
        <v>42912</v>
      </c>
      <c r="Z191" s="264">
        <f t="shared" si="92"/>
        <v>42942</v>
      </c>
      <c r="AA191" s="264">
        <f t="shared" si="92"/>
        <v>42972</v>
      </c>
      <c r="AB191" s="264">
        <f t="shared" si="92"/>
        <v>43002</v>
      </c>
      <c r="AC191" s="264">
        <f t="shared" si="92"/>
        <v>43032</v>
      </c>
      <c r="AD191" s="264">
        <f t="shared" si="92"/>
        <v>43062</v>
      </c>
      <c r="AE191" s="264">
        <f t="shared" si="92"/>
        <v>43092</v>
      </c>
      <c r="AF191" s="264">
        <f t="shared" si="92"/>
        <v>43122</v>
      </c>
      <c r="AG191" s="264">
        <f t="shared" si="92"/>
        <v>43152</v>
      </c>
      <c r="AH191" s="264">
        <f t="shared" si="92"/>
        <v>43182</v>
      </c>
      <c r="AI191" s="264">
        <f t="shared" si="92"/>
        <v>43212</v>
      </c>
      <c r="AJ191" s="264">
        <f t="shared" si="92"/>
        <v>43242</v>
      </c>
      <c r="AK191" s="264">
        <f t="shared" si="92"/>
        <v>43272</v>
      </c>
      <c r="AL191" s="264">
        <f t="shared" si="92"/>
        <v>43302</v>
      </c>
      <c r="AM191" s="264">
        <f t="shared" si="92"/>
        <v>43332</v>
      </c>
      <c r="AN191" s="264">
        <f t="shared" si="92"/>
        <v>43362</v>
      </c>
      <c r="AO191" s="264">
        <f t="shared" si="92"/>
        <v>43392</v>
      </c>
      <c r="AP191" s="264">
        <f t="shared" si="92"/>
        <v>43422</v>
      </c>
      <c r="AQ191" s="264">
        <f t="shared" si="92"/>
        <v>43452</v>
      </c>
      <c r="AR191" s="264">
        <f t="shared" si="92"/>
        <v>43482</v>
      </c>
      <c r="AS191" s="264">
        <f t="shared" si="92"/>
        <v>43512</v>
      </c>
      <c r="AT191" s="264">
        <f t="shared" si="92"/>
        <v>43542</v>
      </c>
      <c r="AU191" s="264">
        <f t="shared" si="92"/>
        <v>43572</v>
      </c>
      <c r="AV191" s="264">
        <f t="shared" si="92"/>
        <v>43602</v>
      </c>
      <c r="AW191" s="264">
        <f t="shared" si="92"/>
        <v>43632</v>
      </c>
      <c r="AX191" s="264">
        <f t="shared" si="92"/>
        <v>43662</v>
      </c>
      <c r="AY191" s="264">
        <f t="shared" si="92"/>
        <v>43692</v>
      </c>
      <c r="AZ191" s="264">
        <f t="shared" si="92"/>
        <v>43722</v>
      </c>
      <c r="BA191" s="264">
        <f t="shared" si="92"/>
        <v>43752</v>
      </c>
      <c r="BB191" s="264">
        <f t="shared" si="92"/>
        <v>43782</v>
      </c>
      <c r="BC191" s="264">
        <f t="shared" si="92"/>
        <v>43812</v>
      </c>
      <c r="BD191" s="264">
        <f t="shared" si="92"/>
        <v>43842</v>
      </c>
      <c r="BE191" s="264">
        <f t="shared" si="92"/>
        <v>43872</v>
      </c>
      <c r="BF191" s="264">
        <f t="shared" si="92"/>
        <v>43902</v>
      </c>
      <c r="BG191" s="264">
        <f t="shared" si="92"/>
        <v>43932</v>
      </c>
      <c r="BH191" s="264">
        <f t="shared" si="92"/>
        <v>43962</v>
      </c>
      <c r="BI191" s="264">
        <f t="shared" si="92"/>
        <v>43992</v>
      </c>
      <c r="BJ191" s="264">
        <f t="shared" si="92"/>
        <v>44022</v>
      </c>
      <c r="BK191" s="264">
        <f t="shared" si="92"/>
        <v>44052</v>
      </c>
      <c r="BL191" s="264">
        <f t="shared" si="92"/>
        <v>44082</v>
      </c>
      <c r="BM191" s="264">
        <f t="shared" si="92"/>
        <v>44112</v>
      </c>
      <c r="BN191" s="264">
        <f t="shared" si="92"/>
        <v>44142</v>
      </c>
      <c r="BO191" s="264">
        <f t="shared" si="92"/>
        <v>44172</v>
      </c>
      <c r="BP191" s="264">
        <f t="shared" si="92"/>
        <v>44202</v>
      </c>
      <c r="BQ191" s="264">
        <f t="shared" si="92"/>
        <v>44232</v>
      </c>
      <c r="BR191" s="264">
        <f t="shared" si="92"/>
        <v>44262</v>
      </c>
      <c r="BS191" s="264">
        <f t="shared" si="92"/>
        <v>44292</v>
      </c>
      <c r="BT191" s="264">
        <f t="shared" si="92"/>
        <v>44322</v>
      </c>
      <c r="BU191" s="264">
        <f t="shared" si="92"/>
        <v>44352</v>
      </c>
      <c r="BV191" s="264">
        <f t="shared" si="92"/>
        <v>44382</v>
      </c>
      <c r="BW191" s="264">
        <f t="shared" si="92"/>
        <v>44412</v>
      </c>
      <c r="BX191" s="264">
        <f t="shared" si="92"/>
        <v>44442</v>
      </c>
      <c r="BY191" s="264">
        <f t="shared" si="92"/>
        <v>44472</v>
      </c>
      <c r="BZ191" s="264">
        <f t="shared" si="92"/>
        <v>44502</v>
      </c>
      <c r="CA191" s="264">
        <f t="shared" si="92"/>
        <v>44532</v>
      </c>
      <c r="CB191" s="264">
        <f t="shared" si="92"/>
        <v>44562</v>
      </c>
      <c r="CC191" s="264">
        <f t="shared" si="92"/>
        <v>44592</v>
      </c>
      <c r="CD191" s="264">
        <f t="shared" si="92"/>
        <v>44622</v>
      </c>
      <c r="CE191" s="264">
        <f t="shared" si="92"/>
        <v>44652</v>
      </c>
      <c r="CF191" s="264">
        <f t="shared" si="92"/>
        <v>44682</v>
      </c>
      <c r="CG191" s="264">
        <f t="shared" si="92"/>
        <v>44712</v>
      </c>
      <c r="CH191" s="264">
        <f t="shared" si="92"/>
        <v>44742</v>
      </c>
      <c r="CI191" s="264">
        <f t="shared" si="92"/>
        <v>44772</v>
      </c>
      <c r="CJ191" s="264">
        <f t="shared" si="92"/>
        <v>44802</v>
      </c>
      <c r="CK191" s="264">
        <f t="shared" si="92"/>
        <v>44832</v>
      </c>
      <c r="CL191" s="264">
        <f t="shared" si="92"/>
        <v>44862</v>
      </c>
      <c r="CM191" s="264">
        <f t="shared" si="92"/>
        <v>44892</v>
      </c>
      <c r="CN191" s="264">
        <f t="shared" si="92"/>
        <v>44922</v>
      </c>
      <c r="CO191" s="264">
        <f t="shared" si="92"/>
        <v>44952</v>
      </c>
      <c r="CP191" s="264">
        <f t="shared" si="92"/>
        <v>44982</v>
      </c>
      <c r="CQ191" s="264">
        <f t="shared" si="92"/>
        <v>45012</v>
      </c>
      <c r="CR191" s="264">
        <f t="shared" si="92"/>
        <v>45042</v>
      </c>
      <c r="CS191" s="264">
        <f t="shared" si="92"/>
        <v>45072</v>
      </c>
      <c r="CT191" s="264">
        <f t="shared" si="92"/>
        <v>45102</v>
      </c>
      <c r="CU191" s="264">
        <f t="shared" si="92"/>
        <v>45132</v>
      </c>
      <c r="CV191" s="264">
        <f t="shared" si="92"/>
        <v>45162</v>
      </c>
      <c r="CW191" s="264">
        <f t="shared" si="92"/>
        <v>45192</v>
      </c>
      <c r="CX191" s="264">
        <f t="shared" si="92"/>
        <v>45222</v>
      </c>
      <c r="CY191" s="264">
        <f t="shared" si="92"/>
        <v>45252</v>
      </c>
      <c r="CZ191" s="264">
        <f t="shared" si="92"/>
        <v>45282</v>
      </c>
      <c r="DA191" s="264">
        <f t="shared" si="92"/>
        <v>45312</v>
      </c>
      <c r="DB191" s="264">
        <f t="shared" si="92"/>
        <v>45342</v>
      </c>
      <c r="DC191" s="264">
        <f t="shared" si="92"/>
        <v>45372</v>
      </c>
      <c r="DD191" s="264">
        <f t="shared" si="92"/>
        <v>45402</v>
      </c>
      <c r="DE191" s="264">
        <f t="shared" si="92"/>
        <v>45432</v>
      </c>
      <c r="DF191" s="264">
        <f t="shared" si="92"/>
        <v>45462</v>
      </c>
      <c r="DG191" s="264">
        <f t="shared" si="92"/>
        <v>45492</v>
      </c>
      <c r="DH191" s="264">
        <f t="shared" si="92"/>
        <v>45522</v>
      </c>
      <c r="DI191" s="264">
        <f t="shared" si="92"/>
        <v>45552</v>
      </c>
      <c r="DJ191" s="264">
        <f t="shared" si="92"/>
        <v>45582</v>
      </c>
      <c r="DK191" s="264">
        <f t="shared" si="92"/>
        <v>45612</v>
      </c>
      <c r="DL191" s="264">
        <f t="shared" si="92"/>
        <v>45642</v>
      </c>
      <c r="DM191" s="264">
        <f t="shared" si="92"/>
        <v>45672</v>
      </c>
      <c r="DN191" s="264">
        <f t="shared" si="92"/>
        <v>45702</v>
      </c>
      <c r="DO191" s="264">
        <f t="shared" si="92"/>
        <v>45732</v>
      </c>
      <c r="DP191" s="264">
        <f t="shared" si="92"/>
        <v>45762</v>
      </c>
      <c r="DQ191" s="264">
        <f t="shared" si="92"/>
        <v>45792</v>
      </c>
      <c r="DR191" s="264">
        <f t="shared" si="92"/>
        <v>45822</v>
      </c>
      <c r="DS191" s="264">
        <f t="shared" si="92"/>
        <v>45852</v>
      </c>
      <c r="DT191" s="264">
        <f t="shared" si="92"/>
        <v>45882</v>
      </c>
      <c r="DU191" s="264">
        <f t="shared" si="92"/>
        <v>45912</v>
      </c>
      <c r="DV191" s="264">
        <f t="shared" si="92"/>
        <v>45942</v>
      </c>
      <c r="DW191" s="264">
        <f t="shared" si="92"/>
        <v>45972</v>
      </c>
      <c r="DX191" s="264">
        <f t="shared" si="92"/>
        <v>46002</v>
      </c>
      <c r="DY191" s="264"/>
    </row>
    <row r="192" ht="15.75" customHeight="1">
      <c r="A192" s="220">
        <v>1.0</v>
      </c>
      <c r="B192" s="221" t="s">
        <v>319</v>
      </c>
      <c r="C192" s="278"/>
      <c r="D192" s="279"/>
      <c r="E192" s="358"/>
      <c r="F192" s="279">
        <f>C192*E192</f>
        <v>0</v>
      </c>
      <c r="G192" s="224">
        <f>SUM(I192:AB192)</f>
        <v>360150.75</v>
      </c>
      <c r="H192" s="225">
        <f>F192-G192</f>
        <v>-360150.75</v>
      </c>
      <c r="I192" s="229"/>
      <c r="J192" s="229"/>
      <c r="K192" s="229"/>
      <c r="L192" s="229"/>
      <c r="M192" s="229"/>
      <c r="N192" s="229"/>
      <c r="O192" s="229"/>
      <c r="P192" s="229"/>
      <c r="Q192" s="229"/>
      <c r="R192" s="229"/>
      <c r="S192" s="229"/>
      <c r="T192" s="229"/>
      <c r="U192" s="229"/>
      <c r="V192" s="231">
        <f>3500+6500+5500+2500+6500+6500+12500+6500</f>
        <v>50000</v>
      </c>
      <c r="W192" s="274">
        <f>6500+6500+5500+2500+6500+12500</f>
        <v>40000</v>
      </c>
      <c r="X192" s="229">
        <f>6500+7500+6500+6500+6500+5500+6500+6500+6500+2500+6500+12500</f>
        <v>80000</v>
      </c>
      <c r="Y192" s="229">
        <f>6500+3500+3500+2500+6500+6500+5500+3150.75+12500+1500+1500</f>
        <v>53150.75</v>
      </c>
      <c r="Z192" s="274">
        <f>6500+5500+6500+6500+7500+7500+12500+1500</f>
        <v>54000</v>
      </c>
      <c r="AA192" s="274">
        <f>1500+2500+2500+1500+6500+5500+6500+12500</f>
        <v>39000</v>
      </c>
      <c r="AB192" s="229">
        <f>6500+6500+6500+5500+6500+12500</f>
        <v>44000</v>
      </c>
      <c r="AC192" s="229">
        <f>6500+1500</f>
        <v>8000</v>
      </c>
      <c r="AD192" s="229"/>
      <c r="AE192" s="229"/>
      <c r="AF192" s="229"/>
      <c r="AG192" s="229"/>
      <c r="AH192" s="229"/>
      <c r="AI192" s="229"/>
      <c r="AJ192" s="229"/>
      <c r="AK192" s="229"/>
      <c r="AL192" s="229"/>
      <c r="AM192" s="229"/>
      <c r="AN192" s="229"/>
      <c r="AO192" s="229"/>
      <c r="AP192" s="229"/>
      <c r="AQ192" s="229"/>
      <c r="AR192" s="229"/>
      <c r="AS192" s="229"/>
      <c r="AT192" s="229"/>
      <c r="AU192" s="229"/>
      <c r="AV192" s="229"/>
      <c r="AW192" s="229"/>
      <c r="AX192" s="229"/>
      <c r="AY192" s="229"/>
      <c r="AZ192" s="229"/>
      <c r="BA192" s="229"/>
      <c r="BB192" s="229"/>
      <c r="BC192" s="229"/>
      <c r="BD192" s="229"/>
      <c r="BE192" s="229"/>
      <c r="BF192" s="229"/>
      <c r="BG192" s="229"/>
      <c r="BH192" s="229"/>
      <c r="BI192" s="229"/>
      <c r="BJ192" s="229"/>
      <c r="BK192" s="229"/>
      <c r="BL192" s="229"/>
      <c r="BM192" s="229"/>
      <c r="BN192" s="229"/>
      <c r="BO192" s="229"/>
      <c r="BP192" s="229"/>
      <c r="BQ192" s="229"/>
      <c r="BR192" s="229"/>
      <c r="BS192" s="229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29"/>
      <c r="CJ192" s="229"/>
      <c r="CK192" s="229"/>
      <c r="CL192" s="229"/>
      <c r="CM192" s="229"/>
      <c r="CN192" s="229"/>
      <c r="CO192" s="229"/>
      <c r="CP192" s="229"/>
      <c r="CQ192" s="229"/>
      <c r="CR192" s="229"/>
      <c r="CS192" s="229"/>
      <c r="CT192" s="229"/>
      <c r="CU192" s="229"/>
      <c r="CV192" s="229"/>
      <c r="CW192" s="229"/>
      <c r="CX192" s="229"/>
      <c r="CY192" s="229"/>
      <c r="CZ192" s="229"/>
      <c r="DA192" s="229"/>
      <c r="DB192" s="229"/>
      <c r="DC192" s="229"/>
      <c r="DD192" s="229"/>
      <c r="DE192" s="229"/>
      <c r="DF192" s="229"/>
      <c r="DG192" s="229"/>
      <c r="DH192" s="229"/>
      <c r="DI192" s="229"/>
      <c r="DJ192" s="229"/>
      <c r="DK192" s="229"/>
      <c r="DL192" s="229"/>
      <c r="DM192" s="229"/>
      <c r="DN192" s="229"/>
      <c r="DO192" s="229"/>
      <c r="DP192" s="229"/>
      <c r="DQ192" s="229"/>
      <c r="DR192" s="229"/>
      <c r="DS192" s="229"/>
      <c r="DT192" s="229"/>
      <c r="DU192" s="229"/>
      <c r="DV192" s="229"/>
      <c r="DW192" s="229"/>
      <c r="DX192" s="229"/>
      <c r="DY192" s="215"/>
    </row>
    <row r="193" ht="15.75" customHeight="1">
      <c r="A193" s="232"/>
      <c r="B193" s="233" t="s">
        <v>5</v>
      </c>
      <c r="C193" s="232"/>
      <c r="D193" s="232"/>
      <c r="E193" s="233"/>
      <c r="F193" s="235">
        <f>SUM(F190:F192)</f>
        <v>0</v>
      </c>
      <c r="G193" s="266">
        <f t="shared" ref="G193:DX193" si="93">SUM(G192)</f>
        <v>360150.75</v>
      </c>
      <c r="H193" s="237">
        <f t="shared" si="93"/>
        <v>-360150.75</v>
      </c>
      <c r="I193" s="359">
        <f t="shared" si="93"/>
        <v>0</v>
      </c>
      <c r="J193" s="360">
        <f t="shared" si="93"/>
        <v>0</v>
      </c>
      <c r="K193" s="360">
        <f t="shared" si="93"/>
        <v>0</v>
      </c>
      <c r="L193" s="360">
        <f t="shared" si="93"/>
        <v>0</v>
      </c>
      <c r="M193" s="360">
        <f t="shared" si="93"/>
        <v>0</v>
      </c>
      <c r="N193" s="360">
        <f t="shared" si="93"/>
        <v>0</v>
      </c>
      <c r="O193" s="360">
        <f t="shared" si="93"/>
        <v>0</v>
      </c>
      <c r="P193" s="360">
        <f t="shared" si="93"/>
        <v>0</v>
      </c>
      <c r="Q193" s="360">
        <f t="shared" si="93"/>
        <v>0</v>
      </c>
      <c r="R193" s="360">
        <f t="shared" si="93"/>
        <v>0</v>
      </c>
      <c r="S193" s="360">
        <f t="shared" si="93"/>
        <v>0</v>
      </c>
      <c r="T193" s="360">
        <f t="shared" si="93"/>
        <v>0</v>
      </c>
      <c r="U193" s="360">
        <f t="shared" si="93"/>
        <v>0</v>
      </c>
      <c r="V193" s="360">
        <f t="shared" si="93"/>
        <v>50000</v>
      </c>
      <c r="W193" s="360">
        <f t="shared" si="93"/>
        <v>40000</v>
      </c>
      <c r="X193" s="360">
        <f t="shared" si="93"/>
        <v>80000</v>
      </c>
      <c r="Y193" s="360">
        <f t="shared" si="93"/>
        <v>53150.75</v>
      </c>
      <c r="Z193" s="360">
        <f t="shared" si="93"/>
        <v>54000</v>
      </c>
      <c r="AA193" s="360">
        <f t="shared" si="93"/>
        <v>39000</v>
      </c>
      <c r="AB193" s="360">
        <f t="shared" si="93"/>
        <v>44000</v>
      </c>
      <c r="AC193" s="360">
        <f t="shared" si="93"/>
        <v>8000</v>
      </c>
      <c r="AD193" s="360">
        <f t="shared" si="93"/>
        <v>0</v>
      </c>
      <c r="AE193" s="360">
        <f t="shared" si="93"/>
        <v>0</v>
      </c>
      <c r="AF193" s="360">
        <f t="shared" si="93"/>
        <v>0</v>
      </c>
      <c r="AG193" s="360">
        <f t="shared" si="93"/>
        <v>0</v>
      </c>
      <c r="AH193" s="360">
        <f t="shared" si="93"/>
        <v>0</v>
      </c>
      <c r="AI193" s="360">
        <f t="shared" si="93"/>
        <v>0</v>
      </c>
      <c r="AJ193" s="360">
        <f t="shared" si="93"/>
        <v>0</v>
      </c>
      <c r="AK193" s="360">
        <f t="shared" si="93"/>
        <v>0</v>
      </c>
      <c r="AL193" s="360">
        <f t="shared" si="93"/>
        <v>0</v>
      </c>
      <c r="AM193" s="360">
        <f t="shared" si="93"/>
        <v>0</v>
      </c>
      <c r="AN193" s="360">
        <f t="shared" si="93"/>
        <v>0</v>
      </c>
      <c r="AO193" s="360">
        <f t="shared" si="93"/>
        <v>0</v>
      </c>
      <c r="AP193" s="360">
        <f t="shared" si="93"/>
        <v>0</v>
      </c>
      <c r="AQ193" s="360">
        <f t="shared" si="93"/>
        <v>0</v>
      </c>
      <c r="AR193" s="360">
        <f t="shared" si="93"/>
        <v>0</v>
      </c>
      <c r="AS193" s="360">
        <f t="shared" si="93"/>
        <v>0</v>
      </c>
      <c r="AT193" s="360">
        <f t="shared" si="93"/>
        <v>0</v>
      </c>
      <c r="AU193" s="360">
        <f t="shared" si="93"/>
        <v>0</v>
      </c>
      <c r="AV193" s="360">
        <f t="shared" si="93"/>
        <v>0</v>
      </c>
      <c r="AW193" s="360">
        <f t="shared" si="93"/>
        <v>0</v>
      </c>
      <c r="AX193" s="360">
        <f t="shared" si="93"/>
        <v>0</v>
      </c>
      <c r="AY193" s="360">
        <f t="shared" si="93"/>
        <v>0</v>
      </c>
      <c r="AZ193" s="360">
        <f t="shared" si="93"/>
        <v>0</v>
      </c>
      <c r="BA193" s="360">
        <f t="shared" si="93"/>
        <v>0</v>
      </c>
      <c r="BB193" s="360">
        <f t="shared" si="93"/>
        <v>0</v>
      </c>
      <c r="BC193" s="360">
        <f t="shared" si="93"/>
        <v>0</v>
      </c>
      <c r="BD193" s="360">
        <f t="shared" si="93"/>
        <v>0</v>
      </c>
      <c r="BE193" s="360">
        <f t="shared" si="93"/>
        <v>0</v>
      </c>
      <c r="BF193" s="360">
        <f t="shared" si="93"/>
        <v>0</v>
      </c>
      <c r="BG193" s="360">
        <f t="shared" si="93"/>
        <v>0</v>
      </c>
      <c r="BH193" s="360">
        <f t="shared" si="93"/>
        <v>0</v>
      </c>
      <c r="BI193" s="360">
        <f t="shared" si="93"/>
        <v>0</v>
      </c>
      <c r="BJ193" s="360">
        <f t="shared" si="93"/>
        <v>0</v>
      </c>
      <c r="BK193" s="360">
        <f t="shared" si="93"/>
        <v>0</v>
      </c>
      <c r="BL193" s="360">
        <f t="shared" si="93"/>
        <v>0</v>
      </c>
      <c r="BM193" s="360">
        <f t="shared" si="93"/>
        <v>0</v>
      </c>
      <c r="BN193" s="360">
        <f t="shared" si="93"/>
        <v>0</v>
      </c>
      <c r="BO193" s="360">
        <f t="shared" si="93"/>
        <v>0</v>
      </c>
      <c r="BP193" s="360">
        <f t="shared" si="93"/>
        <v>0</v>
      </c>
      <c r="BQ193" s="360">
        <f t="shared" si="93"/>
        <v>0</v>
      </c>
      <c r="BR193" s="360">
        <f t="shared" si="93"/>
        <v>0</v>
      </c>
      <c r="BS193" s="360">
        <f t="shared" si="93"/>
        <v>0</v>
      </c>
      <c r="BT193" s="360">
        <f t="shared" si="93"/>
        <v>0</v>
      </c>
      <c r="BU193" s="360">
        <f t="shared" si="93"/>
        <v>0</v>
      </c>
      <c r="BV193" s="360">
        <f t="shared" si="93"/>
        <v>0</v>
      </c>
      <c r="BW193" s="360">
        <f t="shared" si="93"/>
        <v>0</v>
      </c>
      <c r="BX193" s="360">
        <f t="shared" si="93"/>
        <v>0</v>
      </c>
      <c r="BY193" s="360">
        <f t="shared" si="93"/>
        <v>0</v>
      </c>
      <c r="BZ193" s="360">
        <f t="shared" si="93"/>
        <v>0</v>
      </c>
      <c r="CA193" s="360">
        <f t="shared" si="93"/>
        <v>0</v>
      </c>
      <c r="CB193" s="360">
        <f t="shared" si="93"/>
        <v>0</v>
      </c>
      <c r="CC193" s="360">
        <f t="shared" si="93"/>
        <v>0</v>
      </c>
      <c r="CD193" s="360">
        <f t="shared" si="93"/>
        <v>0</v>
      </c>
      <c r="CE193" s="360">
        <f t="shared" si="93"/>
        <v>0</v>
      </c>
      <c r="CF193" s="360">
        <f t="shared" si="93"/>
        <v>0</v>
      </c>
      <c r="CG193" s="360">
        <f t="shared" si="93"/>
        <v>0</v>
      </c>
      <c r="CH193" s="360">
        <f t="shared" si="93"/>
        <v>0</v>
      </c>
      <c r="CI193" s="360">
        <f t="shared" si="93"/>
        <v>0</v>
      </c>
      <c r="CJ193" s="360">
        <f t="shared" si="93"/>
        <v>0</v>
      </c>
      <c r="CK193" s="360">
        <f t="shared" si="93"/>
        <v>0</v>
      </c>
      <c r="CL193" s="360">
        <f t="shared" si="93"/>
        <v>0</v>
      </c>
      <c r="CM193" s="360">
        <f t="shared" si="93"/>
        <v>0</v>
      </c>
      <c r="CN193" s="360">
        <f t="shared" si="93"/>
        <v>0</v>
      </c>
      <c r="CO193" s="360">
        <f t="shared" si="93"/>
        <v>0</v>
      </c>
      <c r="CP193" s="360">
        <f t="shared" si="93"/>
        <v>0</v>
      </c>
      <c r="CQ193" s="360">
        <f t="shared" si="93"/>
        <v>0</v>
      </c>
      <c r="CR193" s="360">
        <f t="shared" si="93"/>
        <v>0</v>
      </c>
      <c r="CS193" s="360">
        <f t="shared" si="93"/>
        <v>0</v>
      </c>
      <c r="CT193" s="360">
        <f t="shared" si="93"/>
        <v>0</v>
      </c>
      <c r="CU193" s="360">
        <f t="shared" si="93"/>
        <v>0</v>
      </c>
      <c r="CV193" s="360">
        <f t="shared" si="93"/>
        <v>0</v>
      </c>
      <c r="CW193" s="360">
        <f t="shared" si="93"/>
        <v>0</v>
      </c>
      <c r="CX193" s="360">
        <f t="shared" si="93"/>
        <v>0</v>
      </c>
      <c r="CY193" s="360">
        <f t="shared" si="93"/>
        <v>0</v>
      </c>
      <c r="CZ193" s="360">
        <f t="shared" si="93"/>
        <v>0</v>
      </c>
      <c r="DA193" s="360">
        <f t="shared" si="93"/>
        <v>0</v>
      </c>
      <c r="DB193" s="360">
        <f t="shared" si="93"/>
        <v>0</v>
      </c>
      <c r="DC193" s="360">
        <f t="shared" si="93"/>
        <v>0</v>
      </c>
      <c r="DD193" s="360">
        <f t="shared" si="93"/>
        <v>0</v>
      </c>
      <c r="DE193" s="360">
        <f t="shared" si="93"/>
        <v>0</v>
      </c>
      <c r="DF193" s="360">
        <f t="shared" si="93"/>
        <v>0</v>
      </c>
      <c r="DG193" s="360">
        <f t="shared" si="93"/>
        <v>0</v>
      </c>
      <c r="DH193" s="360">
        <f t="shared" si="93"/>
        <v>0</v>
      </c>
      <c r="DI193" s="360">
        <f t="shared" si="93"/>
        <v>0</v>
      </c>
      <c r="DJ193" s="360">
        <f t="shared" si="93"/>
        <v>0</v>
      </c>
      <c r="DK193" s="360">
        <f t="shared" si="93"/>
        <v>0</v>
      </c>
      <c r="DL193" s="360">
        <f t="shared" si="93"/>
        <v>0</v>
      </c>
      <c r="DM193" s="360">
        <f t="shared" si="93"/>
        <v>0</v>
      </c>
      <c r="DN193" s="360">
        <f t="shared" si="93"/>
        <v>0</v>
      </c>
      <c r="DO193" s="360">
        <f t="shared" si="93"/>
        <v>0</v>
      </c>
      <c r="DP193" s="360">
        <f t="shared" si="93"/>
        <v>0</v>
      </c>
      <c r="DQ193" s="360">
        <f t="shared" si="93"/>
        <v>0</v>
      </c>
      <c r="DR193" s="360">
        <f t="shared" si="93"/>
        <v>0</v>
      </c>
      <c r="DS193" s="360">
        <f t="shared" si="93"/>
        <v>0</v>
      </c>
      <c r="DT193" s="360">
        <f t="shared" si="93"/>
        <v>0</v>
      </c>
      <c r="DU193" s="360">
        <f t="shared" si="93"/>
        <v>0</v>
      </c>
      <c r="DV193" s="360">
        <f t="shared" si="93"/>
        <v>0</v>
      </c>
      <c r="DW193" s="360">
        <f t="shared" si="93"/>
        <v>0</v>
      </c>
      <c r="DX193" s="360">
        <f t="shared" si="93"/>
        <v>0</v>
      </c>
      <c r="DY193" s="268"/>
    </row>
    <row r="194" ht="15.75" customHeight="1">
      <c r="A194" s="361"/>
      <c r="B194" s="361"/>
      <c r="C194" s="361"/>
      <c r="D194" s="361"/>
      <c r="E194" s="361"/>
      <c r="F194" s="361"/>
      <c r="G194" s="361"/>
      <c r="H194" s="361"/>
      <c r="I194" s="229"/>
      <c r="J194" s="229"/>
      <c r="K194" s="229"/>
      <c r="L194" s="229"/>
      <c r="M194" s="229"/>
      <c r="N194" s="229"/>
      <c r="O194" s="229"/>
      <c r="P194" s="229"/>
      <c r="Q194" s="229"/>
      <c r="R194" s="229"/>
      <c r="S194" s="229"/>
      <c r="T194" s="229"/>
      <c r="U194" s="229"/>
      <c r="V194" s="229"/>
      <c r="W194" s="229"/>
      <c r="X194" s="229"/>
      <c r="Y194" s="229"/>
      <c r="Z194" s="229"/>
      <c r="AA194" s="229"/>
      <c r="AB194" s="229"/>
      <c r="AC194" s="229"/>
      <c r="AD194" s="229"/>
      <c r="AE194" s="229"/>
      <c r="AF194" s="229"/>
      <c r="AG194" s="229"/>
      <c r="AH194" s="229"/>
      <c r="AI194" s="229"/>
      <c r="AJ194" s="229"/>
      <c r="AK194" s="229"/>
      <c r="AL194" s="229"/>
      <c r="AM194" s="229"/>
      <c r="AN194" s="229"/>
      <c r="AO194" s="229"/>
      <c r="AP194" s="229"/>
      <c r="AQ194" s="229"/>
      <c r="AR194" s="229"/>
      <c r="AS194" s="229"/>
      <c r="AT194" s="229"/>
      <c r="AU194" s="229"/>
      <c r="AV194" s="229"/>
      <c r="AW194" s="229"/>
      <c r="AX194" s="229"/>
      <c r="AY194" s="229"/>
      <c r="AZ194" s="229"/>
      <c r="BA194" s="229"/>
      <c r="BB194" s="229"/>
      <c r="BC194" s="229"/>
      <c r="BD194" s="229"/>
      <c r="BE194" s="229"/>
      <c r="BF194" s="229"/>
      <c r="BG194" s="229"/>
      <c r="BH194" s="229"/>
      <c r="BI194" s="229"/>
      <c r="BJ194" s="229"/>
      <c r="BK194" s="229"/>
      <c r="BL194" s="229"/>
      <c r="BM194" s="229"/>
      <c r="BN194" s="229"/>
      <c r="BO194" s="229"/>
      <c r="BP194" s="229"/>
      <c r="BQ194" s="229"/>
      <c r="BR194" s="229"/>
      <c r="BS194" s="229"/>
      <c r="BT194" s="229"/>
      <c r="BU194" s="229"/>
      <c r="BV194" s="229"/>
      <c r="BW194" s="229"/>
      <c r="BX194" s="229"/>
      <c r="BY194" s="229"/>
      <c r="BZ194" s="229"/>
      <c r="CA194" s="229"/>
      <c r="CB194" s="229"/>
      <c r="CC194" s="229"/>
      <c r="CD194" s="229"/>
      <c r="CE194" s="229"/>
      <c r="CF194" s="229"/>
      <c r="CG194" s="229"/>
      <c r="CH194" s="229"/>
      <c r="CI194" s="229"/>
      <c r="CJ194" s="229"/>
      <c r="CK194" s="229"/>
      <c r="CL194" s="229"/>
      <c r="CM194" s="229"/>
      <c r="CN194" s="229"/>
      <c r="CO194" s="229"/>
      <c r="CP194" s="229"/>
      <c r="CQ194" s="229"/>
      <c r="CR194" s="229"/>
      <c r="CS194" s="229"/>
      <c r="CT194" s="229"/>
      <c r="CU194" s="229"/>
      <c r="CV194" s="229"/>
      <c r="CW194" s="229"/>
      <c r="CX194" s="229"/>
      <c r="CY194" s="229"/>
      <c r="CZ194" s="229"/>
      <c r="DA194" s="229"/>
      <c r="DB194" s="229"/>
      <c r="DC194" s="229"/>
      <c r="DD194" s="229"/>
      <c r="DE194" s="229"/>
      <c r="DF194" s="229"/>
      <c r="DG194" s="229"/>
      <c r="DH194" s="229"/>
      <c r="DI194" s="229"/>
      <c r="DJ194" s="229"/>
      <c r="DK194" s="229"/>
      <c r="DL194" s="229"/>
      <c r="DM194" s="229"/>
      <c r="DN194" s="229"/>
      <c r="DO194" s="229"/>
      <c r="DP194" s="229"/>
      <c r="DQ194" s="229"/>
      <c r="DR194" s="229"/>
      <c r="DS194" s="229"/>
      <c r="DT194" s="229"/>
      <c r="DU194" s="229"/>
      <c r="DV194" s="229"/>
      <c r="DW194" s="229"/>
      <c r="DX194" s="229"/>
      <c r="DY194" s="215"/>
    </row>
    <row r="195" ht="15.75" customHeight="1">
      <c r="A195" s="261" t="s">
        <v>320</v>
      </c>
      <c r="B195" s="261" t="s">
        <v>321</v>
      </c>
      <c r="C195" s="257"/>
      <c r="D195" s="258"/>
      <c r="E195" s="202"/>
      <c r="F195" s="202"/>
      <c r="G195" s="259"/>
      <c r="H195" s="202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</row>
    <row r="196" ht="15.75" customHeight="1">
      <c r="A196" s="357" t="s">
        <v>52</v>
      </c>
      <c r="B196" s="357" t="s">
        <v>318</v>
      </c>
      <c r="C196" s="212"/>
      <c r="D196" s="212"/>
      <c r="E196" s="212"/>
      <c r="F196" s="357" t="s">
        <v>161</v>
      </c>
      <c r="G196" s="263" t="s">
        <v>162</v>
      </c>
      <c r="H196" s="211" t="s">
        <v>156</v>
      </c>
      <c r="I196" s="229"/>
      <c r="J196" s="229"/>
      <c r="K196" s="229"/>
      <c r="L196" s="229"/>
      <c r="M196" s="229"/>
      <c r="N196" s="229"/>
      <c r="O196" s="229"/>
      <c r="P196" s="229"/>
      <c r="Q196" s="229"/>
      <c r="R196" s="229"/>
      <c r="S196" s="229"/>
      <c r="T196" s="229"/>
      <c r="U196" s="229"/>
      <c r="V196" s="229"/>
      <c r="W196" s="229"/>
      <c r="X196" s="229"/>
      <c r="Y196" s="229"/>
      <c r="Z196" s="229"/>
      <c r="AA196" s="229"/>
      <c r="AB196" s="229"/>
      <c r="AC196" s="229"/>
      <c r="AD196" s="229"/>
      <c r="AE196" s="229"/>
      <c r="AF196" s="229"/>
      <c r="AG196" s="229"/>
      <c r="AH196" s="229"/>
      <c r="AI196" s="229"/>
      <c r="AJ196" s="229"/>
      <c r="AK196" s="229"/>
      <c r="AL196" s="229"/>
      <c r="AM196" s="229"/>
      <c r="AN196" s="229"/>
      <c r="AO196" s="229"/>
      <c r="AP196" s="229"/>
      <c r="AQ196" s="229"/>
      <c r="AR196" s="229"/>
      <c r="AS196" s="229"/>
      <c r="AT196" s="229"/>
      <c r="AU196" s="229"/>
      <c r="AV196" s="229"/>
      <c r="AW196" s="229"/>
      <c r="AX196" s="229"/>
      <c r="AY196" s="229"/>
      <c r="AZ196" s="229"/>
      <c r="BA196" s="229"/>
      <c r="BB196" s="229"/>
      <c r="BC196" s="229"/>
      <c r="BD196" s="229"/>
      <c r="BE196" s="229"/>
      <c r="BF196" s="229"/>
      <c r="BG196" s="229"/>
      <c r="BH196" s="229"/>
      <c r="BI196" s="229"/>
      <c r="BJ196" s="229"/>
      <c r="BK196" s="229"/>
      <c r="BL196" s="229"/>
      <c r="BM196" s="229"/>
      <c r="BN196" s="229"/>
      <c r="BO196" s="229"/>
      <c r="BP196" s="229"/>
      <c r="BQ196" s="229"/>
      <c r="BR196" s="229"/>
      <c r="BS196" s="229"/>
      <c r="BT196" s="229"/>
      <c r="BU196" s="229"/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29"/>
      <c r="CJ196" s="229"/>
      <c r="CK196" s="229"/>
      <c r="CL196" s="229"/>
      <c r="CM196" s="229"/>
      <c r="CN196" s="229"/>
      <c r="CO196" s="229"/>
      <c r="CP196" s="229"/>
      <c r="CQ196" s="229"/>
      <c r="CR196" s="229"/>
      <c r="CS196" s="229"/>
      <c r="CT196" s="229"/>
      <c r="CU196" s="229"/>
      <c r="CV196" s="229"/>
      <c r="CW196" s="229"/>
      <c r="CX196" s="229"/>
      <c r="CY196" s="229"/>
      <c r="CZ196" s="229"/>
      <c r="DA196" s="229"/>
      <c r="DB196" s="229"/>
      <c r="DC196" s="229"/>
      <c r="DD196" s="229"/>
      <c r="DE196" s="229"/>
      <c r="DF196" s="229"/>
      <c r="DG196" s="229"/>
      <c r="DH196" s="229"/>
      <c r="DI196" s="229"/>
      <c r="DJ196" s="229"/>
      <c r="DK196" s="229"/>
      <c r="DL196" s="229"/>
      <c r="DM196" s="229"/>
      <c r="DN196" s="229"/>
      <c r="DO196" s="229"/>
      <c r="DP196" s="229"/>
      <c r="DQ196" s="229"/>
      <c r="DR196" s="229"/>
      <c r="DS196" s="229"/>
      <c r="DT196" s="229"/>
      <c r="DU196" s="229"/>
      <c r="DV196" s="229"/>
      <c r="DW196" s="229"/>
      <c r="DX196" s="229"/>
      <c r="DY196" s="215"/>
    </row>
    <row r="197" ht="15.75" customHeight="1">
      <c r="A197" s="214"/>
      <c r="B197" s="214"/>
      <c r="C197" s="212"/>
      <c r="D197" s="212"/>
      <c r="E197" s="212"/>
      <c r="F197" s="214"/>
      <c r="G197" s="214"/>
      <c r="H197" s="214"/>
      <c r="I197" s="264">
        <v>42401.0</v>
      </c>
      <c r="J197" s="264">
        <v>42431.0</v>
      </c>
      <c r="K197" s="264">
        <v>42461.0</v>
      </c>
      <c r="L197" s="264">
        <v>42491.0</v>
      </c>
      <c r="M197" s="264">
        <v>42523.0</v>
      </c>
      <c r="N197" s="264">
        <v>42552.0</v>
      </c>
      <c r="O197" s="264">
        <v>42612.0</v>
      </c>
      <c r="P197" s="264">
        <v>42642.0</v>
      </c>
      <c r="Q197" s="264">
        <v>42671.0</v>
      </c>
      <c r="R197" s="264">
        <v>42702.0</v>
      </c>
      <c r="S197" s="264">
        <v>42731.0</v>
      </c>
      <c r="T197" s="264">
        <v>42762.0</v>
      </c>
      <c r="U197" s="264">
        <f t="shared" ref="U197:DX197" si="94">T197+30</f>
        <v>42792</v>
      </c>
      <c r="V197" s="264">
        <f t="shared" si="94"/>
        <v>42822</v>
      </c>
      <c r="W197" s="264">
        <f t="shared" si="94"/>
        <v>42852</v>
      </c>
      <c r="X197" s="264">
        <f t="shared" si="94"/>
        <v>42882</v>
      </c>
      <c r="Y197" s="264">
        <f t="shared" si="94"/>
        <v>42912</v>
      </c>
      <c r="Z197" s="264">
        <f t="shared" si="94"/>
        <v>42942</v>
      </c>
      <c r="AA197" s="264">
        <f t="shared" si="94"/>
        <v>42972</v>
      </c>
      <c r="AB197" s="264">
        <f t="shared" si="94"/>
        <v>43002</v>
      </c>
      <c r="AC197" s="264">
        <f t="shared" si="94"/>
        <v>43032</v>
      </c>
      <c r="AD197" s="264">
        <f t="shared" si="94"/>
        <v>43062</v>
      </c>
      <c r="AE197" s="264">
        <f t="shared" si="94"/>
        <v>43092</v>
      </c>
      <c r="AF197" s="264">
        <f t="shared" si="94"/>
        <v>43122</v>
      </c>
      <c r="AG197" s="264">
        <f t="shared" si="94"/>
        <v>43152</v>
      </c>
      <c r="AH197" s="264">
        <f t="shared" si="94"/>
        <v>43182</v>
      </c>
      <c r="AI197" s="264">
        <f t="shared" si="94"/>
        <v>43212</v>
      </c>
      <c r="AJ197" s="264">
        <f t="shared" si="94"/>
        <v>43242</v>
      </c>
      <c r="AK197" s="264">
        <f t="shared" si="94"/>
        <v>43272</v>
      </c>
      <c r="AL197" s="264">
        <f t="shared" si="94"/>
        <v>43302</v>
      </c>
      <c r="AM197" s="264">
        <f t="shared" si="94"/>
        <v>43332</v>
      </c>
      <c r="AN197" s="264">
        <f t="shared" si="94"/>
        <v>43362</v>
      </c>
      <c r="AO197" s="264">
        <f t="shared" si="94"/>
        <v>43392</v>
      </c>
      <c r="AP197" s="264">
        <f t="shared" si="94"/>
        <v>43422</v>
      </c>
      <c r="AQ197" s="264">
        <f t="shared" si="94"/>
        <v>43452</v>
      </c>
      <c r="AR197" s="264">
        <f t="shared" si="94"/>
        <v>43482</v>
      </c>
      <c r="AS197" s="264">
        <f t="shared" si="94"/>
        <v>43512</v>
      </c>
      <c r="AT197" s="264">
        <f t="shared" si="94"/>
        <v>43542</v>
      </c>
      <c r="AU197" s="264">
        <f t="shared" si="94"/>
        <v>43572</v>
      </c>
      <c r="AV197" s="264">
        <f t="shared" si="94"/>
        <v>43602</v>
      </c>
      <c r="AW197" s="264">
        <f t="shared" si="94"/>
        <v>43632</v>
      </c>
      <c r="AX197" s="264">
        <f t="shared" si="94"/>
        <v>43662</v>
      </c>
      <c r="AY197" s="264">
        <f t="shared" si="94"/>
        <v>43692</v>
      </c>
      <c r="AZ197" s="264">
        <f t="shared" si="94"/>
        <v>43722</v>
      </c>
      <c r="BA197" s="264">
        <f t="shared" si="94"/>
        <v>43752</v>
      </c>
      <c r="BB197" s="264">
        <f t="shared" si="94"/>
        <v>43782</v>
      </c>
      <c r="BC197" s="264">
        <f t="shared" si="94"/>
        <v>43812</v>
      </c>
      <c r="BD197" s="264">
        <f t="shared" si="94"/>
        <v>43842</v>
      </c>
      <c r="BE197" s="264">
        <f t="shared" si="94"/>
        <v>43872</v>
      </c>
      <c r="BF197" s="264">
        <f t="shared" si="94"/>
        <v>43902</v>
      </c>
      <c r="BG197" s="264">
        <f t="shared" si="94"/>
        <v>43932</v>
      </c>
      <c r="BH197" s="264">
        <f t="shared" si="94"/>
        <v>43962</v>
      </c>
      <c r="BI197" s="264">
        <f t="shared" si="94"/>
        <v>43992</v>
      </c>
      <c r="BJ197" s="264">
        <f t="shared" si="94"/>
        <v>44022</v>
      </c>
      <c r="BK197" s="264">
        <f t="shared" si="94"/>
        <v>44052</v>
      </c>
      <c r="BL197" s="264">
        <f t="shared" si="94"/>
        <v>44082</v>
      </c>
      <c r="BM197" s="264">
        <f t="shared" si="94"/>
        <v>44112</v>
      </c>
      <c r="BN197" s="264">
        <f t="shared" si="94"/>
        <v>44142</v>
      </c>
      <c r="BO197" s="264">
        <f t="shared" si="94"/>
        <v>44172</v>
      </c>
      <c r="BP197" s="264">
        <f t="shared" si="94"/>
        <v>44202</v>
      </c>
      <c r="BQ197" s="264">
        <f t="shared" si="94"/>
        <v>44232</v>
      </c>
      <c r="BR197" s="264">
        <f t="shared" si="94"/>
        <v>44262</v>
      </c>
      <c r="BS197" s="264">
        <f t="shared" si="94"/>
        <v>44292</v>
      </c>
      <c r="BT197" s="264">
        <f t="shared" si="94"/>
        <v>44322</v>
      </c>
      <c r="BU197" s="264">
        <f t="shared" si="94"/>
        <v>44352</v>
      </c>
      <c r="BV197" s="264">
        <f t="shared" si="94"/>
        <v>44382</v>
      </c>
      <c r="BW197" s="264">
        <f t="shared" si="94"/>
        <v>44412</v>
      </c>
      <c r="BX197" s="264">
        <f t="shared" si="94"/>
        <v>44442</v>
      </c>
      <c r="BY197" s="264">
        <f t="shared" si="94"/>
        <v>44472</v>
      </c>
      <c r="BZ197" s="264">
        <f t="shared" si="94"/>
        <v>44502</v>
      </c>
      <c r="CA197" s="264">
        <f t="shared" si="94"/>
        <v>44532</v>
      </c>
      <c r="CB197" s="264">
        <f t="shared" si="94"/>
        <v>44562</v>
      </c>
      <c r="CC197" s="264">
        <f t="shared" si="94"/>
        <v>44592</v>
      </c>
      <c r="CD197" s="264">
        <f t="shared" si="94"/>
        <v>44622</v>
      </c>
      <c r="CE197" s="264">
        <f t="shared" si="94"/>
        <v>44652</v>
      </c>
      <c r="CF197" s="264">
        <f t="shared" si="94"/>
        <v>44682</v>
      </c>
      <c r="CG197" s="264">
        <f t="shared" si="94"/>
        <v>44712</v>
      </c>
      <c r="CH197" s="264">
        <f t="shared" si="94"/>
        <v>44742</v>
      </c>
      <c r="CI197" s="264">
        <f t="shared" si="94"/>
        <v>44772</v>
      </c>
      <c r="CJ197" s="264">
        <f t="shared" si="94"/>
        <v>44802</v>
      </c>
      <c r="CK197" s="264">
        <f t="shared" si="94"/>
        <v>44832</v>
      </c>
      <c r="CL197" s="264">
        <f t="shared" si="94"/>
        <v>44862</v>
      </c>
      <c r="CM197" s="264">
        <f t="shared" si="94"/>
        <v>44892</v>
      </c>
      <c r="CN197" s="264">
        <f t="shared" si="94"/>
        <v>44922</v>
      </c>
      <c r="CO197" s="264">
        <f t="shared" si="94"/>
        <v>44952</v>
      </c>
      <c r="CP197" s="264">
        <f t="shared" si="94"/>
        <v>44982</v>
      </c>
      <c r="CQ197" s="264">
        <f t="shared" si="94"/>
        <v>45012</v>
      </c>
      <c r="CR197" s="264">
        <f t="shared" si="94"/>
        <v>45042</v>
      </c>
      <c r="CS197" s="264">
        <f t="shared" si="94"/>
        <v>45072</v>
      </c>
      <c r="CT197" s="264">
        <f t="shared" si="94"/>
        <v>45102</v>
      </c>
      <c r="CU197" s="264">
        <f t="shared" si="94"/>
        <v>45132</v>
      </c>
      <c r="CV197" s="264">
        <f t="shared" si="94"/>
        <v>45162</v>
      </c>
      <c r="CW197" s="264">
        <f t="shared" si="94"/>
        <v>45192</v>
      </c>
      <c r="CX197" s="264">
        <f t="shared" si="94"/>
        <v>45222</v>
      </c>
      <c r="CY197" s="264">
        <f t="shared" si="94"/>
        <v>45252</v>
      </c>
      <c r="CZ197" s="264">
        <f t="shared" si="94"/>
        <v>45282</v>
      </c>
      <c r="DA197" s="264">
        <f t="shared" si="94"/>
        <v>45312</v>
      </c>
      <c r="DB197" s="264">
        <f t="shared" si="94"/>
        <v>45342</v>
      </c>
      <c r="DC197" s="264">
        <f t="shared" si="94"/>
        <v>45372</v>
      </c>
      <c r="DD197" s="264">
        <f t="shared" si="94"/>
        <v>45402</v>
      </c>
      <c r="DE197" s="264">
        <f t="shared" si="94"/>
        <v>45432</v>
      </c>
      <c r="DF197" s="264">
        <f t="shared" si="94"/>
        <v>45462</v>
      </c>
      <c r="DG197" s="264">
        <f t="shared" si="94"/>
        <v>45492</v>
      </c>
      <c r="DH197" s="264">
        <f t="shared" si="94"/>
        <v>45522</v>
      </c>
      <c r="DI197" s="264">
        <f t="shared" si="94"/>
        <v>45552</v>
      </c>
      <c r="DJ197" s="264">
        <f t="shared" si="94"/>
        <v>45582</v>
      </c>
      <c r="DK197" s="264">
        <f t="shared" si="94"/>
        <v>45612</v>
      </c>
      <c r="DL197" s="264">
        <f t="shared" si="94"/>
        <v>45642</v>
      </c>
      <c r="DM197" s="264">
        <f t="shared" si="94"/>
        <v>45672</v>
      </c>
      <c r="DN197" s="264">
        <f t="shared" si="94"/>
        <v>45702</v>
      </c>
      <c r="DO197" s="264">
        <f t="shared" si="94"/>
        <v>45732</v>
      </c>
      <c r="DP197" s="264">
        <f t="shared" si="94"/>
        <v>45762</v>
      </c>
      <c r="DQ197" s="264">
        <f t="shared" si="94"/>
        <v>45792</v>
      </c>
      <c r="DR197" s="264">
        <f t="shared" si="94"/>
        <v>45822</v>
      </c>
      <c r="DS197" s="264">
        <f t="shared" si="94"/>
        <v>45852</v>
      </c>
      <c r="DT197" s="264">
        <f t="shared" si="94"/>
        <v>45882</v>
      </c>
      <c r="DU197" s="264">
        <f t="shared" si="94"/>
        <v>45912</v>
      </c>
      <c r="DV197" s="264">
        <f t="shared" si="94"/>
        <v>45942</v>
      </c>
      <c r="DW197" s="264">
        <f t="shared" si="94"/>
        <v>45972</v>
      </c>
      <c r="DX197" s="264">
        <f t="shared" si="94"/>
        <v>46002</v>
      </c>
      <c r="DY197" s="264"/>
    </row>
    <row r="198" ht="15.75" customHeight="1">
      <c r="A198" s="220">
        <v>1.0</v>
      </c>
      <c r="B198" s="221" t="s">
        <v>322</v>
      </c>
      <c r="C198" s="278"/>
      <c r="D198" s="279"/>
      <c r="E198" s="358"/>
      <c r="F198" s="279">
        <f>C198*E198</f>
        <v>0</v>
      </c>
      <c r="G198" s="224">
        <f>SUM(I198:AB198)</f>
        <v>185547787</v>
      </c>
      <c r="H198" s="225">
        <f>F198-G198</f>
        <v>-185547787</v>
      </c>
      <c r="I198" s="229">
        <v>1000000.0</v>
      </c>
      <c r="J198" s="229"/>
      <c r="K198" s="229"/>
      <c r="L198" s="229"/>
      <c r="M198" s="229">
        <v>2.0E7</v>
      </c>
      <c r="N198" s="229"/>
      <c r="O198" s="229">
        <v>800000.0</v>
      </c>
      <c r="P198" s="229"/>
      <c r="Q198" s="229"/>
      <c r="R198" s="229"/>
      <c r="S198" s="229"/>
      <c r="T198" s="229">
        <v>960000.0</v>
      </c>
      <c r="U198" s="229">
        <v>1363423.0</v>
      </c>
      <c r="V198" s="231">
        <f>500000+1000000+4614527+6500000+1000000+246500+235625+500000+6000000+1500000+20</f>
        <v>22096672</v>
      </c>
      <c r="W198" s="229">
        <f>700000+1200000+500000+1000000+500000+200000+133500</f>
        <v>4233500</v>
      </c>
      <c r="X198" s="229">
        <f>500000+7500000+500000+589000+1000000+2000000+500000+500000+400000+500000+2000000+2500000+2500000+75000+500000+500000+500000+500000+520000+300000+500000</f>
        <v>24384000</v>
      </c>
      <c r="Y198" s="229">
        <f>2500000+985000+150000+1250000+1250000+1250000+1250000+500000+1000000+6500000+500000+500000+1250000+1000000</f>
        <v>19885000</v>
      </c>
      <c r="Z198" s="362">
        <f>1250000+1250000+7500000+439376+1000000+1000000+1000000+467000+500000+750000+200000+300000+500000+4300000+500000+500000+320000+315000+500000+2000000+4000000</f>
        <v>28591376</v>
      </c>
      <c r="AA198" s="229">
        <f>500000+1000000+375000+375000+3500000+500000+139500+1761216+1000000+1500000+8000000</f>
        <v>18650716</v>
      </c>
      <c r="AB198" s="229">
        <f>375000+900000+684000+750000+30000000+300000+3025000+300000+3275000+3150000+324100+500000</f>
        <v>43583100</v>
      </c>
      <c r="AC198" s="229">
        <f>1500000+10000000+350000+340000</f>
        <v>12190000</v>
      </c>
      <c r="AD198" s="229"/>
      <c r="AE198" s="229"/>
      <c r="AF198" s="229"/>
      <c r="AG198" s="229"/>
      <c r="AH198" s="229"/>
      <c r="AI198" s="229"/>
      <c r="AJ198" s="229"/>
      <c r="AK198" s="229"/>
      <c r="AL198" s="229"/>
      <c r="AM198" s="229"/>
      <c r="AN198" s="229"/>
      <c r="AO198" s="229"/>
      <c r="AP198" s="229"/>
      <c r="AQ198" s="229"/>
      <c r="AR198" s="229"/>
      <c r="AS198" s="229"/>
      <c r="AT198" s="229"/>
      <c r="AU198" s="229"/>
      <c r="AV198" s="229"/>
      <c r="AW198" s="229"/>
      <c r="AX198" s="229"/>
      <c r="AY198" s="229"/>
      <c r="AZ198" s="229"/>
      <c r="BA198" s="229"/>
      <c r="BB198" s="229"/>
      <c r="BC198" s="229"/>
      <c r="BD198" s="229"/>
      <c r="BE198" s="229"/>
      <c r="BF198" s="229"/>
      <c r="BG198" s="229"/>
      <c r="BH198" s="229"/>
      <c r="BI198" s="229"/>
      <c r="BJ198" s="229"/>
      <c r="BK198" s="229"/>
      <c r="BL198" s="229"/>
      <c r="BM198" s="229"/>
      <c r="BN198" s="229"/>
      <c r="BO198" s="229"/>
      <c r="BP198" s="229"/>
      <c r="BQ198" s="229"/>
      <c r="BR198" s="229"/>
      <c r="BS198" s="229"/>
      <c r="BT198" s="229"/>
      <c r="BU198" s="229"/>
      <c r="BV198" s="229"/>
      <c r="BW198" s="229"/>
      <c r="BX198" s="229"/>
      <c r="BY198" s="229"/>
      <c r="BZ198" s="229"/>
      <c r="CA198" s="229"/>
      <c r="CB198" s="229"/>
      <c r="CC198" s="229"/>
      <c r="CD198" s="229"/>
      <c r="CE198" s="229"/>
      <c r="CF198" s="229"/>
      <c r="CG198" s="229"/>
      <c r="CH198" s="229"/>
      <c r="CI198" s="229"/>
      <c r="CJ198" s="229"/>
      <c r="CK198" s="229"/>
      <c r="CL198" s="229"/>
      <c r="CM198" s="229"/>
      <c r="CN198" s="229"/>
      <c r="CO198" s="229"/>
      <c r="CP198" s="229"/>
      <c r="CQ198" s="229"/>
      <c r="CR198" s="229"/>
      <c r="CS198" s="229"/>
      <c r="CT198" s="229"/>
      <c r="CU198" s="229"/>
      <c r="CV198" s="229"/>
      <c r="CW198" s="229"/>
      <c r="CX198" s="229"/>
      <c r="CY198" s="229"/>
      <c r="CZ198" s="229"/>
      <c r="DA198" s="229"/>
      <c r="DB198" s="229"/>
      <c r="DC198" s="229"/>
      <c r="DD198" s="229"/>
      <c r="DE198" s="229"/>
      <c r="DF198" s="229"/>
      <c r="DG198" s="229"/>
      <c r="DH198" s="229"/>
      <c r="DI198" s="229"/>
      <c r="DJ198" s="229"/>
      <c r="DK198" s="229"/>
      <c r="DL198" s="229"/>
      <c r="DM198" s="229"/>
      <c r="DN198" s="229"/>
      <c r="DO198" s="229"/>
      <c r="DP198" s="229"/>
      <c r="DQ198" s="229"/>
      <c r="DR198" s="229"/>
      <c r="DS198" s="229"/>
      <c r="DT198" s="229"/>
      <c r="DU198" s="229"/>
      <c r="DV198" s="229"/>
      <c r="DW198" s="229"/>
      <c r="DX198" s="229"/>
      <c r="DY198" s="215"/>
    </row>
    <row r="199" ht="15.75" customHeight="1">
      <c r="A199" s="232"/>
      <c r="B199" s="233" t="s">
        <v>5</v>
      </c>
      <c r="C199" s="232"/>
      <c r="D199" s="232"/>
      <c r="E199" s="233"/>
      <c r="F199" s="235">
        <f>SUM(F196:F198)</f>
        <v>0</v>
      </c>
      <c r="G199" s="266">
        <f t="shared" ref="G199:DX199" si="95">SUM(G198)</f>
        <v>185547787</v>
      </c>
      <c r="H199" s="237">
        <f t="shared" si="95"/>
        <v>-185547787</v>
      </c>
      <c r="I199" s="359">
        <f t="shared" si="95"/>
        <v>1000000</v>
      </c>
      <c r="J199" s="360">
        <f t="shared" si="95"/>
        <v>0</v>
      </c>
      <c r="K199" s="360">
        <f t="shared" si="95"/>
        <v>0</v>
      </c>
      <c r="L199" s="360">
        <f t="shared" si="95"/>
        <v>0</v>
      </c>
      <c r="M199" s="360">
        <f t="shared" si="95"/>
        <v>20000000</v>
      </c>
      <c r="N199" s="360">
        <f t="shared" si="95"/>
        <v>0</v>
      </c>
      <c r="O199" s="360">
        <f t="shared" si="95"/>
        <v>800000</v>
      </c>
      <c r="P199" s="360">
        <f t="shared" si="95"/>
        <v>0</v>
      </c>
      <c r="Q199" s="360">
        <f t="shared" si="95"/>
        <v>0</v>
      </c>
      <c r="R199" s="360">
        <f t="shared" si="95"/>
        <v>0</v>
      </c>
      <c r="S199" s="360">
        <f t="shared" si="95"/>
        <v>0</v>
      </c>
      <c r="T199" s="360">
        <f t="shared" si="95"/>
        <v>960000</v>
      </c>
      <c r="U199" s="360">
        <f t="shared" si="95"/>
        <v>1363423</v>
      </c>
      <c r="V199" s="360">
        <f t="shared" si="95"/>
        <v>22096672</v>
      </c>
      <c r="W199" s="360">
        <f t="shared" si="95"/>
        <v>4233500</v>
      </c>
      <c r="X199" s="360">
        <f t="shared" si="95"/>
        <v>24384000</v>
      </c>
      <c r="Y199" s="360">
        <f t="shared" si="95"/>
        <v>19885000</v>
      </c>
      <c r="Z199" s="360">
        <f t="shared" si="95"/>
        <v>28591376</v>
      </c>
      <c r="AA199" s="360">
        <f t="shared" si="95"/>
        <v>18650716</v>
      </c>
      <c r="AB199" s="360">
        <f t="shared" si="95"/>
        <v>43583100</v>
      </c>
      <c r="AC199" s="360">
        <f t="shared" si="95"/>
        <v>12190000</v>
      </c>
      <c r="AD199" s="360">
        <f t="shared" si="95"/>
        <v>0</v>
      </c>
      <c r="AE199" s="360">
        <f t="shared" si="95"/>
        <v>0</v>
      </c>
      <c r="AF199" s="360">
        <f t="shared" si="95"/>
        <v>0</v>
      </c>
      <c r="AG199" s="360">
        <f t="shared" si="95"/>
        <v>0</v>
      </c>
      <c r="AH199" s="360">
        <f t="shared" si="95"/>
        <v>0</v>
      </c>
      <c r="AI199" s="360">
        <f t="shared" si="95"/>
        <v>0</v>
      </c>
      <c r="AJ199" s="360">
        <f t="shared" si="95"/>
        <v>0</v>
      </c>
      <c r="AK199" s="360">
        <f t="shared" si="95"/>
        <v>0</v>
      </c>
      <c r="AL199" s="360">
        <f t="shared" si="95"/>
        <v>0</v>
      </c>
      <c r="AM199" s="360">
        <f t="shared" si="95"/>
        <v>0</v>
      </c>
      <c r="AN199" s="360">
        <f t="shared" si="95"/>
        <v>0</v>
      </c>
      <c r="AO199" s="360">
        <f t="shared" si="95"/>
        <v>0</v>
      </c>
      <c r="AP199" s="360">
        <f t="shared" si="95"/>
        <v>0</v>
      </c>
      <c r="AQ199" s="360">
        <f t="shared" si="95"/>
        <v>0</v>
      </c>
      <c r="AR199" s="360">
        <f t="shared" si="95"/>
        <v>0</v>
      </c>
      <c r="AS199" s="360">
        <f t="shared" si="95"/>
        <v>0</v>
      </c>
      <c r="AT199" s="360">
        <f t="shared" si="95"/>
        <v>0</v>
      </c>
      <c r="AU199" s="360">
        <f t="shared" si="95"/>
        <v>0</v>
      </c>
      <c r="AV199" s="360">
        <f t="shared" si="95"/>
        <v>0</v>
      </c>
      <c r="AW199" s="360">
        <f t="shared" si="95"/>
        <v>0</v>
      </c>
      <c r="AX199" s="360">
        <f t="shared" si="95"/>
        <v>0</v>
      </c>
      <c r="AY199" s="360">
        <f t="shared" si="95"/>
        <v>0</v>
      </c>
      <c r="AZ199" s="360">
        <f t="shared" si="95"/>
        <v>0</v>
      </c>
      <c r="BA199" s="360">
        <f t="shared" si="95"/>
        <v>0</v>
      </c>
      <c r="BB199" s="360">
        <f t="shared" si="95"/>
        <v>0</v>
      </c>
      <c r="BC199" s="360">
        <f t="shared" si="95"/>
        <v>0</v>
      </c>
      <c r="BD199" s="360">
        <f t="shared" si="95"/>
        <v>0</v>
      </c>
      <c r="BE199" s="360">
        <f t="shared" si="95"/>
        <v>0</v>
      </c>
      <c r="BF199" s="360">
        <f t="shared" si="95"/>
        <v>0</v>
      </c>
      <c r="BG199" s="360">
        <f t="shared" si="95"/>
        <v>0</v>
      </c>
      <c r="BH199" s="360">
        <f t="shared" si="95"/>
        <v>0</v>
      </c>
      <c r="BI199" s="360">
        <f t="shared" si="95"/>
        <v>0</v>
      </c>
      <c r="BJ199" s="360">
        <f t="shared" si="95"/>
        <v>0</v>
      </c>
      <c r="BK199" s="360">
        <f t="shared" si="95"/>
        <v>0</v>
      </c>
      <c r="BL199" s="360">
        <f t="shared" si="95"/>
        <v>0</v>
      </c>
      <c r="BM199" s="360">
        <f t="shared" si="95"/>
        <v>0</v>
      </c>
      <c r="BN199" s="360">
        <f t="shared" si="95"/>
        <v>0</v>
      </c>
      <c r="BO199" s="360">
        <f t="shared" si="95"/>
        <v>0</v>
      </c>
      <c r="BP199" s="360">
        <f t="shared" si="95"/>
        <v>0</v>
      </c>
      <c r="BQ199" s="360">
        <f t="shared" si="95"/>
        <v>0</v>
      </c>
      <c r="BR199" s="360">
        <f t="shared" si="95"/>
        <v>0</v>
      </c>
      <c r="BS199" s="360">
        <f t="shared" si="95"/>
        <v>0</v>
      </c>
      <c r="BT199" s="360">
        <f t="shared" si="95"/>
        <v>0</v>
      </c>
      <c r="BU199" s="360">
        <f t="shared" si="95"/>
        <v>0</v>
      </c>
      <c r="BV199" s="360">
        <f t="shared" si="95"/>
        <v>0</v>
      </c>
      <c r="BW199" s="360">
        <f t="shared" si="95"/>
        <v>0</v>
      </c>
      <c r="BX199" s="360">
        <f t="shared" si="95"/>
        <v>0</v>
      </c>
      <c r="BY199" s="360">
        <f t="shared" si="95"/>
        <v>0</v>
      </c>
      <c r="BZ199" s="360">
        <f t="shared" si="95"/>
        <v>0</v>
      </c>
      <c r="CA199" s="360">
        <f t="shared" si="95"/>
        <v>0</v>
      </c>
      <c r="CB199" s="360">
        <f t="shared" si="95"/>
        <v>0</v>
      </c>
      <c r="CC199" s="360">
        <f t="shared" si="95"/>
        <v>0</v>
      </c>
      <c r="CD199" s="360">
        <f t="shared" si="95"/>
        <v>0</v>
      </c>
      <c r="CE199" s="360">
        <f t="shared" si="95"/>
        <v>0</v>
      </c>
      <c r="CF199" s="360">
        <f t="shared" si="95"/>
        <v>0</v>
      </c>
      <c r="CG199" s="360">
        <f t="shared" si="95"/>
        <v>0</v>
      </c>
      <c r="CH199" s="360">
        <f t="shared" si="95"/>
        <v>0</v>
      </c>
      <c r="CI199" s="360">
        <f t="shared" si="95"/>
        <v>0</v>
      </c>
      <c r="CJ199" s="360">
        <f t="shared" si="95"/>
        <v>0</v>
      </c>
      <c r="CK199" s="360">
        <f t="shared" si="95"/>
        <v>0</v>
      </c>
      <c r="CL199" s="360">
        <f t="shared" si="95"/>
        <v>0</v>
      </c>
      <c r="CM199" s="360">
        <f t="shared" si="95"/>
        <v>0</v>
      </c>
      <c r="CN199" s="360">
        <f t="shared" si="95"/>
        <v>0</v>
      </c>
      <c r="CO199" s="360">
        <f t="shared" si="95"/>
        <v>0</v>
      </c>
      <c r="CP199" s="360">
        <f t="shared" si="95"/>
        <v>0</v>
      </c>
      <c r="CQ199" s="360">
        <f t="shared" si="95"/>
        <v>0</v>
      </c>
      <c r="CR199" s="360">
        <f t="shared" si="95"/>
        <v>0</v>
      </c>
      <c r="CS199" s="360">
        <f t="shared" si="95"/>
        <v>0</v>
      </c>
      <c r="CT199" s="360">
        <f t="shared" si="95"/>
        <v>0</v>
      </c>
      <c r="CU199" s="360">
        <f t="shared" si="95"/>
        <v>0</v>
      </c>
      <c r="CV199" s="360">
        <f t="shared" si="95"/>
        <v>0</v>
      </c>
      <c r="CW199" s="360">
        <f t="shared" si="95"/>
        <v>0</v>
      </c>
      <c r="CX199" s="360">
        <f t="shared" si="95"/>
        <v>0</v>
      </c>
      <c r="CY199" s="360">
        <f t="shared" si="95"/>
        <v>0</v>
      </c>
      <c r="CZ199" s="360">
        <f t="shared" si="95"/>
        <v>0</v>
      </c>
      <c r="DA199" s="360">
        <f t="shared" si="95"/>
        <v>0</v>
      </c>
      <c r="DB199" s="360">
        <f t="shared" si="95"/>
        <v>0</v>
      </c>
      <c r="DC199" s="360">
        <f t="shared" si="95"/>
        <v>0</v>
      </c>
      <c r="DD199" s="360">
        <f t="shared" si="95"/>
        <v>0</v>
      </c>
      <c r="DE199" s="360">
        <f t="shared" si="95"/>
        <v>0</v>
      </c>
      <c r="DF199" s="360">
        <f t="shared" si="95"/>
        <v>0</v>
      </c>
      <c r="DG199" s="360">
        <f t="shared" si="95"/>
        <v>0</v>
      </c>
      <c r="DH199" s="360">
        <f t="shared" si="95"/>
        <v>0</v>
      </c>
      <c r="DI199" s="360">
        <f t="shared" si="95"/>
        <v>0</v>
      </c>
      <c r="DJ199" s="360">
        <f t="shared" si="95"/>
        <v>0</v>
      </c>
      <c r="DK199" s="360">
        <f t="shared" si="95"/>
        <v>0</v>
      </c>
      <c r="DL199" s="360">
        <f t="shared" si="95"/>
        <v>0</v>
      </c>
      <c r="DM199" s="360">
        <f t="shared" si="95"/>
        <v>0</v>
      </c>
      <c r="DN199" s="360">
        <f t="shared" si="95"/>
        <v>0</v>
      </c>
      <c r="DO199" s="360">
        <f t="shared" si="95"/>
        <v>0</v>
      </c>
      <c r="DP199" s="360">
        <f t="shared" si="95"/>
        <v>0</v>
      </c>
      <c r="DQ199" s="360">
        <f t="shared" si="95"/>
        <v>0</v>
      </c>
      <c r="DR199" s="360">
        <f t="shared" si="95"/>
        <v>0</v>
      </c>
      <c r="DS199" s="360">
        <f t="shared" si="95"/>
        <v>0</v>
      </c>
      <c r="DT199" s="360">
        <f t="shared" si="95"/>
        <v>0</v>
      </c>
      <c r="DU199" s="360">
        <f t="shared" si="95"/>
        <v>0</v>
      </c>
      <c r="DV199" s="360">
        <f t="shared" si="95"/>
        <v>0</v>
      </c>
      <c r="DW199" s="360">
        <f t="shared" si="95"/>
        <v>0</v>
      </c>
      <c r="DX199" s="360">
        <f t="shared" si="95"/>
        <v>0</v>
      </c>
      <c r="DY199" s="268"/>
    </row>
    <row r="200" ht="15.75" customHeight="1">
      <c r="A200" s="361"/>
      <c r="B200" s="363" t="s">
        <v>323</v>
      </c>
      <c r="C200" s="361"/>
      <c r="D200" s="361"/>
      <c r="E200" s="361"/>
      <c r="F200" s="361"/>
      <c r="G200" s="361"/>
      <c r="H200" s="361"/>
      <c r="I200" s="293">
        <f t="shared" ref="I200:AA200" si="96">I26+I37+I84+I92+I110+I127+I141+I162+I175+I187+I193</f>
        <v>100000</v>
      </c>
      <c r="J200" s="293">
        <f t="shared" si="96"/>
        <v>100000</v>
      </c>
      <c r="K200" s="293">
        <f t="shared" si="96"/>
        <v>7100000</v>
      </c>
      <c r="L200" s="293">
        <f t="shared" si="96"/>
        <v>100000</v>
      </c>
      <c r="M200" s="293">
        <f t="shared" si="96"/>
        <v>10331000</v>
      </c>
      <c r="N200" s="293">
        <f t="shared" si="96"/>
        <v>100000</v>
      </c>
      <c r="O200" s="293">
        <f t="shared" si="96"/>
        <v>9250000</v>
      </c>
      <c r="P200" s="293">
        <f t="shared" si="96"/>
        <v>950000</v>
      </c>
      <c r="Q200" s="293">
        <f t="shared" si="96"/>
        <v>3222500</v>
      </c>
      <c r="R200" s="293">
        <f t="shared" si="96"/>
        <v>1600000</v>
      </c>
      <c r="S200" s="293">
        <f t="shared" si="96"/>
        <v>2310000</v>
      </c>
      <c r="T200" s="293">
        <f t="shared" si="96"/>
        <v>950000</v>
      </c>
      <c r="U200" s="293">
        <f t="shared" si="96"/>
        <v>7645000</v>
      </c>
      <c r="V200" s="293">
        <f t="shared" si="96"/>
        <v>72798334</v>
      </c>
      <c r="W200" s="293">
        <f t="shared" si="96"/>
        <v>69416209</v>
      </c>
      <c r="X200" s="293">
        <f t="shared" si="96"/>
        <v>53118959</v>
      </c>
      <c r="Y200" s="293">
        <f t="shared" si="96"/>
        <v>107424650.8</v>
      </c>
      <c r="Z200" s="293">
        <f t="shared" si="96"/>
        <v>24204000</v>
      </c>
      <c r="AA200" s="293">
        <f t="shared" si="96"/>
        <v>20206875</v>
      </c>
      <c r="AB200" s="229"/>
      <c r="AC200" s="229"/>
      <c r="AD200" s="229"/>
      <c r="AE200" s="229"/>
      <c r="AF200" s="229"/>
      <c r="AG200" s="229"/>
      <c r="AH200" s="229"/>
      <c r="AI200" s="229"/>
      <c r="AJ200" s="229"/>
      <c r="AK200" s="229"/>
      <c r="AL200" s="229"/>
      <c r="AM200" s="229"/>
      <c r="AN200" s="229"/>
      <c r="AO200" s="229"/>
      <c r="AP200" s="229"/>
      <c r="AQ200" s="229"/>
      <c r="AR200" s="229"/>
      <c r="AS200" s="229"/>
      <c r="AT200" s="229"/>
      <c r="AU200" s="229"/>
      <c r="AV200" s="229"/>
      <c r="AW200" s="229"/>
      <c r="AX200" s="229"/>
      <c r="AY200" s="229"/>
      <c r="AZ200" s="229"/>
      <c r="BA200" s="229"/>
      <c r="BB200" s="229"/>
      <c r="BC200" s="229"/>
      <c r="BD200" s="229"/>
      <c r="BE200" s="229"/>
      <c r="BF200" s="229"/>
      <c r="BG200" s="229"/>
      <c r="BH200" s="229"/>
      <c r="BI200" s="229"/>
      <c r="BJ200" s="229"/>
      <c r="BK200" s="229"/>
      <c r="BL200" s="229"/>
      <c r="BM200" s="229"/>
      <c r="BN200" s="229"/>
      <c r="BO200" s="229"/>
      <c r="BP200" s="229"/>
      <c r="BQ200" s="229"/>
      <c r="BR200" s="229"/>
      <c r="BS200" s="229"/>
      <c r="BT200" s="229"/>
      <c r="BU200" s="229"/>
      <c r="BV200" s="229"/>
      <c r="BW200" s="229"/>
      <c r="BX200" s="229"/>
      <c r="BY200" s="229"/>
      <c r="BZ200" s="229"/>
      <c r="CA200" s="229"/>
      <c r="CB200" s="229"/>
      <c r="CC200" s="229"/>
      <c r="CD200" s="229"/>
      <c r="CE200" s="229"/>
      <c r="CF200" s="229"/>
      <c r="CG200" s="229"/>
      <c r="CH200" s="229"/>
      <c r="CI200" s="229"/>
      <c r="CJ200" s="229"/>
      <c r="CK200" s="229"/>
      <c r="CL200" s="229"/>
      <c r="CM200" s="229"/>
      <c r="CN200" s="229"/>
      <c r="CO200" s="229"/>
      <c r="CP200" s="229"/>
      <c r="CQ200" s="229"/>
      <c r="CR200" s="229"/>
      <c r="CS200" s="229"/>
      <c r="CT200" s="229"/>
      <c r="CU200" s="229"/>
      <c r="CV200" s="229"/>
      <c r="CW200" s="229"/>
      <c r="CX200" s="229"/>
      <c r="CY200" s="229"/>
      <c r="CZ200" s="229"/>
      <c r="DA200" s="229"/>
      <c r="DB200" s="229"/>
      <c r="DC200" s="229"/>
      <c r="DD200" s="229"/>
      <c r="DE200" s="229"/>
      <c r="DF200" s="229"/>
      <c r="DG200" s="229"/>
      <c r="DH200" s="229"/>
      <c r="DI200" s="229"/>
      <c r="DJ200" s="229"/>
      <c r="DK200" s="229"/>
      <c r="DL200" s="229"/>
      <c r="DM200" s="229"/>
      <c r="DN200" s="229"/>
      <c r="DO200" s="229"/>
      <c r="DP200" s="229"/>
      <c r="DQ200" s="229"/>
      <c r="DR200" s="229"/>
      <c r="DS200" s="229"/>
      <c r="DT200" s="229"/>
      <c r="DU200" s="229"/>
      <c r="DV200" s="229"/>
      <c r="DW200" s="229"/>
      <c r="DX200" s="229"/>
      <c r="DY200" s="215"/>
    </row>
    <row r="201" ht="15.75" customHeight="1">
      <c r="A201" s="361"/>
      <c r="B201" s="361"/>
      <c r="C201" s="361"/>
      <c r="D201" s="361"/>
      <c r="E201" s="361"/>
      <c r="F201" s="361"/>
      <c r="G201" s="361"/>
      <c r="H201" s="361"/>
      <c r="I201" s="229"/>
      <c r="J201" s="229"/>
      <c r="K201" s="229"/>
      <c r="L201" s="229"/>
      <c r="M201" s="229"/>
      <c r="N201" s="229"/>
      <c r="O201" s="229"/>
      <c r="P201" s="229"/>
      <c r="Q201" s="229"/>
      <c r="R201" s="229"/>
      <c r="S201" s="229"/>
      <c r="T201" s="229"/>
      <c r="U201" s="229"/>
      <c r="V201" s="229"/>
      <c r="W201" s="229"/>
      <c r="X201" s="229"/>
      <c r="Y201" s="229"/>
      <c r="Z201" s="229"/>
      <c r="AA201" s="229"/>
      <c r="AB201" s="229"/>
      <c r="AC201" s="229"/>
      <c r="AD201" s="229"/>
      <c r="AE201" s="229"/>
      <c r="AF201" s="229"/>
      <c r="AG201" s="229"/>
      <c r="AH201" s="229"/>
      <c r="AI201" s="229"/>
      <c r="AJ201" s="229"/>
      <c r="AK201" s="229"/>
      <c r="AL201" s="229"/>
      <c r="AM201" s="229"/>
      <c r="AN201" s="229"/>
      <c r="AO201" s="229"/>
      <c r="AP201" s="229"/>
      <c r="AQ201" s="229"/>
      <c r="AR201" s="229"/>
      <c r="AS201" s="229"/>
      <c r="AT201" s="229"/>
      <c r="AU201" s="229"/>
      <c r="AV201" s="229"/>
      <c r="AW201" s="229"/>
      <c r="AX201" s="229"/>
      <c r="AY201" s="229"/>
      <c r="AZ201" s="229"/>
      <c r="BA201" s="229"/>
      <c r="BB201" s="229"/>
      <c r="BC201" s="229"/>
      <c r="BD201" s="229"/>
      <c r="BE201" s="229"/>
      <c r="BF201" s="229"/>
      <c r="BG201" s="229"/>
      <c r="BH201" s="229"/>
      <c r="BI201" s="229"/>
      <c r="BJ201" s="229"/>
      <c r="BK201" s="229"/>
      <c r="BL201" s="229"/>
      <c r="BM201" s="229"/>
      <c r="BN201" s="229"/>
      <c r="BO201" s="229"/>
      <c r="BP201" s="229"/>
      <c r="BQ201" s="229"/>
      <c r="BR201" s="229"/>
      <c r="BS201" s="229"/>
      <c r="BT201" s="229"/>
      <c r="BU201" s="229"/>
      <c r="BV201" s="229"/>
      <c r="BW201" s="229"/>
      <c r="BX201" s="229"/>
      <c r="BY201" s="229"/>
      <c r="BZ201" s="229"/>
      <c r="CA201" s="229"/>
      <c r="CB201" s="229"/>
      <c r="CC201" s="229"/>
      <c r="CD201" s="229"/>
      <c r="CE201" s="229"/>
      <c r="CF201" s="229"/>
      <c r="CG201" s="229"/>
      <c r="CH201" s="229"/>
      <c r="CI201" s="229"/>
      <c r="CJ201" s="229"/>
      <c r="CK201" s="229"/>
      <c r="CL201" s="229"/>
      <c r="CM201" s="229"/>
      <c r="CN201" s="229"/>
      <c r="CO201" s="229"/>
      <c r="CP201" s="229"/>
      <c r="CQ201" s="229"/>
      <c r="CR201" s="229"/>
      <c r="CS201" s="229"/>
      <c r="CT201" s="229"/>
      <c r="CU201" s="229"/>
      <c r="CV201" s="229"/>
      <c r="CW201" s="229"/>
      <c r="CX201" s="229"/>
      <c r="CY201" s="229"/>
      <c r="CZ201" s="229"/>
      <c r="DA201" s="229"/>
      <c r="DB201" s="229"/>
      <c r="DC201" s="229"/>
      <c r="DD201" s="229"/>
      <c r="DE201" s="229"/>
      <c r="DF201" s="229"/>
      <c r="DG201" s="229"/>
      <c r="DH201" s="229"/>
      <c r="DI201" s="229"/>
      <c r="DJ201" s="229"/>
      <c r="DK201" s="229"/>
      <c r="DL201" s="229"/>
      <c r="DM201" s="229"/>
      <c r="DN201" s="229"/>
      <c r="DO201" s="229"/>
      <c r="DP201" s="229"/>
      <c r="DQ201" s="229"/>
      <c r="DR201" s="229"/>
      <c r="DS201" s="229"/>
      <c r="DT201" s="229"/>
      <c r="DU201" s="229"/>
      <c r="DV201" s="229"/>
      <c r="DW201" s="229"/>
      <c r="DX201" s="229"/>
      <c r="DY201" s="215"/>
    </row>
    <row r="202" ht="15.75" customHeight="1">
      <c r="A202" s="215"/>
      <c r="B202" s="364" t="s">
        <v>324</v>
      </c>
      <c r="C202" s="365"/>
      <c r="D202" s="365"/>
      <c r="E202" s="365"/>
      <c r="F202" s="366">
        <f>F26+F37+F84+F92+F110+F127+F141+F162+F175+F187</f>
        <v>2351261419</v>
      </c>
      <c r="G202" s="366">
        <f>G26+G37+G84+G92+G110+G127+G141+G162+G175+G187+G193+G199</f>
        <v>1192756553</v>
      </c>
      <c r="H202" s="366">
        <f>H26+H37+H84+H92+H110+H127+H141+H162+H175+H187</f>
        <v>1344412804</v>
      </c>
      <c r="I202" s="229"/>
      <c r="J202" s="229"/>
      <c r="K202" s="229"/>
      <c r="L202" s="229"/>
      <c r="M202" s="229"/>
      <c r="N202" s="229"/>
      <c r="O202" s="229"/>
      <c r="P202" s="229"/>
      <c r="Q202" s="229"/>
      <c r="R202" s="229"/>
      <c r="S202" s="229"/>
      <c r="T202" s="229"/>
      <c r="U202" s="229"/>
      <c r="V202" s="229"/>
      <c r="W202" s="229"/>
      <c r="X202" s="229"/>
      <c r="Y202" s="229"/>
      <c r="Z202" s="229"/>
      <c r="AA202" s="229"/>
      <c r="AB202" s="229"/>
      <c r="AC202" s="229"/>
      <c r="AD202" s="229"/>
      <c r="AE202" s="229"/>
      <c r="AF202" s="229"/>
      <c r="AG202" s="229"/>
      <c r="AH202" s="229"/>
      <c r="AI202" s="229"/>
      <c r="AJ202" s="229"/>
      <c r="AK202" s="229"/>
      <c r="AL202" s="229"/>
      <c r="AM202" s="229"/>
      <c r="AN202" s="229"/>
      <c r="AO202" s="229"/>
      <c r="AP202" s="229"/>
      <c r="AQ202" s="229"/>
      <c r="AR202" s="229"/>
      <c r="AS202" s="229"/>
      <c r="AT202" s="229"/>
      <c r="AU202" s="229"/>
      <c r="AV202" s="229"/>
      <c r="AW202" s="229"/>
      <c r="AX202" s="229"/>
      <c r="AY202" s="229"/>
      <c r="AZ202" s="229"/>
      <c r="BA202" s="229"/>
      <c r="BB202" s="229"/>
      <c r="BC202" s="229"/>
      <c r="BD202" s="229"/>
      <c r="BE202" s="229"/>
      <c r="BF202" s="229"/>
      <c r="BG202" s="229"/>
      <c r="BH202" s="229"/>
      <c r="BI202" s="229"/>
      <c r="BJ202" s="229"/>
      <c r="BK202" s="229"/>
      <c r="BL202" s="229"/>
      <c r="BM202" s="229"/>
      <c r="BN202" s="229"/>
      <c r="BO202" s="229"/>
      <c r="BP202" s="229"/>
      <c r="BQ202" s="229"/>
      <c r="BR202" s="229"/>
      <c r="BS202" s="229"/>
      <c r="BT202" s="229"/>
      <c r="BU202" s="229"/>
      <c r="BV202" s="229"/>
      <c r="BW202" s="229"/>
      <c r="BX202" s="229"/>
      <c r="BY202" s="229"/>
      <c r="BZ202" s="229"/>
      <c r="CA202" s="229"/>
      <c r="CB202" s="229"/>
      <c r="CC202" s="229"/>
      <c r="CD202" s="229"/>
      <c r="CE202" s="229"/>
      <c r="CF202" s="229"/>
      <c r="CG202" s="229"/>
      <c r="CH202" s="229"/>
      <c r="CI202" s="229"/>
      <c r="CJ202" s="229"/>
      <c r="CK202" s="229"/>
      <c r="CL202" s="229"/>
      <c r="CM202" s="229"/>
      <c r="CN202" s="229"/>
      <c r="CO202" s="229"/>
      <c r="CP202" s="229"/>
      <c r="CQ202" s="229"/>
      <c r="CR202" s="229"/>
      <c r="CS202" s="229"/>
      <c r="CT202" s="229"/>
      <c r="CU202" s="229"/>
      <c r="CV202" s="229"/>
      <c r="CW202" s="229"/>
      <c r="CX202" s="229"/>
      <c r="CY202" s="229"/>
      <c r="CZ202" s="229"/>
      <c r="DA202" s="229"/>
      <c r="DB202" s="229"/>
      <c r="DC202" s="229"/>
      <c r="DD202" s="229"/>
      <c r="DE202" s="229"/>
      <c r="DF202" s="229"/>
      <c r="DG202" s="229"/>
      <c r="DH202" s="229"/>
      <c r="DI202" s="229"/>
      <c r="DJ202" s="229"/>
      <c r="DK202" s="229"/>
      <c r="DL202" s="229"/>
      <c r="DM202" s="229"/>
      <c r="DN202" s="229"/>
      <c r="DO202" s="229"/>
      <c r="DP202" s="229"/>
      <c r="DQ202" s="229"/>
      <c r="DR202" s="229"/>
      <c r="DS202" s="229"/>
      <c r="DT202" s="229"/>
      <c r="DU202" s="229"/>
      <c r="DV202" s="229"/>
      <c r="DW202" s="229"/>
      <c r="DX202" s="229"/>
      <c r="DY202" s="215"/>
    </row>
    <row r="203" ht="15.75" customHeight="1">
      <c r="A203" s="323"/>
      <c r="B203" s="367"/>
      <c r="C203" s="323"/>
      <c r="D203" s="323"/>
      <c r="E203" s="323"/>
      <c r="F203" s="323"/>
      <c r="G203" s="367"/>
      <c r="H203" s="261"/>
      <c r="I203" s="325"/>
      <c r="J203" s="325"/>
      <c r="K203" s="325"/>
      <c r="L203" s="325"/>
      <c r="M203" s="325"/>
      <c r="N203" s="325"/>
      <c r="O203" s="325"/>
      <c r="P203" s="325"/>
      <c r="Q203" s="325"/>
      <c r="R203" s="325"/>
      <c r="S203" s="325"/>
      <c r="T203" s="325"/>
      <c r="U203" s="325"/>
      <c r="V203" s="325"/>
      <c r="W203" s="325"/>
      <c r="X203" s="325"/>
      <c r="Y203" s="325"/>
      <c r="Z203" s="325"/>
      <c r="AA203" s="325"/>
      <c r="AB203" s="325"/>
      <c r="AC203" s="325"/>
      <c r="AD203" s="325"/>
      <c r="AE203" s="325"/>
      <c r="AF203" s="325"/>
      <c r="AG203" s="325"/>
      <c r="AH203" s="325"/>
      <c r="AI203" s="325"/>
      <c r="AJ203" s="325"/>
      <c r="AK203" s="325"/>
      <c r="AL203" s="325"/>
      <c r="AM203" s="325"/>
      <c r="AN203" s="325"/>
      <c r="AO203" s="325"/>
      <c r="AP203" s="325"/>
      <c r="AQ203" s="325"/>
      <c r="AR203" s="325"/>
      <c r="AS203" s="325"/>
      <c r="AT203" s="325"/>
      <c r="AU203" s="325"/>
      <c r="AV203" s="325"/>
      <c r="AW203" s="325"/>
      <c r="AX203" s="325"/>
      <c r="AY203" s="325"/>
      <c r="AZ203" s="325"/>
      <c r="BA203" s="325"/>
      <c r="BB203" s="325"/>
      <c r="BC203" s="325"/>
      <c r="BD203" s="325"/>
      <c r="BE203" s="325"/>
      <c r="BF203" s="325"/>
      <c r="BG203" s="325"/>
      <c r="BH203" s="325"/>
      <c r="BI203" s="325"/>
      <c r="BJ203" s="325"/>
      <c r="BK203" s="325"/>
      <c r="BL203" s="325"/>
      <c r="BM203" s="325"/>
      <c r="BN203" s="325"/>
      <c r="BO203" s="325"/>
      <c r="BP203" s="325"/>
      <c r="BQ203" s="325"/>
      <c r="BR203" s="325"/>
      <c r="BS203" s="325"/>
      <c r="BT203" s="325"/>
      <c r="BU203" s="325"/>
      <c r="BV203" s="325"/>
      <c r="BW203" s="325"/>
      <c r="BX203" s="325"/>
      <c r="BY203" s="325"/>
      <c r="BZ203" s="325"/>
      <c r="CA203" s="325"/>
      <c r="CB203" s="325"/>
      <c r="CC203" s="325"/>
      <c r="CD203" s="325"/>
      <c r="CE203" s="325"/>
      <c r="CF203" s="325"/>
      <c r="CG203" s="325"/>
      <c r="CH203" s="325"/>
      <c r="CI203" s="325"/>
      <c r="CJ203" s="325"/>
      <c r="CK203" s="325"/>
      <c r="CL203" s="325"/>
      <c r="CM203" s="325"/>
      <c r="CN203" s="325"/>
      <c r="CO203" s="325"/>
      <c r="CP203" s="325"/>
      <c r="CQ203" s="325"/>
      <c r="CR203" s="325"/>
      <c r="CS203" s="325"/>
      <c r="CT203" s="325"/>
      <c r="CU203" s="325"/>
      <c r="CV203" s="325"/>
      <c r="CW203" s="325"/>
      <c r="CX203" s="325"/>
      <c r="CY203" s="325"/>
      <c r="CZ203" s="325"/>
      <c r="DA203" s="325"/>
      <c r="DB203" s="325"/>
      <c r="DC203" s="325"/>
      <c r="DD203" s="325"/>
      <c r="DE203" s="325"/>
      <c r="DF203" s="325"/>
      <c r="DG203" s="325"/>
      <c r="DH203" s="325"/>
      <c r="DI203" s="325"/>
      <c r="DJ203" s="325"/>
      <c r="DK203" s="325"/>
      <c r="DL203" s="325"/>
      <c r="DM203" s="325"/>
      <c r="DN203" s="325"/>
      <c r="DO203" s="325"/>
      <c r="DP203" s="325"/>
      <c r="DQ203" s="325"/>
      <c r="DR203" s="325"/>
      <c r="DS203" s="325"/>
      <c r="DT203" s="325"/>
      <c r="DU203" s="325"/>
      <c r="DV203" s="325"/>
      <c r="DW203" s="325"/>
      <c r="DX203" s="325"/>
      <c r="DY203" s="323"/>
    </row>
    <row r="204" ht="15.75" customHeight="1">
      <c r="A204" s="368" t="s">
        <v>325</v>
      </c>
      <c r="B204" s="259"/>
      <c r="C204" s="314"/>
      <c r="D204" s="289"/>
      <c r="E204" s="259"/>
      <c r="F204" s="259"/>
      <c r="G204" s="259"/>
      <c r="H204" s="202"/>
      <c r="I204" s="312"/>
      <c r="J204" s="312"/>
      <c r="K204" s="312"/>
      <c r="L204" s="312"/>
      <c r="M204" s="312"/>
      <c r="N204" s="312"/>
      <c r="O204" s="312"/>
      <c r="P204" s="312"/>
      <c r="Q204" s="312"/>
      <c r="R204" s="312"/>
      <c r="S204" s="312"/>
      <c r="T204" s="312"/>
      <c r="U204" s="312"/>
      <c r="V204" s="312"/>
      <c r="W204" s="312"/>
      <c r="X204" s="312"/>
      <c r="Y204" s="312"/>
      <c r="Z204" s="312"/>
      <c r="AA204" s="312"/>
      <c r="AB204" s="312"/>
      <c r="AC204" s="312"/>
      <c r="AD204" s="312"/>
      <c r="AE204" s="312"/>
      <c r="AF204" s="312"/>
      <c r="AG204" s="312"/>
      <c r="AH204" s="312"/>
      <c r="AI204" s="312"/>
      <c r="AJ204" s="312"/>
      <c r="AK204" s="312"/>
      <c r="AL204" s="312"/>
      <c r="AM204" s="312"/>
      <c r="AN204" s="312"/>
      <c r="AO204" s="312"/>
      <c r="AP204" s="312"/>
      <c r="AQ204" s="312"/>
      <c r="AR204" s="312"/>
      <c r="AS204" s="312"/>
      <c r="AT204" s="312"/>
      <c r="AU204" s="312"/>
      <c r="AV204" s="312"/>
      <c r="AW204" s="312"/>
      <c r="AX204" s="312"/>
      <c r="AY204" s="312"/>
      <c r="AZ204" s="312"/>
      <c r="BA204" s="312"/>
      <c r="BB204" s="312"/>
      <c r="BC204" s="312"/>
      <c r="BD204" s="312"/>
      <c r="BE204" s="312"/>
      <c r="BF204" s="312"/>
      <c r="BG204" s="312"/>
      <c r="BH204" s="312"/>
      <c r="BI204" s="312"/>
      <c r="BJ204" s="312"/>
      <c r="BK204" s="312"/>
      <c r="BL204" s="312"/>
      <c r="BM204" s="312"/>
      <c r="BN204" s="312"/>
      <c r="BO204" s="312"/>
      <c r="BP204" s="312"/>
      <c r="BQ204" s="312"/>
      <c r="BR204" s="312"/>
      <c r="BS204" s="312"/>
      <c r="BT204" s="312"/>
      <c r="BU204" s="312"/>
      <c r="BV204" s="312"/>
      <c r="BW204" s="312"/>
      <c r="BX204" s="312"/>
      <c r="BY204" s="312"/>
      <c r="BZ204" s="312"/>
      <c r="CA204" s="312"/>
      <c r="CB204" s="312"/>
      <c r="CC204" s="312"/>
      <c r="CD204" s="312"/>
      <c r="CE204" s="312"/>
      <c r="CF204" s="312"/>
      <c r="CG204" s="312"/>
      <c r="CH204" s="312"/>
      <c r="CI204" s="312"/>
      <c r="CJ204" s="312"/>
      <c r="CK204" s="312"/>
      <c r="CL204" s="312"/>
      <c r="CM204" s="312"/>
      <c r="CN204" s="312"/>
      <c r="CO204" s="312"/>
      <c r="CP204" s="312"/>
      <c r="CQ204" s="312"/>
      <c r="CR204" s="312"/>
      <c r="CS204" s="312"/>
      <c r="CT204" s="312"/>
      <c r="CU204" s="312"/>
      <c r="CV204" s="312"/>
      <c r="CW204" s="312"/>
      <c r="CX204" s="312"/>
      <c r="CY204" s="312"/>
      <c r="CZ204" s="312"/>
      <c r="DA204" s="312"/>
      <c r="DB204" s="312"/>
      <c r="DC204" s="312"/>
      <c r="DD204" s="312"/>
      <c r="DE204" s="312"/>
      <c r="DF204" s="312"/>
      <c r="DG204" s="312"/>
      <c r="DH204" s="312"/>
      <c r="DI204" s="312"/>
      <c r="DJ204" s="312"/>
      <c r="DK204" s="312"/>
      <c r="DL204" s="312"/>
      <c r="DM204" s="312"/>
      <c r="DN204" s="312"/>
      <c r="DO204" s="312"/>
      <c r="DP204" s="312"/>
      <c r="DQ204" s="312"/>
      <c r="DR204" s="312"/>
      <c r="DS204" s="312"/>
      <c r="DT204" s="312"/>
      <c r="DU204" s="312"/>
      <c r="DV204" s="312"/>
      <c r="DW204" s="312"/>
      <c r="DX204" s="312"/>
      <c r="DY204" s="201"/>
    </row>
    <row r="205" ht="15.75" customHeight="1">
      <c r="A205" s="259"/>
      <c r="B205" s="259"/>
      <c r="C205" s="369" t="s">
        <v>326</v>
      </c>
      <c r="D205" s="308"/>
      <c r="E205" s="309"/>
      <c r="F205" s="309"/>
      <c r="G205" s="370" t="s">
        <v>327</v>
      </c>
      <c r="H205" s="371" t="s">
        <v>328</v>
      </c>
      <c r="I205" s="372"/>
      <c r="J205" s="372"/>
      <c r="K205" s="372"/>
      <c r="L205" s="372"/>
      <c r="M205" s="372"/>
      <c r="N205" s="372"/>
      <c r="O205" s="372"/>
      <c r="P205" s="372"/>
      <c r="Q205" s="372"/>
      <c r="R205" s="372"/>
      <c r="S205" s="372"/>
      <c r="T205" s="372"/>
      <c r="U205" s="372"/>
      <c r="V205" s="372"/>
      <c r="W205" s="372"/>
      <c r="X205" s="372"/>
      <c r="Y205" s="372"/>
      <c r="Z205" s="372"/>
      <c r="AA205" s="372"/>
      <c r="AB205" s="372"/>
      <c r="AC205" s="372"/>
      <c r="AD205" s="372"/>
      <c r="AE205" s="372"/>
      <c r="AF205" s="372"/>
      <c r="AG205" s="201"/>
      <c r="AH205" s="201"/>
      <c r="AI205" s="201"/>
      <c r="AJ205" s="201"/>
      <c r="AK205" s="201"/>
      <c r="AL205" s="201"/>
      <c r="AM205" s="201"/>
      <c r="AN205" s="201"/>
      <c r="AO205" s="201"/>
      <c r="AP205" s="201"/>
      <c r="AQ205" s="201"/>
      <c r="AR205" s="201"/>
      <c r="AS205" s="201"/>
      <c r="AT205" s="201"/>
      <c r="AU205" s="201"/>
      <c r="AV205" s="201"/>
      <c r="AW205" s="201"/>
      <c r="AX205" s="201"/>
      <c r="AY205" s="201"/>
      <c r="AZ205" s="201"/>
      <c r="BA205" s="201"/>
      <c r="BB205" s="201"/>
      <c r="BC205" s="201"/>
      <c r="BD205" s="201"/>
      <c r="BE205" s="201"/>
      <c r="BF205" s="201"/>
      <c r="BG205" s="201"/>
      <c r="BH205" s="201"/>
      <c r="BI205" s="201"/>
      <c r="BJ205" s="201"/>
      <c r="BK205" s="201"/>
      <c r="BL205" s="201"/>
      <c r="BM205" s="201"/>
      <c r="BN205" s="201"/>
      <c r="BO205" s="201"/>
      <c r="BP205" s="201"/>
      <c r="BQ205" s="201"/>
      <c r="BR205" s="201"/>
      <c r="BS205" s="201"/>
      <c r="BT205" s="201"/>
      <c r="BU205" s="201"/>
      <c r="BV205" s="201"/>
      <c r="BW205" s="201"/>
      <c r="BX205" s="201"/>
      <c r="BY205" s="201"/>
      <c r="BZ205" s="201"/>
      <c r="CA205" s="201"/>
      <c r="CB205" s="201"/>
      <c r="CC205" s="201"/>
      <c r="CD205" s="201"/>
      <c r="CE205" s="201"/>
      <c r="CF205" s="201"/>
      <c r="CG205" s="201"/>
      <c r="CH205" s="201"/>
      <c r="CI205" s="201"/>
      <c r="CJ205" s="201"/>
      <c r="CK205" s="201"/>
      <c r="CL205" s="201"/>
      <c r="CM205" s="201"/>
      <c r="CN205" s="201"/>
      <c r="CO205" s="201"/>
      <c r="CP205" s="201"/>
      <c r="CQ205" s="201"/>
      <c r="CR205" s="201"/>
      <c r="CS205" s="201"/>
      <c r="CT205" s="201"/>
      <c r="CU205" s="201"/>
      <c r="CV205" s="201"/>
      <c r="CW205" s="201"/>
      <c r="CX205" s="201"/>
      <c r="CY205" s="201"/>
      <c r="CZ205" s="201"/>
      <c r="DA205" s="201"/>
      <c r="DB205" s="201"/>
      <c r="DC205" s="201"/>
      <c r="DD205" s="201"/>
      <c r="DE205" s="201"/>
      <c r="DF205" s="201"/>
      <c r="DG205" s="201"/>
      <c r="DH205" s="201"/>
      <c r="DI205" s="201"/>
      <c r="DJ205" s="201"/>
      <c r="DK205" s="201"/>
      <c r="DL205" s="201"/>
      <c r="DM205" s="201"/>
      <c r="DN205" s="201"/>
      <c r="DO205" s="201"/>
      <c r="DP205" s="201"/>
      <c r="DQ205" s="201"/>
      <c r="DR205" s="201"/>
      <c r="DS205" s="201"/>
      <c r="DT205" s="201"/>
      <c r="DU205" s="201"/>
      <c r="DV205" s="201"/>
      <c r="DW205" s="201"/>
      <c r="DX205" s="201"/>
      <c r="DY205" s="201"/>
    </row>
    <row r="206" ht="15.75" customHeight="1">
      <c r="A206" s="294" t="s">
        <v>60</v>
      </c>
      <c r="B206" s="294" t="s">
        <v>61</v>
      </c>
      <c r="C206" s="212">
        <f>F27</f>
        <v>728640.7767</v>
      </c>
      <c r="D206" s="373" t="s">
        <v>189</v>
      </c>
      <c r="E206" s="374" t="str">
        <f>(C206/C215)*100</f>
        <v>#REF!</v>
      </c>
      <c r="F206" s="375" t="s">
        <v>329</v>
      </c>
      <c r="G206" s="376">
        <f t="shared" ref="G206:H206" si="97">G27</f>
        <v>718377.2538</v>
      </c>
      <c r="H206" s="240">
        <f t="shared" si="97"/>
        <v>10263.52288</v>
      </c>
      <c r="I206" s="377"/>
      <c r="J206" s="377"/>
      <c r="K206" s="377"/>
      <c r="L206" s="377"/>
      <c r="M206" s="377"/>
      <c r="N206" s="377"/>
      <c r="O206" s="377"/>
      <c r="P206" s="377"/>
      <c r="Q206" s="377"/>
      <c r="R206" s="377"/>
      <c r="S206" s="377"/>
      <c r="T206" s="377"/>
      <c r="U206" s="377"/>
      <c r="V206" s="377"/>
      <c r="W206" s="377"/>
      <c r="X206" s="377"/>
      <c r="Y206" s="377"/>
      <c r="Z206" s="377"/>
      <c r="AA206" s="377"/>
      <c r="AB206" s="377"/>
      <c r="AC206" s="377"/>
      <c r="AD206" s="377"/>
      <c r="AE206" s="377"/>
      <c r="AF206" s="377"/>
      <c r="AG206" s="296"/>
      <c r="AH206" s="296"/>
      <c r="AI206" s="296"/>
      <c r="AJ206" s="296"/>
      <c r="AK206" s="296"/>
      <c r="AL206" s="296"/>
      <c r="AM206" s="296"/>
      <c r="AN206" s="296"/>
      <c r="AO206" s="296"/>
      <c r="AP206" s="296"/>
      <c r="AQ206" s="296"/>
      <c r="AR206" s="296"/>
      <c r="AS206" s="296"/>
      <c r="AT206" s="296"/>
      <c r="AU206" s="296"/>
      <c r="AV206" s="296"/>
      <c r="AW206" s="296"/>
      <c r="AX206" s="296"/>
      <c r="AY206" s="296"/>
      <c r="AZ206" s="296"/>
      <c r="BA206" s="296"/>
      <c r="BB206" s="296"/>
      <c r="BC206" s="296"/>
      <c r="BD206" s="296"/>
      <c r="BE206" s="296"/>
      <c r="BF206" s="296"/>
      <c r="BG206" s="296"/>
      <c r="BH206" s="296"/>
      <c r="BI206" s="296"/>
      <c r="BJ206" s="296"/>
      <c r="BK206" s="296"/>
      <c r="BL206" s="296"/>
      <c r="BM206" s="296"/>
      <c r="BN206" s="296"/>
      <c r="BO206" s="296"/>
      <c r="BP206" s="296"/>
      <c r="BQ206" s="296"/>
      <c r="BR206" s="296"/>
      <c r="BS206" s="296"/>
      <c r="BT206" s="296"/>
      <c r="BU206" s="296"/>
      <c r="BV206" s="296"/>
      <c r="BW206" s="296"/>
      <c r="BX206" s="296"/>
      <c r="BY206" s="296"/>
      <c r="BZ206" s="296"/>
      <c r="CA206" s="296"/>
      <c r="CB206" s="296"/>
      <c r="CC206" s="296"/>
      <c r="CD206" s="296"/>
      <c r="CE206" s="296"/>
      <c r="CF206" s="296"/>
      <c r="CG206" s="296"/>
      <c r="CH206" s="296"/>
      <c r="CI206" s="296"/>
      <c r="CJ206" s="296"/>
      <c r="CK206" s="296"/>
      <c r="CL206" s="296"/>
      <c r="CM206" s="296"/>
      <c r="CN206" s="296"/>
      <c r="CO206" s="296"/>
      <c r="CP206" s="296"/>
      <c r="CQ206" s="296"/>
      <c r="CR206" s="296"/>
      <c r="CS206" s="296"/>
      <c r="CT206" s="296"/>
      <c r="CU206" s="296"/>
      <c r="CV206" s="296"/>
      <c r="CW206" s="296"/>
      <c r="CX206" s="296"/>
      <c r="CY206" s="296"/>
      <c r="CZ206" s="296"/>
      <c r="DA206" s="296"/>
      <c r="DB206" s="296"/>
      <c r="DC206" s="296"/>
      <c r="DD206" s="296"/>
      <c r="DE206" s="296"/>
      <c r="DF206" s="296"/>
      <c r="DG206" s="296"/>
      <c r="DH206" s="296"/>
      <c r="DI206" s="296"/>
      <c r="DJ206" s="296"/>
      <c r="DK206" s="296"/>
      <c r="DL206" s="296"/>
      <c r="DM206" s="296"/>
      <c r="DN206" s="296"/>
      <c r="DO206" s="296"/>
      <c r="DP206" s="296"/>
      <c r="DQ206" s="296"/>
      <c r="DR206" s="296"/>
      <c r="DS206" s="296"/>
      <c r="DT206" s="296"/>
      <c r="DU206" s="296"/>
      <c r="DV206" s="296"/>
      <c r="DW206" s="296"/>
      <c r="DX206" s="296"/>
      <c r="DY206" s="296"/>
    </row>
    <row r="207" ht="15.75" customHeight="1">
      <c r="A207" s="294" t="s">
        <v>63</v>
      </c>
      <c r="B207" s="294" t="s">
        <v>64</v>
      </c>
      <c r="C207" s="212">
        <f>F38</f>
        <v>52704.57698</v>
      </c>
      <c r="D207" s="373" t="s">
        <v>189</v>
      </c>
      <c r="E207" s="374" t="str">
        <f>(C207/C215)*100</f>
        <v>#REF!</v>
      </c>
      <c r="F207" s="375" t="s">
        <v>329</v>
      </c>
      <c r="G207" s="376">
        <f t="shared" ref="G207:H207" si="98">G38</f>
        <v>9708.737864</v>
      </c>
      <c r="H207" s="240">
        <f t="shared" si="98"/>
        <v>42995.83911</v>
      </c>
      <c r="I207" s="377"/>
      <c r="J207" s="377"/>
      <c r="K207" s="377"/>
      <c r="L207" s="377"/>
      <c r="M207" s="377"/>
      <c r="N207" s="377"/>
      <c r="O207" s="377"/>
      <c r="P207" s="377"/>
      <c r="Q207" s="377"/>
      <c r="R207" s="377"/>
      <c r="S207" s="377"/>
      <c r="T207" s="377"/>
      <c r="U207" s="377"/>
      <c r="V207" s="377"/>
      <c r="W207" s="377"/>
      <c r="X207" s="377"/>
      <c r="Y207" s="377"/>
      <c r="Z207" s="377"/>
      <c r="AA207" s="377"/>
      <c r="AB207" s="377"/>
      <c r="AC207" s="377"/>
      <c r="AD207" s="377"/>
      <c r="AE207" s="377"/>
      <c r="AF207" s="377"/>
      <c r="AG207" s="296"/>
      <c r="AH207" s="296"/>
      <c r="AI207" s="296"/>
      <c r="AJ207" s="296"/>
      <c r="AK207" s="296"/>
      <c r="AL207" s="296"/>
      <c r="AM207" s="296"/>
      <c r="AN207" s="296"/>
      <c r="AO207" s="296"/>
      <c r="AP207" s="296"/>
      <c r="AQ207" s="296"/>
      <c r="AR207" s="296"/>
      <c r="AS207" s="296"/>
      <c r="AT207" s="296"/>
      <c r="AU207" s="296"/>
      <c r="AV207" s="296"/>
      <c r="AW207" s="296"/>
      <c r="AX207" s="296"/>
      <c r="AY207" s="296"/>
      <c r="AZ207" s="296"/>
      <c r="BA207" s="296"/>
      <c r="BB207" s="296"/>
      <c r="BC207" s="296"/>
      <c r="BD207" s="296"/>
      <c r="BE207" s="296"/>
      <c r="BF207" s="296"/>
      <c r="BG207" s="296"/>
      <c r="BH207" s="296"/>
      <c r="BI207" s="296"/>
      <c r="BJ207" s="296"/>
      <c r="BK207" s="296"/>
      <c r="BL207" s="296"/>
      <c r="BM207" s="296"/>
      <c r="BN207" s="296"/>
      <c r="BO207" s="296"/>
      <c r="BP207" s="296"/>
      <c r="BQ207" s="296"/>
      <c r="BR207" s="296"/>
      <c r="BS207" s="296"/>
      <c r="BT207" s="296"/>
      <c r="BU207" s="296"/>
      <c r="BV207" s="296"/>
      <c r="BW207" s="296"/>
      <c r="BX207" s="296"/>
      <c r="BY207" s="296"/>
      <c r="BZ207" s="296"/>
      <c r="CA207" s="296"/>
      <c r="CB207" s="296"/>
      <c r="CC207" s="296"/>
      <c r="CD207" s="296"/>
      <c r="CE207" s="296"/>
      <c r="CF207" s="296"/>
      <c r="CG207" s="296"/>
      <c r="CH207" s="296"/>
      <c r="CI207" s="296"/>
      <c r="CJ207" s="296"/>
      <c r="CK207" s="296"/>
      <c r="CL207" s="296"/>
      <c r="CM207" s="296"/>
      <c r="CN207" s="296"/>
      <c r="CO207" s="296"/>
      <c r="CP207" s="296"/>
      <c r="CQ207" s="296"/>
      <c r="CR207" s="296"/>
      <c r="CS207" s="296"/>
      <c r="CT207" s="296"/>
      <c r="CU207" s="296"/>
      <c r="CV207" s="296"/>
      <c r="CW207" s="296"/>
      <c r="CX207" s="296"/>
      <c r="CY207" s="296"/>
      <c r="CZ207" s="296"/>
      <c r="DA207" s="296"/>
      <c r="DB207" s="296"/>
      <c r="DC207" s="296"/>
      <c r="DD207" s="296"/>
      <c r="DE207" s="296"/>
      <c r="DF207" s="296"/>
      <c r="DG207" s="296"/>
      <c r="DH207" s="296"/>
      <c r="DI207" s="296"/>
      <c r="DJ207" s="296"/>
      <c r="DK207" s="296"/>
      <c r="DL207" s="296"/>
      <c r="DM207" s="296"/>
      <c r="DN207" s="296"/>
      <c r="DO207" s="296"/>
      <c r="DP207" s="296"/>
      <c r="DQ207" s="296"/>
      <c r="DR207" s="296"/>
      <c r="DS207" s="296"/>
      <c r="DT207" s="296"/>
      <c r="DU207" s="296"/>
      <c r="DV207" s="296"/>
      <c r="DW207" s="296"/>
      <c r="DX207" s="296"/>
      <c r="DY207" s="296"/>
    </row>
    <row r="208" ht="15.75" customHeight="1">
      <c r="A208" s="294" t="s">
        <v>66</v>
      </c>
      <c r="B208" s="294" t="s">
        <v>67</v>
      </c>
      <c r="C208" s="212">
        <f>F85</f>
        <v>510366.7282</v>
      </c>
      <c r="D208" s="373" t="s">
        <v>189</v>
      </c>
      <c r="E208" s="374" t="str">
        <f>(C208/C215)*100</f>
        <v>#REF!</v>
      </c>
      <c r="F208" s="375" t="s">
        <v>329</v>
      </c>
      <c r="G208" s="376">
        <f t="shared" ref="G208:H208" si="99">G85</f>
        <v>136320.7184</v>
      </c>
      <c r="H208" s="240">
        <f t="shared" si="99"/>
        <v>374046.0097</v>
      </c>
      <c r="I208" s="377"/>
      <c r="J208" s="377"/>
      <c r="K208" s="377"/>
      <c r="L208" s="377"/>
      <c r="M208" s="377"/>
      <c r="N208" s="377"/>
      <c r="O208" s="377"/>
      <c r="P208" s="377"/>
      <c r="Q208" s="377"/>
      <c r="R208" s="377"/>
      <c r="S208" s="377"/>
      <c r="T208" s="377"/>
      <c r="U208" s="377"/>
      <c r="V208" s="377"/>
      <c r="W208" s="377"/>
      <c r="X208" s="377"/>
      <c r="Y208" s="377"/>
      <c r="Z208" s="377"/>
      <c r="AA208" s="377"/>
      <c r="AB208" s="377"/>
      <c r="AC208" s="377"/>
      <c r="AD208" s="377"/>
      <c r="AE208" s="377"/>
      <c r="AF208" s="377"/>
      <c r="AG208" s="296"/>
      <c r="AH208" s="296"/>
      <c r="AI208" s="296"/>
      <c r="AJ208" s="296"/>
      <c r="AK208" s="296"/>
      <c r="AL208" s="296"/>
      <c r="AM208" s="296"/>
      <c r="AN208" s="296"/>
      <c r="AO208" s="296"/>
      <c r="AP208" s="296"/>
      <c r="AQ208" s="296"/>
      <c r="AR208" s="296"/>
      <c r="AS208" s="296"/>
      <c r="AT208" s="296"/>
      <c r="AU208" s="296"/>
      <c r="AV208" s="296"/>
      <c r="AW208" s="296"/>
      <c r="AX208" s="296"/>
      <c r="AY208" s="296"/>
      <c r="AZ208" s="296"/>
      <c r="BA208" s="296"/>
      <c r="BB208" s="296"/>
      <c r="BC208" s="296"/>
      <c r="BD208" s="296"/>
      <c r="BE208" s="296"/>
      <c r="BF208" s="296"/>
      <c r="BG208" s="296"/>
      <c r="BH208" s="296"/>
      <c r="BI208" s="296"/>
      <c r="BJ208" s="296"/>
      <c r="BK208" s="296"/>
      <c r="BL208" s="296"/>
      <c r="BM208" s="296"/>
      <c r="BN208" s="296"/>
      <c r="BO208" s="296"/>
      <c r="BP208" s="296"/>
      <c r="BQ208" s="296"/>
      <c r="BR208" s="296"/>
      <c r="BS208" s="296"/>
      <c r="BT208" s="296"/>
      <c r="BU208" s="296"/>
      <c r="BV208" s="296"/>
      <c r="BW208" s="296"/>
      <c r="BX208" s="296"/>
      <c r="BY208" s="296"/>
      <c r="BZ208" s="296"/>
      <c r="CA208" s="296"/>
      <c r="CB208" s="296"/>
      <c r="CC208" s="296"/>
      <c r="CD208" s="296"/>
      <c r="CE208" s="296"/>
      <c r="CF208" s="296"/>
      <c r="CG208" s="296"/>
      <c r="CH208" s="296"/>
      <c r="CI208" s="296"/>
      <c r="CJ208" s="296"/>
      <c r="CK208" s="296"/>
      <c r="CL208" s="296"/>
      <c r="CM208" s="296"/>
      <c r="CN208" s="296"/>
      <c r="CO208" s="296"/>
      <c r="CP208" s="296"/>
      <c r="CQ208" s="296"/>
      <c r="CR208" s="296"/>
      <c r="CS208" s="296"/>
      <c r="CT208" s="296"/>
      <c r="CU208" s="296"/>
      <c r="CV208" s="296"/>
      <c r="CW208" s="296"/>
      <c r="CX208" s="296"/>
      <c r="CY208" s="296"/>
      <c r="CZ208" s="296"/>
      <c r="DA208" s="296"/>
      <c r="DB208" s="296"/>
      <c r="DC208" s="296"/>
      <c r="DD208" s="296"/>
      <c r="DE208" s="296"/>
      <c r="DF208" s="296"/>
      <c r="DG208" s="296"/>
      <c r="DH208" s="296"/>
      <c r="DI208" s="296"/>
      <c r="DJ208" s="296"/>
      <c r="DK208" s="296"/>
      <c r="DL208" s="296"/>
      <c r="DM208" s="296"/>
      <c r="DN208" s="296"/>
      <c r="DO208" s="296"/>
      <c r="DP208" s="296"/>
      <c r="DQ208" s="296"/>
      <c r="DR208" s="296"/>
      <c r="DS208" s="296"/>
      <c r="DT208" s="296"/>
      <c r="DU208" s="296"/>
      <c r="DV208" s="296"/>
      <c r="DW208" s="296"/>
      <c r="DX208" s="296"/>
      <c r="DY208" s="296"/>
    </row>
    <row r="209" ht="15.75" customHeight="1">
      <c r="A209" s="294" t="s">
        <v>69</v>
      </c>
      <c r="B209" s="294" t="s">
        <v>70</v>
      </c>
      <c r="C209" s="212">
        <f>F93</f>
        <v>0</v>
      </c>
      <c r="D209" s="373" t="s">
        <v>189</v>
      </c>
      <c r="E209" s="374" t="str">
        <f t="shared" ref="E209:E211" si="101">(C209/C215)*100</f>
        <v>#REF!</v>
      </c>
      <c r="F209" s="375" t="s">
        <v>329</v>
      </c>
      <c r="G209" s="376" t="str">
        <f t="shared" ref="G209:H209" si="100">G93</f>
        <v/>
      </c>
      <c r="H209" s="240" t="str">
        <f t="shared" si="100"/>
        <v/>
      </c>
      <c r="I209" s="377"/>
      <c r="J209" s="377"/>
      <c r="K209" s="377"/>
      <c r="L209" s="377"/>
      <c r="M209" s="377"/>
      <c r="N209" s="377"/>
      <c r="O209" s="377"/>
      <c r="P209" s="377"/>
      <c r="Q209" s="377"/>
      <c r="R209" s="377"/>
      <c r="S209" s="377"/>
      <c r="T209" s="377"/>
      <c r="U209" s="377"/>
      <c r="V209" s="377"/>
      <c r="W209" s="377"/>
      <c r="X209" s="377"/>
      <c r="Y209" s="377"/>
      <c r="Z209" s="377"/>
      <c r="AA209" s="377"/>
      <c r="AB209" s="377"/>
      <c r="AC209" s="377"/>
      <c r="AD209" s="377"/>
      <c r="AE209" s="377"/>
      <c r="AF209" s="377"/>
      <c r="AG209" s="296"/>
      <c r="AH209" s="296"/>
      <c r="AI209" s="296"/>
      <c r="AJ209" s="296"/>
      <c r="AK209" s="296"/>
      <c r="AL209" s="296"/>
      <c r="AM209" s="296"/>
      <c r="AN209" s="296"/>
      <c r="AO209" s="296"/>
      <c r="AP209" s="296"/>
      <c r="AQ209" s="296"/>
      <c r="AR209" s="296"/>
      <c r="AS209" s="296"/>
      <c r="AT209" s="296"/>
      <c r="AU209" s="296"/>
      <c r="AV209" s="296"/>
      <c r="AW209" s="296"/>
      <c r="AX209" s="296"/>
      <c r="AY209" s="296"/>
      <c r="AZ209" s="296"/>
      <c r="BA209" s="296"/>
      <c r="BB209" s="296"/>
      <c r="BC209" s="296"/>
      <c r="BD209" s="296"/>
      <c r="BE209" s="296"/>
      <c r="BF209" s="296"/>
      <c r="BG209" s="296"/>
      <c r="BH209" s="296"/>
      <c r="BI209" s="296"/>
      <c r="BJ209" s="296"/>
      <c r="BK209" s="296"/>
      <c r="BL209" s="296"/>
      <c r="BM209" s="296"/>
      <c r="BN209" s="296"/>
      <c r="BO209" s="296"/>
      <c r="BP209" s="296"/>
      <c r="BQ209" s="296"/>
      <c r="BR209" s="296"/>
      <c r="BS209" s="296"/>
      <c r="BT209" s="296"/>
      <c r="BU209" s="296"/>
      <c r="BV209" s="296"/>
      <c r="BW209" s="296"/>
      <c r="BX209" s="296"/>
      <c r="BY209" s="296"/>
      <c r="BZ209" s="296"/>
      <c r="CA209" s="296"/>
      <c r="CB209" s="296"/>
      <c r="CC209" s="296"/>
      <c r="CD209" s="296"/>
      <c r="CE209" s="296"/>
      <c r="CF209" s="296"/>
      <c r="CG209" s="296"/>
      <c r="CH209" s="296"/>
      <c r="CI209" s="296"/>
      <c r="CJ209" s="296"/>
      <c r="CK209" s="296"/>
      <c r="CL209" s="296"/>
      <c r="CM209" s="296"/>
      <c r="CN209" s="296"/>
      <c r="CO209" s="296"/>
      <c r="CP209" s="296"/>
      <c r="CQ209" s="296"/>
      <c r="CR209" s="296"/>
      <c r="CS209" s="296"/>
      <c r="CT209" s="296"/>
      <c r="CU209" s="296"/>
      <c r="CV209" s="296"/>
      <c r="CW209" s="296"/>
      <c r="CX209" s="296"/>
      <c r="CY209" s="296"/>
      <c r="CZ209" s="296"/>
      <c r="DA209" s="296"/>
      <c r="DB209" s="296"/>
      <c r="DC209" s="296"/>
      <c r="DD209" s="296"/>
      <c r="DE209" s="296"/>
      <c r="DF209" s="296"/>
      <c r="DG209" s="296"/>
      <c r="DH209" s="296"/>
      <c r="DI209" s="296"/>
      <c r="DJ209" s="296"/>
      <c r="DK209" s="296"/>
      <c r="DL209" s="296"/>
      <c r="DM209" s="296"/>
      <c r="DN209" s="296"/>
      <c r="DO209" s="296"/>
      <c r="DP209" s="296"/>
      <c r="DQ209" s="296"/>
      <c r="DR209" s="296"/>
      <c r="DS209" s="296"/>
      <c r="DT209" s="296"/>
      <c r="DU209" s="296"/>
      <c r="DV209" s="296"/>
      <c r="DW209" s="296"/>
      <c r="DX209" s="296"/>
      <c r="DY209" s="296"/>
    </row>
    <row r="210" ht="15.75" customHeight="1">
      <c r="A210" s="294" t="s">
        <v>72</v>
      </c>
      <c r="B210" s="294" t="s">
        <v>330</v>
      </c>
      <c r="C210" s="212">
        <f>F111</f>
        <v>35436.8932</v>
      </c>
      <c r="D210" s="373" t="s">
        <v>189</v>
      </c>
      <c r="E210" s="374">
        <f t="shared" si="101"/>
        <v>0.004095803653</v>
      </c>
      <c r="F210" s="375" t="s">
        <v>329</v>
      </c>
      <c r="G210" s="376">
        <f t="shared" ref="G210:H210" si="102">G111</f>
        <v>22131.4147</v>
      </c>
      <c r="H210" s="240">
        <f t="shared" si="102"/>
        <v>13305.4785</v>
      </c>
      <c r="I210" s="377"/>
      <c r="J210" s="377"/>
      <c r="K210" s="377"/>
      <c r="L210" s="377"/>
      <c r="M210" s="377"/>
      <c r="N210" s="377"/>
      <c r="O210" s="377"/>
      <c r="P210" s="377"/>
      <c r="Q210" s="377"/>
      <c r="R210" s="377"/>
      <c r="S210" s="377"/>
      <c r="T210" s="377"/>
      <c r="U210" s="377"/>
      <c r="V210" s="377"/>
      <c r="W210" s="377"/>
      <c r="X210" s="377"/>
      <c r="Y210" s="377"/>
      <c r="Z210" s="377"/>
      <c r="AA210" s="377"/>
      <c r="AB210" s="377"/>
      <c r="AC210" s="377"/>
      <c r="AD210" s="377"/>
      <c r="AE210" s="377"/>
      <c r="AF210" s="377"/>
      <c r="AG210" s="296"/>
      <c r="AH210" s="296"/>
      <c r="AI210" s="296"/>
      <c r="AJ210" s="296"/>
      <c r="AK210" s="296"/>
      <c r="AL210" s="296"/>
      <c r="AM210" s="296"/>
      <c r="AN210" s="296"/>
      <c r="AO210" s="296"/>
      <c r="AP210" s="296"/>
      <c r="AQ210" s="296"/>
      <c r="AR210" s="296"/>
      <c r="AS210" s="296"/>
      <c r="AT210" s="296"/>
      <c r="AU210" s="296"/>
      <c r="AV210" s="296"/>
      <c r="AW210" s="296"/>
      <c r="AX210" s="296"/>
      <c r="AY210" s="296"/>
      <c r="AZ210" s="296"/>
      <c r="BA210" s="296"/>
      <c r="BB210" s="296"/>
      <c r="BC210" s="296"/>
      <c r="BD210" s="296"/>
      <c r="BE210" s="296"/>
      <c r="BF210" s="296"/>
      <c r="BG210" s="296"/>
      <c r="BH210" s="296"/>
      <c r="BI210" s="296"/>
      <c r="BJ210" s="296"/>
      <c r="BK210" s="296"/>
      <c r="BL210" s="296"/>
      <c r="BM210" s="296"/>
      <c r="BN210" s="296"/>
      <c r="BO210" s="296"/>
      <c r="BP210" s="296"/>
      <c r="BQ210" s="296"/>
      <c r="BR210" s="296"/>
      <c r="BS210" s="296"/>
      <c r="BT210" s="296"/>
      <c r="BU210" s="296"/>
      <c r="BV210" s="296"/>
      <c r="BW210" s="296"/>
      <c r="BX210" s="296"/>
      <c r="BY210" s="296"/>
      <c r="BZ210" s="296"/>
      <c r="CA210" s="296"/>
      <c r="CB210" s="296"/>
      <c r="CC210" s="296"/>
      <c r="CD210" s="296"/>
      <c r="CE210" s="296"/>
      <c r="CF210" s="296"/>
      <c r="CG210" s="296"/>
      <c r="CH210" s="296"/>
      <c r="CI210" s="296"/>
      <c r="CJ210" s="296"/>
      <c r="CK210" s="296"/>
      <c r="CL210" s="296"/>
      <c r="CM210" s="296"/>
      <c r="CN210" s="296"/>
      <c r="CO210" s="296"/>
      <c r="CP210" s="296"/>
      <c r="CQ210" s="296"/>
      <c r="CR210" s="296"/>
      <c r="CS210" s="296"/>
      <c r="CT210" s="296"/>
      <c r="CU210" s="296"/>
      <c r="CV210" s="296"/>
      <c r="CW210" s="296"/>
      <c r="CX210" s="296"/>
      <c r="CY210" s="296"/>
      <c r="CZ210" s="296"/>
      <c r="DA210" s="296"/>
      <c r="DB210" s="296"/>
      <c r="DC210" s="296"/>
      <c r="DD210" s="296"/>
      <c r="DE210" s="296"/>
      <c r="DF210" s="296"/>
      <c r="DG210" s="296"/>
      <c r="DH210" s="296"/>
      <c r="DI210" s="296"/>
      <c r="DJ210" s="296"/>
      <c r="DK210" s="296"/>
      <c r="DL210" s="296"/>
      <c r="DM210" s="296"/>
      <c r="DN210" s="296"/>
      <c r="DO210" s="296"/>
      <c r="DP210" s="296"/>
      <c r="DQ210" s="296"/>
      <c r="DR210" s="296"/>
      <c r="DS210" s="296"/>
      <c r="DT210" s="296"/>
      <c r="DU210" s="296"/>
      <c r="DV210" s="296"/>
      <c r="DW210" s="296"/>
      <c r="DX210" s="296"/>
      <c r="DY210" s="296"/>
    </row>
    <row r="211" ht="15.75" customHeight="1">
      <c r="A211" s="294" t="s">
        <v>75</v>
      </c>
      <c r="B211" s="294" t="s">
        <v>331</v>
      </c>
      <c r="C211" s="212">
        <f>F128</f>
        <v>26629.681</v>
      </c>
      <c r="D211" s="373" t="s">
        <v>189</v>
      </c>
      <c r="E211" s="374" t="str">
        <f t="shared" si="101"/>
        <v>#DIV/0!</v>
      </c>
      <c r="F211" s="375" t="s">
        <v>329</v>
      </c>
      <c r="G211" s="376">
        <f t="shared" ref="G211:H211" si="103">G128</f>
        <v>6991.678225</v>
      </c>
      <c r="H211" s="240">
        <f t="shared" si="103"/>
        <v>19638.00277</v>
      </c>
      <c r="I211" s="377"/>
      <c r="J211" s="377"/>
      <c r="K211" s="377"/>
      <c r="L211" s="377"/>
      <c r="M211" s="377"/>
      <c r="N211" s="377"/>
      <c r="O211" s="377"/>
      <c r="P211" s="377"/>
      <c r="Q211" s="377"/>
      <c r="R211" s="377"/>
      <c r="S211" s="377"/>
      <c r="T211" s="377"/>
      <c r="U211" s="377"/>
      <c r="V211" s="377"/>
      <c r="W211" s="377"/>
      <c r="X211" s="377"/>
      <c r="Y211" s="377"/>
      <c r="Z211" s="377"/>
      <c r="AA211" s="377"/>
      <c r="AB211" s="377"/>
      <c r="AC211" s="377"/>
      <c r="AD211" s="377"/>
      <c r="AE211" s="377"/>
      <c r="AF211" s="377"/>
      <c r="AG211" s="296"/>
      <c r="AH211" s="296"/>
      <c r="AI211" s="296"/>
      <c r="AJ211" s="296"/>
      <c r="AK211" s="296"/>
      <c r="AL211" s="296"/>
      <c r="AM211" s="296"/>
      <c r="AN211" s="296"/>
      <c r="AO211" s="296"/>
      <c r="AP211" s="296"/>
      <c r="AQ211" s="296"/>
      <c r="AR211" s="296"/>
      <c r="AS211" s="296"/>
      <c r="AT211" s="296"/>
      <c r="AU211" s="296"/>
      <c r="AV211" s="296"/>
      <c r="AW211" s="296"/>
      <c r="AX211" s="296"/>
      <c r="AY211" s="296"/>
      <c r="AZ211" s="296"/>
      <c r="BA211" s="296"/>
      <c r="BB211" s="296"/>
      <c r="BC211" s="296"/>
      <c r="BD211" s="296"/>
      <c r="BE211" s="296"/>
      <c r="BF211" s="296"/>
      <c r="BG211" s="296"/>
      <c r="BH211" s="296"/>
      <c r="BI211" s="296"/>
      <c r="BJ211" s="296"/>
      <c r="BK211" s="296"/>
      <c r="BL211" s="296"/>
      <c r="BM211" s="296"/>
      <c r="BN211" s="296"/>
      <c r="BO211" s="296"/>
      <c r="BP211" s="296"/>
      <c r="BQ211" s="296"/>
      <c r="BR211" s="296"/>
      <c r="BS211" s="296"/>
      <c r="BT211" s="296"/>
      <c r="BU211" s="296"/>
      <c r="BV211" s="296"/>
      <c r="BW211" s="296"/>
      <c r="BX211" s="296"/>
      <c r="BY211" s="296"/>
      <c r="BZ211" s="296"/>
      <c r="CA211" s="296"/>
      <c r="CB211" s="296"/>
      <c r="CC211" s="296"/>
      <c r="CD211" s="296"/>
      <c r="CE211" s="296"/>
      <c r="CF211" s="296"/>
      <c r="CG211" s="296"/>
      <c r="CH211" s="296"/>
      <c r="CI211" s="296"/>
      <c r="CJ211" s="296"/>
      <c r="CK211" s="296"/>
      <c r="CL211" s="296"/>
      <c r="CM211" s="296"/>
      <c r="CN211" s="296"/>
      <c r="CO211" s="296"/>
      <c r="CP211" s="296"/>
      <c r="CQ211" s="296"/>
      <c r="CR211" s="296"/>
      <c r="CS211" s="296"/>
      <c r="CT211" s="296"/>
      <c r="CU211" s="296"/>
      <c r="CV211" s="296"/>
      <c r="CW211" s="296"/>
      <c r="CX211" s="296"/>
      <c r="CY211" s="296"/>
      <c r="CZ211" s="296"/>
      <c r="DA211" s="296"/>
      <c r="DB211" s="296"/>
      <c r="DC211" s="296"/>
      <c r="DD211" s="296"/>
      <c r="DE211" s="296"/>
      <c r="DF211" s="296"/>
      <c r="DG211" s="296"/>
      <c r="DH211" s="296"/>
      <c r="DI211" s="296"/>
      <c r="DJ211" s="296"/>
      <c r="DK211" s="296"/>
      <c r="DL211" s="296"/>
      <c r="DM211" s="296"/>
      <c r="DN211" s="296"/>
      <c r="DO211" s="296"/>
      <c r="DP211" s="296"/>
      <c r="DQ211" s="296"/>
      <c r="DR211" s="296"/>
      <c r="DS211" s="296"/>
      <c r="DT211" s="296"/>
      <c r="DU211" s="296"/>
      <c r="DV211" s="296"/>
      <c r="DW211" s="296"/>
      <c r="DX211" s="296"/>
      <c r="DY211" s="296"/>
    </row>
    <row r="212" ht="15.75" customHeight="1">
      <c r="A212" s="378"/>
      <c r="B212" s="209"/>
      <c r="C212" s="209"/>
      <c r="D212" s="209"/>
      <c r="E212" s="209"/>
      <c r="F212" s="186"/>
      <c r="G212" s="376"/>
      <c r="H212" s="379"/>
      <c r="I212" s="377"/>
      <c r="J212" s="377"/>
      <c r="K212" s="377"/>
      <c r="L212" s="377"/>
      <c r="M212" s="377"/>
      <c r="N212" s="377"/>
      <c r="O212" s="377"/>
      <c r="P212" s="377"/>
      <c r="Q212" s="377"/>
      <c r="R212" s="377"/>
      <c r="S212" s="377"/>
      <c r="T212" s="377"/>
      <c r="U212" s="377"/>
      <c r="V212" s="377"/>
      <c r="W212" s="377"/>
      <c r="X212" s="377"/>
      <c r="Y212" s="377"/>
      <c r="Z212" s="377"/>
      <c r="AA212" s="377"/>
      <c r="AB212" s="377"/>
      <c r="AC212" s="377"/>
      <c r="AD212" s="377"/>
      <c r="AE212" s="377"/>
      <c r="AF212" s="377"/>
      <c r="AG212" s="296"/>
      <c r="AH212" s="296"/>
      <c r="AI212" s="296"/>
      <c r="AJ212" s="296"/>
      <c r="AK212" s="296"/>
      <c r="AL212" s="296"/>
      <c r="AM212" s="296"/>
      <c r="AN212" s="296"/>
      <c r="AO212" s="296"/>
      <c r="AP212" s="296"/>
      <c r="AQ212" s="296"/>
      <c r="AR212" s="296"/>
      <c r="AS212" s="296"/>
      <c r="AT212" s="296"/>
      <c r="AU212" s="296"/>
      <c r="AV212" s="296"/>
      <c r="AW212" s="296"/>
      <c r="AX212" s="296"/>
      <c r="AY212" s="296"/>
      <c r="AZ212" s="296"/>
      <c r="BA212" s="296"/>
      <c r="BB212" s="296"/>
      <c r="BC212" s="296"/>
      <c r="BD212" s="296"/>
      <c r="BE212" s="296"/>
      <c r="BF212" s="296"/>
      <c r="BG212" s="296"/>
      <c r="BH212" s="296"/>
      <c r="BI212" s="296"/>
      <c r="BJ212" s="296"/>
      <c r="BK212" s="296"/>
      <c r="BL212" s="296"/>
      <c r="BM212" s="296"/>
      <c r="BN212" s="296"/>
      <c r="BO212" s="296"/>
      <c r="BP212" s="296"/>
      <c r="BQ212" s="296"/>
      <c r="BR212" s="296"/>
      <c r="BS212" s="296"/>
      <c r="BT212" s="296"/>
      <c r="BU212" s="296"/>
      <c r="BV212" s="296"/>
      <c r="BW212" s="296"/>
      <c r="BX212" s="296"/>
      <c r="BY212" s="296"/>
      <c r="BZ212" s="296"/>
      <c r="CA212" s="296"/>
      <c r="CB212" s="296"/>
      <c r="CC212" s="296"/>
      <c r="CD212" s="296"/>
      <c r="CE212" s="296"/>
      <c r="CF212" s="296"/>
      <c r="CG212" s="296"/>
      <c r="CH212" s="296"/>
      <c r="CI212" s="296"/>
      <c r="CJ212" s="296"/>
      <c r="CK212" s="296"/>
      <c r="CL212" s="296"/>
      <c r="CM212" s="296"/>
      <c r="CN212" s="296"/>
      <c r="CO212" s="296"/>
      <c r="CP212" s="296"/>
      <c r="CQ212" s="296"/>
      <c r="CR212" s="296"/>
      <c r="CS212" s="296"/>
      <c r="CT212" s="296"/>
      <c r="CU212" s="296"/>
      <c r="CV212" s="296"/>
      <c r="CW212" s="296"/>
      <c r="CX212" s="296"/>
      <c r="CY212" s="296"/>
      <c r="CZ212" s="296"/>
      <c r="DA212" s="296"/>
      <c r="DB212" s="296"/>
      <c r="DC212" s="296"/>
      <c r="DD212" s="296"/>
      <c r="DE212" s="296"/>
      <c r="DF212" s="296"/>
      <c r="DG212" s="296"/>
      <c r="DH212" s="296"/>
      <c r="DI212" s="296"/>
      <c r="DJ212" s="296"/>
      <c r="DK212" s="296"/>
      <c r="DL212" s="296"/>
      <c r="DM212" s="296"/>
      <c r="DN212" s="296"/>
      <c r="DO212" s="296"/>
      <c r="DP212" s="296"/>
      <c r="DQ212" s="296"/>
      <c r="DR212" s="296"/>
      <c r="DS212" s="296"/>
      <c r="DT212" s="296"/>
      <c r="DU212" s="296"/>
      <c r="DV212" s="296"/>
      <c r="DW212" s="296"/>
      <c r="DX212" s="296"/>
      <c r="DY212" s="296"/>
    </row>
    <row r="213" ht="15.75" customHeight="1">
      <c r="A213" s="378" t="s">
        <v>332</v>
      </c>
      <c r="B213" s="186"/>
      <c r="C213" s="380">
        <f>SUM(C206:C211)</f>
        <v>1353778.656</v>
      </c>
      <c r="D213" s="373" t="s">
        <v>189</v>
      </c>
      <c r="E213" s="374"/>
      <c r="F213" s="375"/>
      <c r="G213" s="376">
        <f>SUM(G206:G211)</f>
        <v>893529.8031</v>
      </c>
      <c r="H213" s="379"/>
      <c r="I213" s="377"/>
      <c r="J213" s="377"/>
      <c r="K213" s="377"/>
      <c r="L213" s="377"/>
      <c r="M213" s="377"/>
      <c r="N213" s="377"/>
      <c r="O213" s="377"/>
      <c r="P213" s="377"/>
      <c r="Q213" s="377"/>
      <c r="R213" s="377"/>
      <c r="S213" s="377"/>
      <c r="T213" s="377"/>
      <c r="U213" s="377"/>
      <c r="V213" s="377"/>
      <c r="W213" s="377"/>
      <c r="X213" s="377"/>
      <c r="Y213" s="377"/>
      <c r="Z213" s="377"/>
      <c r="AA213" s="377"/>
      <c r="AB213" s="377"/>
      <c r="AC213" s="377"/>
      <c r="AD213" s="377"/>
      <c r="AE213" s="377"/>
      <c r="AF213" s="377"/>
      <c r="AG213" s="296"/>
      <c r="AH213" s="296"/>
      <c r="AI213" s="296"/>
      <c r="AJ213" s="296"/>
      <c r="AK213" s="296"/>
      <c r="AL213" s="296"/>
      <c r="AM213" s="296"/>
      <c r="AN213" s="296"/>
      <c r="AO213" s="296"/>
      <c r="AP213" s="296"/>
      <c r="AQ213" s="296"/>
      <c r="AR213" s="296"/>
      <c r="AS213" s="296"/>
      <c r="AT213" s="296"/>
      <c r="AU213" s="296"/>
      <c r="AV213" s="296"/>
      <c r="AW213" s="296"/>
      <c r="AX213" s="296"/>
      <c r="AY213" s="296"/>
      <c r="AZ213" s="296"/>
      <c r="BA213" s="296"/>
      <c r="BB213" s="296"/>
      <c r="BC213" s="296"/>
      <c r="BD213" s="296"/>
      <c r="BE213" s="296"/>
      <c r="BF213" s="296"/>
      <c r="BG213" s="296"/>
      <c r="BH213" s="296"/>
      <c r="BI213" s="296"/>
      <c r="BJ213" s="296"/>
      <c r="BK213" s="296"/>
      <c r="BL213" s="296"/>
      <c r="BM213" s="296"/>
      <c r="BN213" s="296"/>
      <c r="BO213" s="296"/>
      <c r="BP213" s="296"/>
      <c r="BQ213" s="296"/>
      <c r="BR213" s="296"/>
      <c r="BS213" s="296"/>
      <c r="BT213" s="296"/>
      <c r="BU213" s="296"/>
      <c r="BV213" s="296"/>
      <c r="BW213" s="296"/>
      <c r="BX213" s="296"/>
      <c r="BY213" s="296"/>
      <c r="BZ213" s="296"/>
      <c r="CA213" s="296"/>
      <c r="CB213" s="296"/>
      <c r="CC213" s="296"/>
      <c r="CD213" s="296"/>
      <c r="CE213" s="296"/>
      <c r="CF213" s="296"/>
      <c r="CG213" s="296"/>
      <c r="CH213" s="296"/>
      <c r="CI213" s="296"/>
      <c r="CJ213" s="296"/>
      <c r="CK213" s="296"/>
      <c r="CL213" s="296"/>
      <c r="CM213" s="296"/>
      <c r="CN213" s="296"/>
      <c r="CO213" s="296"/>
      <c r="CP213" s="296"/>
      <c r="CQ213" s="296"/>
      <c r="CR213" s="296"/>
      <c r="CS213" s="296"/>
      <c r="CT213" s="296"/>
      <c r="CU213" s="296"/>
      <c r="CV213" s="296"/>
      <c r="CW213" s="296"/>
      <c r="CX213" s="296"/>
      <c r="CY213" s="296"/>
      <c r="CZ213" s="296"/>
      <c r="DA213" s="296"/>
      <c r="DB213" s="296"/>
      <c r="DC213" s="296"/>
      <c r="DD213" s="296"/>
      <c r="DE213" s="296"/>
      <c r="DF213" s="296"/>
      <c r="DG213" s="296"/>
      <c r="DH213" s="296"/>
      <c r="DI213" s="296"/>
      <c r="DJ213" s="296"/>
      <c r="DK213" s="296"/>
      <c r="DL213" s="296"/>
      <c r="DM213" s="296"/>
      <c r="DN213" s="296"/>
      <c r="DO213" s="296"/>
      <c r="DP213" s="296"/>
      <c r="DQ213" s="296"/>
      <c r="DR213" s="296"/>
      <c r="DS213" s="296"/>
      <c r="DT213" s="296"/>
      <c r="DU213" s="296"/>
      <c r="DV213" s="296"/>
      <c r="DW213" s="296"/>
      <c r="DX213" s="296"/>
      <c r="DY213" s="296"/>
    </row>
    <row r="214" ht="15.75" customHeight="1">
      <c r="A214" s="378" t="s">
        <v>333</v>
      </c>
      <c r="B214" s="186"/>
      <c r="C214" s="380">
        <v>1200000.0</v>
      </c>
      <c r="D214" s="373" t="s">
        <v>189</v>
      </c>
      <c r="E214" s="374" t="str">
        <f>(C214/C215)*100</f>
        <v>#REF!</v>
      </c>
      <c r="F214" s="375" t="s">
        <v>329</v>
      </c>
      <c r="G214" s="376">
        <v>1200000.0</v>
      </c>
      <c r="H214" s="379"/>
      <c r="I214" s="377"/>
      <c r="J214" s="377"/>
      <c r="K214" s="377"/>
      <c r="L214" s="377"/>
      <c r="M214" s="377"/>
      <c r="N214" s="377"/>
      <c r="O214" s="377"/>
      <c r="P214" s="377"/>
      <c r="Q214" s="377"/>
      <c r="R214" s="377"/>
      <c r="S214" s="377"/>
      <c r="T214" s="377"/>
      <c r="U214" s="377"/>
      <c r="V214" s="377"/>
      <c r="W214" s="377"/>
      <c r="X214" s="377"/>
      <c r="Y214" s="377"/>
      <c r="Z214" s="377"/>
      <c r="AA214" s="377"/>
      <c r="AB214" s="377"/>
      <c r="AC214" s="377"/>
      <c r="AD214" s="377"/>
      <c r="AE214" s="377"/>
      <c r="AF214" s="377"/>
      <c r="AG214" s="296"/>
      <c r="AH214" s="296"/>
      <c r="AI214" s="296"/>
      <c r="AJ214" s="296"/>
      <c r="AK214" s="296"/>
      <c r="AL214" s="296"/>
      <c r="AM214" s="296"/>
      <c r="AN214" s="296"/>
      <c r="AO214" s="296"/>
      <c r="AP214" s="296"/>
      <c r="AQ214" s="296"/>
      <c r="AR214" s="296"/>
      <c r="AS214" s="296"/>
      <c r="AT214" s="296"/>
      <c r="AU214" s="296"/>
      <c r="AV214" s="296"/>
      <c r="AW214" s="296"/>
      <c r="AX214" s="296"/>
      <c r="AY214" s="296"/>
      <c r="AZ214" s="296"/>
      <c r="BA214" s="296"/>
      <c r="BB214" s="296"/>
      <c r="BC214" s="296"/>
      <c r="BD214" s="296"/>
      <c r="BE214" s="296"/>
      <c r="BF214" s="296"/>
      <c r="BG214" s="296"/>
      <c r="BH214" s="296"/>
      <c r="BI214" s="296"/>
      <c r="BJ214" s="296"/>
      <c r="BK214" s="296"/>
      <c r="BL214" s="296"/>
      <c r="BM214" s="296"/>
      <c r="BN214" s="296"/>
      <c r="BO214" s="296"/>
      <c r="BP214" s="296"/>
      <c r="BQ214" s="296"/>
      <c r="BR214" s="296"/>
      <c r="BS214" s="296"/>
      <c r="BT214" s="296"/>
      <c r="BU214" s="296"/>
      <c r="BV214" s="296"/>
      <c r="BW214" s="296"/>
      <c r="BX214" s="296"/>
      <c r="BY214" s="296"/>
      <c r="BZ214" s="296"/>
      <c r="CA214" s="296"/>
      <c r="CB214" s="296"/>
      <c r="CC214" s="296"/>
      <c r="CD214" s="296"/>
      <c r="CE214" s="296"/>
      <c r="CF214" s="296"/>
      <c r="CG214" s="296"/>
      <c r="CH214" s="296"/>
      <c r="CI214" s="296"/>
      <c r="CJ214" s="296"/>
      <c r="CK214" s="296"/>
      <c r="CL214" s="296"/>
      <c r="CM214" s="296"/>
      <c r="CN214" s="296"/>
      <c r="CO214" s="296"/>
      <c r="CP214" s="296"/>
      <c r="CQ214" s="296"/>
      <c r="CR214" s="296"/>
      <c r="CS214" s="296"/>
      <c r="CT214" s="296"/>
      <c r="CU214" s="296"/>
      <c r="CV214" s="296"/>
      <c r="CW214" s="296"/>
      <c r="CX214" s="296"/>
      <c r="CY214" s="296"/>
      <c r="CZ214" s="296"/>
      <c r="DA214" s="296"/>
      <c r="DB214" s="296"/>
      <c r="DC214" s="296"/>
      <c r="DD214" s="296"/>
      <c r="DE214" s="296"/>
      <c r="DF214" s="296"/>
      <c r="DG214" s="296"/>
      <c r="DH214" s="296"/>
      <c r="DI214" s="296"/>
      <c r="DJ214" s="296"/>
      <c r="DK214" s="296"/>
      <c r="DL214" s="296"/>
      <c r="DM214" s="296"/>
      <c r="DN214" s="296"/>
      <c r="DO214" s="296"/>
      <c r="DP214" s="296"/>
      <c r="DQ214" s="296"/>
      <c r="DR214" s="296"/>
      <c r="DS214" s="296"/>
      <c r="DT214" s="296"/>
      <c r="DU214" s="296"/>
      <c r="DV214" s="296"/>
      <c r="DW214" s="296"/>
      <c r="DX214" s="296"/>
      <c r="DY214" s="296"/>
    </row>
    <row r="215" ht="15.75" customHeight="1">
      <c r="A215" s="378" t="s">
        <v>334</v>
      </c>
      <c r="B215" s="186"/>
      <c r="C215" s="380" t="str">
        <f>#REF!</f>
        <v>#REF!</v>
      </c>
      <c r="D215" s="373" t="s">
        <v>189</v>
      </c>
      <c r="E215" s="374" t="str">
        <f>E206+E207+E208+E209+E214</f>
        <v>#REF!</v>
      </c>
      <c r="F215" s="375" t="s">
        <v>329</v>
      </c>
      <c r="G215" s="381">
        <f>G213+G214</f>
        <v>2093529.803</v>
      </c>
      <c r="H215" s="382"/>
      <c r="I215" s="377"/>
      <c r="J215" s="377"/>
      <c r="K215" s="377"/>
      <c r="L215" s="377"/>
      <c r="M215" s="377"/>
      <c r="N215" s="377"/>
      <c r="O215" s="377"/>
      <c r="P215" s="377"/>
      <c r="Q215" s="377"/>
      <c r="R215" s="377"/>
      <c r="S215" s="377"/>
      <c r="T215" s="377"/>
      <c r="U215" s="377"/>
      <c r="V215" s="377"/>
      <c r="W215" s="377"/>
      <c r="X215" s="377"/>
      <c r="Y215" s="377"/>
      <c r="Z215" s="377"/>
      <c r="AA215" s="377"/>
      <c r="AB215" s="377"/>
      <c r="AC215" s="377"/>
      <c r="AD215" s="377"/>
      <c r="AE215" s="377"/>
      <c r="AF215" s="377"/>
      <c r="AG215" s="296"/>
      <c r="AH215" s="296"/>
      <c r="AI215" s="296"/>
      <c r="AJ215" s="296"/>
      <c r="AK215" s="296"/>
      <c r="AL215" s="296"/>
      <c r="AM215" s="296"/>
      <c r="AN215" s="296"/>
      <c r="AO215" s="296"/>
      <c r="AP215" s="296"/>
      <c r="AQ215" s="296"/>
      <c r="AR215" s="296"/>
      <c r="AS215" s="296"/>
      <c r="AT215" s="296"/>
      <c r="AU215" s="296"/>
      <c r="AV215" s="296"/>
      <c r="AW215" s="296"/>
      <c r="AX215" s="296"/>
      <c r="AY215" s="296"/>
      <c r="AZ215" s="296"/>
      <c r="BA215" s="296"/>
      <c r="BB215" s="296"/>
      <c r="BC215" s="296"/>
      <c r="BD215" s="296"/>
      <c r="BE215" s="296"/>
      <c r="BF215" s="296"/>
      <c r="BG215" s="296"/>
      <c r="BH215" s="296"/>
      <c r="BI215" s="296"/>
      <c r="BJ215" s="296"/>
      <c r="BK215" s="296"/>
      <c r="BL215" s="296"/>
      <c r="BM215" s="296"/>
      <c r="BN215" s="296"/>
      <c r="BO215" s="296"/>
      <c r="BP215" s="296"/>
      <c r="BQ215" s="296"/>
      <c r="BR215" s="296"/>
      <c r="BS215" s="296"/>
      <c r="BT215" s="296"/>
      <c r="BU215" s="296"/>
      <c r="BV215" s="296"/>
      <c r="BW215" s="296"/>
      <c r="BX215" s="296"/>
      <c r="BY215" s="296"/>
      <c r="BZ215" s="296"/>
      <c r="CA215" s="296"/>
      <c r="CB215" s="296"/>
      <c r="CC215" s="296"/>
      <c r="CD215" s="296"/>
      <c r="CE215" s="296"/>
      <c r="CF215" s="296"/>
      <c r="CG215" s="296"/>
      <c r="CH215" s="296"/>
      <c r="CI215" s="296"/>
      <c r="CJ215" s="296"/>
      <c r="CK215" s="296"/>
      <c r="CL215" s="296"/>
      <c r="CM215" s="296"/>
      <c r="CN215" s="296"/>
      <c r="CO215" s="296"/>
      <c r="CP215" s="296"/>
      <c r="CQ215" s="296"/>
      <c r="CR215" s="296"/>
      <c r="CS215" s="296"/>
      <c r="CT215" s="296"/>
      <c r="CU215" s="296"/>
      <c r="CV215" s="296"/>
      <c r="CW215" s="296"/>
      <c r="CX215" s="296"/>
      <c r="CY215" s="296"/>
      <c r="CZ215" s="296"/>
      <c r="DA215" s="296"/>
      <c r="DB215" s="296"/>
      <c r="DC215" s="296"/>
      <c r="DD215" s="296"/>
      <c r="DE215" s="296"/>
      <c r="DF215" s="296"/>
      <c r="DG215" s="296"/>
      <c r="DH215" s="296"/>
      <c r="DI215" s="296"/>
      <c r="DJ215" s="296"/>
      <c r="DK215" s="296"/>
      <c r="DL215" s="296"/>
      <c r="DM215" s="296"/>
      <c r="DN215" s="296"/>
      <c r="DO215" s="296"/>
      <c r="DP215" s="296"/>
      <c r="DQ215" s="296"/>
      <c r="DR215" s="296"/>
      <c r="DS215" s="296"/>
      <c r="DT215" s="296"/>
      <c r="DU215" s="296"/>
      <c r="DV215" s="296"/>
      <c r="DW215" s="296"/>
      <c r="DX215" s="296"/>
      <c r="DY215" s="296"/>
    </row>
    <row r="216" ht="15.75" customHeight="1">
      <c r="A216" s="378" t="s">
        <v>335</v>
      </c>
      <c r="B216" s="186"/>
      <c r="C216" s="380">
        <f>F3*C214</f>
        <v>865200000</v>
      </c>
      <c r="D216" s="373" t="s">
        <v>189</v>
      </c>
      <c r="E216" s="374"/>
      <c r="F216" s="375"/>
      <c r="G216" s="376">
        <f>F3*G214</f>
        <v>865200000</v>
      </c>
      <c r="H216" s="379"/>
      <c r="I216" s="377"/>
      <c r="J216" s="377"/>
      <c r="K216" s="377"/>
      <c r="L216" s="377"/>
      <c r="M216" s="377"/>
      <c r="N216" s="377"/>
      <c r="O216" s="377"/>
      <c r="P216" s="377"/>
      <c r="Q216" s="377"/>
      <c r="R216" s="377"/>
      <c r="S216" s="377"/>
      <c r="T216" s="377"/>
      <c r="U216" s="377"/>
      <c r="V216" s="377"/>
      <c r="W216" s="377"/>
      <c r="X216" s="377"/>
      <c r="Y216" s="377"/>
      <c r="Z216" s="377"/>
      <c r="AA216" s="377"/>
      <c r="AB216" s="377"/>
      <c r="AC216" s="377"/>
      <c r="AD216" s="377"/>
      <c r="AE216" s="377"/>
      <c r="AF216" s="377"/>
      <c r="AG216" s="296"/>
      <c r="AH216" s="296"/>
      <c r="AI216" s="296"/>
      <c r="AJ216" s="296"/>
      <c r="AK216" s="296"/>
      <c r="AL216" s="296"/>
      <c r="AM216" s="296"/>
      <c r="AN216" s="296"/>
      <c r="AO216" s="296"/>
      <c r="AP216" s="296"/>
      <c r="AQ216" s="296"/>
      <c r="AR216" s="296"/>
      <c r="AS216" s="296"/>
      <c r="AT216" s="296"/>
      <c r="AU216" s="296"/>
      <c r="AV216" s="296"/>
      <c r="AW216" s="296"/>
      <c r="AX216" s="296"/>
      <c r="AY216" s="296"/>
      <c r="AZ216" s="296"/>
      <c r="BA216" s="296"/>
      <c r="BB216" s="296"/>
      <c r="BC216" s="296"/>
      <c r="BD216" s="296"/>
      <c r="BE216" s="296"/>
      <c r="BF216" s="296"/>
      <c r="BG216" s="296"/>
      <c r="BH216" s="296"/>
      <c r="BI216" s="296"/>
      <c r="BJ216" s="296"/>
      <c r="BK216" s="296"/>
      <c r="BL216" s="296"/>
      <c r="BM216" s="296"/>
      <c r="BN216" s="296"/>
      <c r="BO216" s="296"/>
      <c r="BP216" s="296"/>
      <c r="BQ216" s="296"/>
      <c r="BR216" s="296"/>
      <c r="BS216" s="296"/>
      <c r="BT216" s="296"/>
      <c r="BU216" s="296"/>
      <c r="BV216" s="296"/>
      <c r="BW216" s="296"/>
      <c r="BX216" s="296"/>
      <c r="BY216" s="296"/>
      <c r="BZ216" s="296"/>
      <c r="CA216" s="296"/>
      <c r="CB216" s="296"/>
      <c r="CC216" s="296"/>
      <c r="CD216" s="296"/>
      <c r="CE216" s="296"/>
      <c r="CF216" s="296"/>
      <c r="CG216" s="296"/>
      <c r="CH216" s="296"/>
      <c r="CI216" s="296"/>
      <c r="CJ216" s="296"/>
      <c r="CK216" s="296"/>
      <c r="CL216" s="296"/>
      <c r="CM216" s="296"/>
      <c r="CN216" s="296"/>
      <c r="CO216" s="296"/>
      <c r="CP216" s="296"/>
      <c r="CQ216" s="296"/>
      <c r="CR216" s="296"/>
      <c r="CS216" s="296"/>
      <c r="CT216" s="296"/>
      <c r="CU216" s="296"/>
      <c r="CV216" s="296"/>
      <c r="CW216" s="296"/>
      <c r="CX216" s="296"/>
      <c r="CY216" s="296"/>
      <c r="CZ216" s="296"/>
      <c r="DA216" s="296"/>
      <c r="DB216" s="296"/>
      <c r="DC216" s="296"/>
      <c r="DD216" s="296"/>
      <c r="DE216" s="296"/>
      <c r="DF216" s="296"/>
      <c r="DG216" s="296"/>
      <c r="DH216" s="296"/>
      <c r="DI216" s="296"/>
      <c r="DJ216" s="296"/>
      <c r="DK216" s="296"/>
      <c r="DL216" s="296"/>
      <c r="DM216" s="296"/>
      <c r="DN216" s="296"/>
      <c r="DO216" s="296"/>
      <c r="DP216" s="296"/>
      <c r="DQ216" s="296"/>
      <c r="DR216" s="296"/>
      <c r="DS216" s="296"/>
      <c r="DT216" s="296"/>
      <c r="DU216" s="296"/>
      <c r="DV216" s="296"/>
      <c r="DW216" s="296"/>
      <c r="DX216" s="296"/>
      <c r="DY216" s="296"/>
    </row>
    <row r="217" ht="15.75" customHeight="1">
      <c r="A217" s="308"/>
      <c r="B217" s="308"/>
      <c r="C217" s="383"/>
      <c r="D217" s="308"/>
      <c r="E217" s="384"/>
      <c r="F217" s="308"/>
      <c r="G217" s="308"/>
      <c r="H217" s="385"/>
      <c r="I217" s="372"/>
      <c r="J217" s="372"/>
      <c r="K217" s="372"/>
      <c r="L217" s="372"/>
      <c r="M217" s="372"/>
      <c r="N217" s="372"/>
      <c r="O217" s="372"/>
      <c r="P217" s="372"/>
      <c r="Q217" s="372"/>
      <c r="R217" s="372"/>
      <c r="S217" s="372"/>
      <c r="T217" s="372"/>
      <c r="U217" s="372"/>
      <c r="V217" s="372"/>
      <c r="W217" s="372"/>
      <c r="X217" s="372"/>
      <c r="Y217" s="372"/>
      <c r="Z217" s="372"/>
      <c r="AA217" s="372"/>
      <c r="AB217" s="372"/>
      <c r="AC217" s="372"/>
      <c r="AD217" s="372"/>
      <c r="AE217" s="372"/>
      <c r="AF217" s="372"/>
      <c r="AG217" s="201"/>
      <c r="AH217" s="201"/>
      <c r="AI217" s="201"/>
      <c r="AJ217" s="201"/>
      <c r="AK217" s="201"/>
      <c r="AL217" s="201"/>
      <c r="AM217" s="201"/>
      <c r="AN217" s="201"/>
      <c r="AO217" s="201"/>
      <c r="AP217" s="201"/>
      <c r="AQ217" s="201"/>
      <c r="AR217" s="201"/>
      <c r="AS217" s="201"/>
      <c r="AT217" s="201"/>
      <c r="AU217" s="201"/>
      <c r="AV217" s="201"/>
      <c r="AW217" s="201"/>
      <c r="AX217" s="201"/>
      <c r="AY217" s="201"/>
      <c r="AZ217" s="201"/>
      <c r="BA217" s="201"/>
      <c r="BB217" s="201"/>
      <c r="BC217" s="201"/>
      <c r="BD217" s="201"/>
      <c r="BE217" s="201"/>
      <c r="BF217" s="201"/>
      <c r="BG217" s="201"/>
      <c r="BH217" s="201"/>
      <c r="BI217" s="201"/>
      <c r="BJ217" s="201"/>
      <c r="BK217" s="201"/>
      <c r="BL217" s="201"/>
      <c r="BM217" s="201"/>
      <c r="BN217" s="201"/>
      <c r="BO217" s="201"/>
      <c r="BP217" s="201"/>
      <c r="BQ217" s="201"/>
      <c r="BR217" s="201"/>
      <c r="BS217" s="201"/>
      <c r="BT217" s="201"/>
      <c r="BU217" s="201"/>
      <c r="BV217" s="201"/>
      <c r="BW217" s="201"/>
      <c r="BX217" s="201"/>
      <c r="BY217" s="201"/>
      <c r="BZ217" s="201"/>
      <c r="CA217" s="201"/>
      <c r="CB217" s="201"/>
      <c r="CC217" s="201"/>
      <c r="CD217" s="201"/>
      <c r="CE217" s="201"/>
      <c r="CF217" s="201"/>
      <c r="CG217" s="201"/>
      <c r="CH217" s="201"/>
      <c r="CI217" s="201"/>
      <c r="CJ217" s="201"/>
      <c r="CK217" s="201"/>
      <c r="CL217" s="201"/>
      <c r="CM217" s="201"/>
      <c r="CN217" s="201"/>
      <c r="CO217" s="201"/>
      <c r="CP217" s="201"/>
      <c r="CQ217" s="201"/>
      <c r="CR217" s="201"/>
      <c r="CS217" s="201"/>
      <c r="CT217" s="201"/>
      <c r="CU217" s="201"/>
      <c r="CV217" s="201"/>
      <c r="CW217" s="201"/>
      <c r="CX217" s="201"/>
      <c r="CY217" s="201"/>
      <c r="CZ217" s="201"/>
      <c r="DA217" s="201"/>
      <c r="DB217" s="201"/>
      <c r="DC217" s="201"/>
      <c r="DD217" s="201"/>
      <c r="DE217" s="201"/>
      <c r="DF217" s="201"/>
      <c r="DG217" s="201"/>
      <c r="DH217" s="201"/>
      <c r="DI217" s="201"/>
      <c r="DJ217" s="201"/>
      <c r="DK217" s="201"/>
      <c r="DL217" s="201"/>
      <c r="DM217" s="201"/>
      <c r="DN217" s="201"/>
      <c r="DO217" s="201"/>
      <c r="DP217" s="201"/>
      <c r="DQ217" s="201"/>
      <c r="DR217" s="201"/>
      <c r="DS217" s="201"/>
      <c r="DT217" s="201"/>
      <c r="DU217" s="201"/>
      <c r="DV217" s="201"/>
      <c r="DW217" s="201"/>
      <c r="DX217" s="201"/>
      <c r="DY217" s="201"/>
    </row>
    <row r="218" ht="15.75" customHeight="1">
      <c r="A218" s="361"/>
      <c r="B218" s="361"/>
      <c r="C218" s="361"/>
      <c r="D218" s="361"/>
      <c r="E218" s="361"/>
      <c r="F218" s="361"/>
      <c r="G218" s="361"/>
      <c r="H218" s="361"/>
      <c r="I218" s="264"/>
      <c r="J218" s="264"/>
      <c r="K218" s="264"/>
      <c r="L218" s="264"/>
      <c r="M218" s="264"/>
      <c r="N218" s="264"/>
      <c r="O218" s="264"/>
      <c r="P218" s="264"/>
      <c r="Q218" s="264"/>
      <c r="R218" s="264"/>
      <c r="S218" s="264"/>
      <c r="T218" s="264"/>
      <c r="U218" s="264"/>
      <c r="V218" s="264"/>
      <c r="W218" s="264"/>
      <c r="X218" s="264"/>
      <c r="Y218" s="264"/>
      <c r="Z218" s="264"/>
      <c r="AA218" s="264"/>
      <c r="AB218" s="264"/>
      <c r="AC218" s="264"/>
      <c r="AD218" s="264"/>
      <c r="AE218" s="264"/>
      <c r="AF218" s="264"/>
      <c r="AG218" s="264"/>
      <c r="AH218" s="264"/>
      <c r="AI218" s="264"/>
      <c r="AJ218" s="264"/>
      <c r="AK218" s="264"/>
      <c r="AL218" s="264"/>
      <c r="AM218" s="264"/>
      <c r="AN218" s="264"/>
      <c r="AO218" s="264"/>
      <c r="AP218" s="264"/>
      <c r="AQ218" s="264"/>
      <c r="AR218" s="264"/>
      <c r="AS218" s="264"/>
      <c r="AT218" s="264"/>
      <c r="AU218" s="264"/>
      <c r="AV218" s="264"/>
      <c r="AW218" s="264"/>
      <c r="AX218" s="264"/>
      <c r="AY218" s="264"/>
      <c r="AZ218" s="264"/>
      <c r="BA218" s="264"/>
      <c r="BB218" s="264"/>
      <c r="BC218" s="264"/>
      <c r="BD218" s="264"/>
      <c r="BE218" s="264"/>
      <c r="BF218" s="264"/>
      <c r="BG218" s="264"/>
      <c r="BH218" s="264"/>
      <c r="BI218" s="264"/>
      <c r="BJ218" s="264"/>
      <c r="BK218" s="264"/>
      <c r="BL218" s="264"/>
      <c r="BM218" s="264"/>
      <c r="BN218" s="264"/>
      <c r="BO218" s="264"/>
      <c r="BP218" s="264"/>
      <c r="BQ218" s="264"/>
      <c r="BR218" s="264"/>
      <c r="BS218" s="264"/>
      <c r="BT218" s="264"/>
      <c r="BU218" s="264"/>
      <c r="BV218" s="264"/>
      <c r="BW218" s="264"/>
      <c r="BX218" s="264"/>
      <c r="BY218" s="264"/>
      <c r="BZ218" s="264"/>
      <c r="CA218" s="264"/>
      <c r="CB218" s="264"/>
      <c r="CC218" s="264"/>
      <c r="CD218" s="264"/>
      <c r="CE218" s="264"/>
      <c r="CF218" s="264"/>
      <c r="CG218" s="264"/>
      <c r="CH218" s="264"/>
      <c r="CI218" s="264"/>
      <c r="CJ218" s="264"/>
      <c r="CK218" s="264"/>
      <c r="CL218" s="264"/>
      <c r="CM218" s="264"/>
      <c r="CN218" s="264"/>
      <c r="CO218" s="264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264"/>
      <c r="DL218" s="264"/>
      <c r="DM218" s="264"/>
      <c r="DN218" s="264"/>
      <c r="DO218" s="264"/>
      <c r="DP218" s="264"/>
      <c r="DQ218" s="264"/>
      <c r="DR218" s="264"/>
      <c r="DS218" s="264"/>
      <c r="DT218" s="264"/>
      <c r="DU218" s="264"/>
      <c r="DV218" s="264"/>
      <c r="DW218" s="264"/>
      <c r="DX218" s="264"/>
      <c r="DY218" s="215"/>
    </row>
    <row r="219" ht="15.75" customHeight="1">
      <c r="A219" s="361"/>
      <c r="B219" s="361"/>
      <c r="C219" s="361"/>
      <c r="D219" s="361"/>
      <c r="E219" s="361"/>
      <c r="F219" s="103" t="s">
        <v>336</v>
      </c>
      <c r="G219" s="104"/>
      <c r="H219" s="361"/>
      <c r="I219" s="264"/>
      <c r="J219" s="264"/>
      <c r="K219" s="264"/>
      <c r="L219" s="264"/>
      <c r="M219" s="264"/>
      <c r="N219" s="264"/>
      <c r="O219" s="264"/>
      <c r="P219" s="264"/>
      <c r="Q219" s="264"/>
      <c r="R219" s="264"/>
      <c r="S219" s="264"/>
      <c r="T219" s="264"/>
      <c r="U219" s="264"/>
      <c r="V219" s="264"/>
      <c r="W219" s="264"/>
      <c r="X219" s="264"/>
      <c r="Y219" s="264"/>
      <c r="Z219" s="264"/>
      <c r="AA219" s="264"/>
      <c r="AB219" s="264"/>
      <c r="AC219" s="264"/>
      <c r="AD219" s="264"/>
      <c r="AE219" s="264"/>
      <c r="AF219" s="264"/>
      <c r="AG219" s="264"/>
      <c r="AH219" s="264"/>
      <c r="AI219" s="264"/>
      <c r="AJ219" s="264"/>
      <c r="AK219" s="264"/>
      <c r="AL219" s="264"/>
      <c r="AM219" s="264"/>
      <c r="AN219" s="264"/>
      <c r="AO219" s="264"/>
      <c r="AP219" s="264"/>
      <c r="AQ219" s="264"/>
      <c r="AR219" s="264"/>
      <c r="AS219" s="264"/>
      <c r="AT219" s="264"/>
      <c r="AU219" s="264"/>
      <c r="AV219" s="264"/>
      <c r="AW219" s="264"/>
      <c r="AX219" s="264"/>
      <c r="AY219" s="264"/>
      <c r="AZ219" s="264"/>
      <c r="BA219" s="264"/>
      <c r="BB219" s="264"/>
      <c r="BC219" s="264"/>
      <c r="BD219" s="264"/>
      <c r="BE219" s="264"/>
      <c r="BF219" s="264"/>
      <c r="BG219" s="264"/>
      <c r="BH219" s="264"/>
      <c r="BI219" s="264"/>
      <c r="BJ219" s="264"/>
      <c r="BK219" s="264"/>
      <c r="BL219" s="264"/>
      <c r="BM219" s="264"/>
      <c r="BN219" s="264"/>
      <c r="BO219" s="264"/>
      <c r="BP219" s="264"/>
      <c r="BQ219" s="264"/>
      <c r="BR219" s="264"/>
      <c r="BS219" s="264"/>
      <c r="BT219" s="264"/>
      <c r="BU219" s="264"/>
      <c r="BV219" s="264"/>
      <c r="BW219" s="264"/>
      <c r="BX219" s="264"/>
      <c r="BY219" s="264"/>
      <c r="BZ219" s="264"/>
      <c r="CA219" s="264"/>
      <c r="CB219" s="264"/>
      <c r="CC219" s="264"/>
      <c r="CD219" s="264"/>
      <c r="CE219" s="264"/>
      <c r="CF219" s="264"/>
      <c r="CG219" s="264"/>
      <c r="CH219" s="264"/>
      <c r="CI219" s="264"/>
      <c r="CJ219" s="264"/>
      <c r="CK219" s="264"/>
      <c r="CL219" s="264"/>
      <c r="CM219" s="264"/>
      <c r="CN219" s="264"/>
      <c r="CO219" s="264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264"/>
      <c r="DL219" s="264"/>
      <c r="DM219" s="264"/>
      <c r="DN219" s="264"/>
      <c r="DO219" s="264"/>
      <c r="DP219" s="264"/>
      <c r="DQ219" s="264"/>
      <c r="DR219" s="264"/>
      <c r="DS219" s="264"/>
      <c r="DT219" s="264"/>
      <c r="DU219" s="264"/>
      <c r="DV219" s="264"/>
      <c r="DW219" s="264"/>
      <c r="DX219" s="264"/>
      <c r="DY219" s="215"/>
    </row>
    <row r="220" ht="15.75" customHeight="1">
      <c r="G220" s="259"/>
      <c r="H220" s="202"/>
    </row>
  </sheetData>
  <mergeCells count="45">
    <mergeCell ref="C4:F4"/>
    <mergeCell ref="H4:H5"/>
    <mergeCell ref="A6:G6"/>
    <mergeCell ref="A10:G10"/>
    <mergeCell ref="A16:G16"/>
    <mergeCell ref="A20:G20"/>
    <mergeCell ref="H30:H31"/>
    <mergeCell ref="G30:G31"/>
    <mergeCell ref="G41:G42"/>
    <mergeCell ref="H41:H42"/>
    <mergeCell ref="A43:G43"/>
    <mergeCell ref="A69:G69"/>
    <mergeCell ref="A73:G73"/>
    <mergeCell ref="A79:G79"/>
    <mergeCell ref="G88:G89"/>
    <mergeCell ref="H88:H89"/>
    <mergeCell ref="G96:G97"/>
    <mergeCell ref="H96:H97"/>
    <mergeCell ref="G116:G117"/>
    <mergeCell ref="H116:H117"/>
    <mergeCell ref="A131:C131"/>
    <mergeCell ref="G132:G133"/>
    <mergeCell ref="H132:H133"/>
    <mergeCell ref="G145:G146"/>
    <mergeCell ref="H145:H146"/>
    <mergeCell ref="G165:G166"/>
    <mergeCell ref="H165:H166"/>
    <mergeCell ref="H178:H179"/>
    <mergeCell ref="F190:F191"/>
    <mergeCell ref="F196:F197"/>
    <mergeCell ref="G196:G197"/>
    <mergeCell ref="H196:H197"/>
    <mergeCell ref="A212:F212"/>
    <mergeCell ref="A213:B213"/>
    <mergeCell ref="A214:B214"/>
    <mergeCell ref="A215:B215"/>
    <mergeCell ref="A216:B216"/>
    <mergeCell ref="F219:G219"/>
    <mergeCell ref="G178:G179"/>
    <mergeCell ref="A190:A191"/>
    <mergeCell ref="B190:B191"/>
    <mergeCell ref="G190:G191"/>
    <mergeCell ref="H190:H191"/>
    <mergeCell ref="A196:A197"/>
    <mergeCell ref="B196:B197"/>
  </mergeCells>
  <printOptions/>
  <pageMargins bottom="0.35433070866141736" footer="0.0" header="0.0" left="0.1968503937007874" right="0.1968503937007874" top="0.6830357142857143"/>
  <pageSetup paperSize="9" orientation="portrait"/>
  <headerFooter>
    <oddHeader>&amp;C 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33.29"/>
    <col customWidth="1" min="2" max="2" width="43.29"/>
    <col customWidth="1" min="3" max="3" width="15.14"/>
    <col customWidth="1" min="4" max="6" width="12.86"/>
    <col customWidth="1" min="7" max="7" width="13.71"/>
    <col customWidth="1" min="8" max="8" width="13.29"/>
    <col customWidth="1" min="9" max="9" width="12.71"/>
    <col customWidth="1" min="10" max="11" width="12.0"/>
    <col customWidth="1" min="12" max="12" width="11.86"/>
    <col customWidth="1" min="13" max="14" width="12.0"/>
    <col customWidth="1" min="15" max="26" width="12.86"/>
    <col customWidth="1" min="27" max="31" width="12.71"/>
    <col customWidth="1" min="32" max="99" width="15.71"/>
    <col customWidth="1" min="100" max="100" width="14.0"/>
    <col customWidth="1" min="101" max="151" width="15.71"/>
  </cols>
  <sheetData>
    <row r="2">
      <c r="A2" s="386" t="s">
        <v>337</v>
      </c>
      <c r="B2" s="387"/>
      <c r="C2" s="387"/>
      <c r="D2" s="388"/>
      <c r="E2" s="389"/>
      <c r="F2" s="388"/>
      <c r="G2" s="388"/>
      <c r="H2" s="388"/>
      <c r="I2" s="389"/>
      <c r="J2" s="389"/>
      <c r="K2" s="388"/>
      <c r="L2" s="388"/>
      <c r="M2" s="388"/>
      <c r="N2" s="390"/>
      <c r="O2" s="389"/>
      <c r="P2" s="389"/>
      <c r="Q2" s="389"/>
      <c r="R2" s="389"/>
      <c r="S2" s="389"/>
      <c r="T2" s="389"/>
      <c r="U2" s="389"/>
      <c r="V2" s="389"/>
      <c r="W2" s="389"/>
      <c r="X2" s="389"/>
      <c r="Y2" s="389"/>
      <c r="Z2" s="389"/>
      <c r="AA2" s="389"/>
      <c r="AB2" s="389"/>
      <c r="AC2" s="389"/>
      <c r="AD2" s="389"/>
      <c r="AE2" s="389"/>
      <c r="AF2" s="389"/>
      <c r="AG2" s="389"/>
    </row>
    <row r="3">
      <c r="A3" s="82"/>
      <c r="B3" s="82"/>
      <c r="C3" s="82"/>
      <c r="D3" s="391"/>
      <c r="E3" s="392"/>
      <c r="F3" s="391"/>
      <c r="G3" s="391"/>
      <c r="H3" s="388"/>
      <c r="I3" s="392"/>
      <c r="J3" s="392"/>
      <c r="K3" s="391"/>
      <c r="L3" s="391"/>
      <c r="M3" s="388"/>
      <c r="N3" s="62"/>
      <c r="O3" s="391"/>
      <c r="P3" s="391">
        <v>1.24377E10</v>
      </c>
      <c r="Q3" s="392"/>
      <c r="R3" s="392"/>
      <c r="S3" s="392"/>
      <c r="T3" s="392"/>
      <c r="U3" s="392"/>
      <c r="V3" s="392"/>
      <c r="W3" s="392"/>
      <c r="X3" s="392"/>
      <c r="Y3" s="392"/>
      <c r="Z3" s="392"/>
      <c r="AA3" s="392"/>
      <c r="AB3" s="392"/>
      <c r="AC3" s="392"/>
      <c r="AD3" s="392"/>
      <c r="AE3" s="392"/>
      <c r="AF3" s="392"/>
      <c r="AG3" s="392"/>
    </row>
    <row r="4" ht="2.25" customHeight="1">
      <c r="A4" s="393"/>
      <c r="B4" s="392"/>
      <c r="C4" s="394"/>
      <c r="D4" s="394"/>
      <c r="E4" s="394"/>
      <c r="F4" s="394"/>
      <c r="G4" s="392"/>
      <c r="H4" s="395"/>
      <c r="I4" s="394"/>
      <c r="J4" s="394"/>
      <c r="K4" s="394"/>
      <c r="L4" s="392"/>
      <c r="M4" s="395"/>
      <c r="N4" s="391"/>
      <c r="O4" s="391"/>
      <c r="P4" s="392"/>
      <c r="Q4" s="395"/>
      <c r="R4" s="392"/>
      <c r="S4" s="395"/>
      <c r="T4" s="392"/>
      <c r="U4" s="395"/>
      <c r="V4" s="392"/>
      <c r="W4" s="395"/>
      <c r="X4" s="392"/>
      <c r="Y4" s="395"/>
      <c r="Z4" s="392"/>
      <c r="AA4" s="392"/>
      <c r="AB4" s="392"/>
      <c r="AC4" s="395"/>
      <c r="AD4" s="395"/>
      <c r="AE4" s="392"/>
      <c r="AF4" s="395"/>
      <c r="AG4" s="392"/>
    </row>
    <row r="5">
      <c r="A5" s="396"/>
      <c r="B5" s="397"/>
      <c r="C5" s="398" t="s">
        <v>161</v>
      </c>
      <c r="D5" s="399" t="s">
        <v>338</v>
      </c>
      <c r="E5" s="400"/>
      <c r="F5" s="400"/>
      <c r="G5" s="400"/>
      <c r="H5" s="400"/>
      <c r="I5" s="400"/>
      <c r="J5" s="400"/>
      <c r="K5" s="400"/>
      <c r="L5" s="400"/>
      <c r="M5" s="400"/>
      <c r="N5" s="401"/>
      <c r="O5" s="402" t="s">
        <v>339</v>
      </c>
      <c r="P5" s="7"/>
      <c r="Q5" s="7"/>
      <c r="R5" s="7"/>
      <c r="S5" s="7"/>
      <c r="T5" s="7"/>
      <c r="U5" s="7"/>
      <c r="V5" s="7"/>
      <c r="W5" s="7"/>
      <c r="X5" s="7"/>
      <c r="Y5" s="7"/>
      <c r="Z5" s="8"/>
      <c r="AA5" s="402" t="s">
        <v>340</v>
      </c>
      <c r="AB5" s="7"/>
      <c r="AC5" s="7"/>
      <c r="AD5" s="7"/>
      <c r="AE5" s="7"/>
      <c r="AF5" s="7"/>
      <c r="AG5" s="7"/>
      <c r="AH5" s="7"/>
      <c r="AI5" s="7"/>
      <c r="AJ5" s="7"/>
      <c r="AK5" s="7"/>
      <c r="AL5" s="8"/>
      <c r="AM5" s="403" t="s">
        <v>341</v>
      </c>
      <c r="AW5" s="3" t="s">
        <v>342</v>
      </c>
      <c r="BI5" s="3" t="s">
        <v>343</v>
      </c>
      <c r="BU5" s="3" t="s">
        <v>344</v>
      </c>
      <c r="CH5" s="3" t="s">
        <v>345</v>
      </c>
      <c r="CT5" s="3" t="s">
        <v>346</v>
      </c>
    </row>
    <row r="6">
      <c r="A6" s="404"/>
      <c r="B6" s="405"/>
      <c r="C6" s="406"/>
      <c r="D6" s="407">
        <v>42401.0</v>
      </c>
      <c r="E6" s="407">
        <f t="shared" ref="E6:G6" si="1">D6+30</f>
        <v>42431</v>
      </c>
      <c r="F6" s="407">
        <f t="shared" si="1"/>
        <v>42461</v>
      </c>
      <c r="G6" s="407">
        <f t="shared" si="1"/>
        <v>42491</v>
      </c>
      <c r="H6" s="407">
        <f>G6+31</f>
        <v>42522</v>
      </c>
      <c r="I6" s="407">
        <f>H6+30</f>
        <v>42552</v>
      </c>
      <c r="J6" s="407">
        <f t="shared" ref="J6:EU6" si="2">I6+31</f>
        <v>42583</v>
      </c>
      <c r="K6" s="407">
        <f t="shared" si="2"/>
        <v>42614</v>
      </c>
      <c r="L6" s="407">
        <f t="shared" si="2"/>
        <v>42645</v>
      </c>
      <c r="M6" s="407">
        <f t="shared" si="2"/>
        <v>42676</v>
      </c>
      <c r="N6" s="407">
        <f t="shared" si="2"/>
        <v>42707</v>
      </c>
      <c r="O6" s="407">
        <f t="shared" si="2"/>
        <v>42738</v>
      </c>
      <c r="P6" s="407">
        <f t="shared" si="2"/>
        <v>42769</v>
      </c>
      <c r="Q6" s="407">
        <f t="shared" si="2"/>
        <v>42800</v>
      </c>
      <c r="R6" s="407">
        <f t="shared" si="2"/>
        <v>42831</v>
      </c>
      <c r="S6" s="407">
        <f t="shared" si="2"/>
        <v>42862</v>
      </c>
      <c r="T6" s="407">
        <f t="shared" si="2"/>
        <v>42893</v>
      </c>
      <c r="U6" s="407">
        <f t="shared" si="2"/>
        <v>42924</v>
      </c>
      <c r="V6" s="407">
        <f t="shared" si="2"/>
        <v>42955</v>
      </c>
      <c r="W6" s="407">
        <f t="shared" si="2"/>
        <v>42986</v>
      </c>
      <c r="X6" s="407">
        <f t="shared" si="2"/>
        <v>43017</v>
      </c>
      <c r="Y6" s="407">
        <f t="shared" si="2"/>
        <v>43048</v>
      </c>
      <c r="Z6" s="407">
        <f t="shared" si="2"/>
        <v>43079</v>
      </c>
      <c r="AA6" s="407">
        <f t="shared" si="2"/>
        <v>43110</v>
      </c>
      <c r="AB6" s="407">
        <f t="shared" si="2"/>
        <v>43141</v>
      </c>
      <c r="AC6" s="407">
        <f t="shared" si="2"/>
        <v>43172</v>
      </c>
      <c r="AD6" s="407">
        <f t="shared" si="2"/>
        <v>43203</v>
      </c>
      <c r="AE6" s="407">
        <f t="shared" si="2"/>
        <v>43234</v>
      </c>
      <c r="AF6" s="407">
        <f t="shared" si="2"/>
        <v>43265</v>
      </c>
      <c r="AG6" s="407">
        <f t="shared" si="2"/>
        <v>43296</v>
      </c>
      <c r="AH6" s="407">
        <f t="shared" si="2"/>
        <v>43327</v>
      </c>
      <c r="AI6" s="407">
        <f t="shared" si="2"/>
        <v>43358</v>
      </c>
      <c r="AJ6" s="407">
        <f t="shared" si="2"/>
        <v>43389</v>
      </c>
      <c r="AK6" s="407">
        <f t="shared" si="2"/>
        <v>43420</v>
      </c>
      <c r="AL6" s="407">
        <f t="shared" si="2"/>
        <v>43451</v>
      </c>
      <c r="AM6" s="407">
        <f t="shared" si="2"/>
        <v>43482</v>
      </c>
      <c r="AN6" s="407">
        <f t="shared" si="2"/>
        <v>43513</v>
      </c>
      <c r="AO6" s="407">
        <f t="shared" si="2"/>
        <v>43544</v>
      </c>
      <c r="AP6" s="407">
        <f t="shared" si="2"/>
        <v>43575</v>
      </c>
      <c r="AQ6" s="407">
        <f t="shared" si="2"/>
        <v>43606</v>
      </c>
      <c r="AR6" s="407">
        <f t="shared" si="2"/>
        <v>43637</v>
      </c>
      <c r="AS6" s="407">
        <f t="shared" si="2"/>
        <v>43668</v>
      </c>
      <c r="AT6" s="407">
        <f t="shared" si="2"/>
        <v>43699</v>
      </c>
      <c r="AU6" s="407">
        <f t="shared" si="2"/>
        <v>43730</v>
      </c>
      <c r="AV6" s="407">
        <f t="shared" si="2"/>
        <v>43761</v>
      </c>
      <c r="AW6" s="407">
        <f t="shared" si="2"/>
        <v>43792</v>
      </c>
      <c r="AX6" s="407">
        <f t="shared" si="2"/>
        <v>43823</v>
      </c>
      <c r="AY6" s="407">
        <f t="shared" si="2"/>
        <v>43854</v>
      </c>
      <c r="AZ6" s="407">
        <f t="shared" si="2"/>
        <v>43885</v>
      </c>
      <c r="BA6" s="407">
        <f t="shared" si="2"/>
        <v>43916</v>
      </c>
      <c r="BB6" s="407">
        <f t="shared" si="2"/>
        <v>43947</v>
      </c>
      <c r="BC6" s="407">
        <f t="shared" si="2"/>
        <v>43978</v>
      </c>
      <c r="BD6" s="407">
        <f t="shared" si="2"/>
        <v>44009</v>
      </c>
      <c r="BE6" s="407">
        <f t="shared" si="2"/>
        <v>44040</v>
      </c>
      <c r="BF6" s="407">
        <f t="shared" si="2"/>
        <v>44071</v>
      </c>
      <c r="BG6" s="407">
        <f t="shared" si="2"/>
        <v>44102</v>
      </c>
      <c r="BH6" s="407">
        <f t="shared" si="2"/>
        <v>44133</v>
      </c>
      <c r="BI6" s="407">
        <f t="shared" si="2"/>
        <v>44164</v>
      </c>
      <c r="BJ6" s="407">
        <f t="shared" si="2"/>
        <v>44195</v>
      </c>
      <c r="BK6" s="407">
        <f t="shared" si="2"/>
        <v>44226</v>
      </c>
      <c r="BL6" s="407">
        <f t="shared" si="2"/>
        <v>44257</v>
      </c>
      <c r="BM6" s="407">
        <f t="shared" si="2"/>
        <v>44288</v>
      </c>
      <c r="BN6" s="407">
        <f t="shared" si="2"/>
        <v>44319</v>
      </c>
      <c r="BO6" s="407">
        <f t="shared" si="2"/>
        <v>44350</v>
      </c>
      <c r="BP6" s="407">
        <f t="shared" si="2"/>
        <v>44381</v>
      </c>
      <c r="BQ6" s="407">
        <f t="shared" si="2"/>
        <v>44412</v>
      </c>
      <c r="BR6" s="407">
        <f t="shared" si="2"/>
        <v>44443</v>
      </c>
      <c r="BS6" s="407">
        <f t="shared" si="2"/>
        <v>44474</v>
      </c>
      <c r="BT6" s="407">
        <f t="shared" si="2"/>
        <v>44505</v>
      </c>
      <c r="BU6" s="407">
        <f t="shared" si="2"/>
        <v>44536</v>
      </c>
      <c r="BV6" s="407">
        <f t="shared" si="2"/>
        <v>44567</v>
      </c>
      <c r="BW6" s="407">
        <f t="shared" si="2"/>
        <v>44598</v>
      </c>
      <c r="BX6" s="407">
        <f t="shared" si="2"/>
        <v>44629</v>
      </c>
      <c r="BY6" s="407">
        <f t="shared" si="2"/>
        <v>44660</v>
      </c>
      <c r="BZ6" s="407">
        <f t="shared" si="2"/>
        <v>44691</v>
      </c>
      <c r="CA6" s="407">
        <f t="shared" si="2"/>
        <v>44722</v>
      </c>
      <c r="CB6" s="407">
        <f t="shared" si="2"/>
        <v>44753</v>
      </c>
      <c r="CC6" s="407">
        <f t="shared" si="2"/>
        <v>44784</v>
      </c>
      <c r="CD6" s="407">
        <f t="shared" si="2"/>
        <v>44815</v>
      </c>
      <c r="CE6" s="407">
        <f t="shared" si="2"/>
        <v>44846</v>
      </c>
      <c r="CF6" s="407">
        <f t="shared" si="2"/>
        <v>44877</v>
      </c>
      <c r="CG6" s="407">
        <f t="shared" si="2"/>
        <v>44908</v>
      </c>
      <c r="CH6" s="407">
        <f t="shared" si="2"/>
        <v>44939</v>
      </c>
      <c r="CI6" s="407">
        <f t="shared" si="2"/>
        <v>44970</v>
      </c>
      <c r="CJ6" s="407">
        <f t="shared" si="2"/>
        <v>45001</v>
      </c>
      <c r="CK6" s="407">
        <f t="shared" si="2"/>
        <v>45032</v>
      </c>
      <c r="CL6" s="407">
        <f t="shared" si="2"/>
        <v>45063</v>
      </c>
      <c r="CM6" s="407">
        <f t="shared" si="2"/>
        <v>45094</v>
      </c>
      <c r="CN6" s="407">
        <f t="shared" si="2"/>
        <v>45125</v>
      </c>
      <c r="CO6" s="407">
        <f t="shared" si="2"/>
        <v>45156</v>
      </c>
      <c r="CP6" s="407">
        <f t="shared" si="2"/>
        <v>45187</v>
      </c>
      <c r="CQ6" s="407">
        <f t="shared" si="2"/>
        <v>45218</v>
      </c>
      <c r="CR6" s="407">
        <f t="shared" si="2"/>
        <v>45249</v>
      </c>
      <c r="CS6" s="407">
        <f t="shared" si="2"/>
        <v>45280</v>
      </c>
      <c r="CT6" s="407">
        <f t="shared" si="2"/>
        <v>45311</v>
      </c>
      <c r="CU6" s="407">
        <f t="shared" si="2"/>
        <v>45342</v>
      </c>
      <c r="CV6" s="407">
        <f t="shared" si="2"/>
        <v>45373</v>
      </c>
      <c r="CW6" s="407">
        <f t="shared" si="2"/>
        <v>45404</v>
      </c>
      <c r="CX6" s="407">
        <f t="shared" si="2"/>
        <v>45435</v>
      </c>
      <c r="CY6" s="407">
        <f t="shared" si="2"/>
        <v>45466</v>
      </c>
      <c r="CZ6" s="407">
        <f t="shared" si="2"/>
        <v>45497</v>
      </c>
      <c r="DA6" s="407">
        <f t="shared" si="2"/>
        <v>45528</v>
      </c>
      <c r="DB6" s="407">
        <f t="shared" si="2"/>
        <v>45559</v>
      </c>
      <c r="DC6" s="407">
        <f t="shared" si="2"/>
        <v>45590</v>
      </c>
      <c r="DD6" s="407">
        <f t="shared" si="2"/>
        <v>45621</v>
      </c>
      <c r="DE6" s="407">
        <f t="shared" si="2"/>
        <v>45652</v>
      </c>
      <c r="DF6" s="407">
        <f t="shared" si="2"/>
        <v>45683</v>
      </c>
      <c r="DG6" s="407">
        <f t="shared" si="2"/>
        <v>45714</v>
      </c>
      <c r="DH6" s="407">
        <f t="shared" si="2"/>
        <v>45745</v>
      </c>
      <c r="DI6" s="407">
        <f t="shared" si="2"/>
        <v>45776</v>
      </c>
      <c r="DJ6" s="407">
        <f t="shared" si="2"/>
        <v>45807</v>
      </c>
      <c r="DK6" s="407">
        <f t="shared" si="2"/>
        <v>45838</v>
      </c>
      <c r="DL6" s="407">
        <f t="shared" si="2"/>
        <v>45869</v>
      </c>
      <c r="DM6" s="407">
        <f t="shared" si="2"/>
        <v>45900</v>
      </c>
      <c r="DN6" s="407">
        <f t="shared" si="2"/>
        <v>45931</v>
      </c>
      <c r="DO6" s="407">
        <f t="shared" si="2"/>
        <v>45962</v>
      </c>
      <c r="DP6" s="407">
        <f t="shared" si="2"/>
        <v>45993</v>
      </c>
      <c r="DQ6" s="407">
        <f t="shared" si="2"/>
        <v>46024</v>
      </c>
      <c r="DR6" s="407">
        <f t="shared" si="2"/>
        <v>46055</v>
      </c>
      <c r="DS6" s="407">
        <f t="shared" si="2"/>
        <v>46086</v>
      </c>
      <c r="DT6" s="407">
        <f t="shared" si="2"/>
        <v>46117</v>
      </c>
      <c r="DU6" s="407">
        <f t="shared" si="2"/>
        <v>46148</v>
      </c>
      <c r="DV6" s="407">
        <f t="shared" si="2"/>
        <v>46179</v>
      </c>
      <c r="DW6" s="407">
        <f t="shared" si="2"/>
        <v>46210</v>
      </c>
      <c r="DX6" s="407">
        <f t="shared" si="2"/>
        <v>46241</v>
      </c>
      <c r="DY6" s="407">
        <f t="shared" si="2"/>
        <v>46272</v>
      </c>
      <c r="DZ6" s="407">
        <f t="shared" si="2"/>
        <v>46303</v>
      </c>
      <c r="EA6" s="407">
        <f t="shared" si="2"/>
        <v>46334</v>
      </c>
      <c r="EB6" s="407">
        <f t="shared" si="2"/>
        <v>46365</v>
      </c>
      <c r="EC6" s="407">
        <f t="shared" si="2"/>
        <v>46396</v>
      </c>
      <c r="ED6" s="407">
        <f t="shared" si="2"/>
        <v>46427</v>
      </c>
      <c r="EE6" s="407">
        <f t="shared" si="2"/>
        <v>46458</v>
      </c>
      <c r="EF6" s="407">
        <f t="shared" si="2"/>
        <v>46489</v>
      </c>
      <c r="EG6" s="407">
        <f t="shared" si="2"/>
        <v>46520</v>
      </c>
      <c r="EH6" s="407">
        <f t="shared" si="2"/>
        <v>46551</v>
      </c>
      <c r="EI6" s="407">
        <f t="shared" si="2"/>
        <v>46582</v>
      </c>
      <c r="EJ6" s="407">
        <f t="shared" si="2"/>
        <v>46613</v>
      </c>
      <c r="EK6" s="407">
        <f t="shared" si="2"/>
        <v>46644</v>
      </c>
      <c r="EL6" s="407">
        <f t="shared" si="2"/>
        <v>46675</v>
      </c>
      <c r="EM6" s="407">
        <f t="shared" si="2"/>
        <v>46706</v>
      </c>
      <c r="EN6" s="407">
        <f t="shared" si="2"/>
        <v>46737</v>
      </c>
      <c r="EO6" s="407">
        <f t="shared" si="2"/>
        <v>46768</v>
      </c>
      <c r="EP6" s="407">
        <f t="shared" si="2"/>
        <v>46799</v>
      </c>
      <c r="EQ6" s="407">
        <f t="shared" si="2"/>
        <v>46830</v>
      </c>
      <c r="ER6" s="407">
        <f t="shared" si="2"/>
        <v>46861</v>
      </c>
      <c r="ES6" s="407">
        <f t="shared" si="2"/>
        <v>46892</v>
      </c>
      <c r="ET6" s="407">
        <f t="shared" si="2"/>
        <v>46923</v>
      </c>
      <c r="EU6" s="407">
        <f t="shared" si="2"/>
        <v>46954</v>
      </c>
    </row>
    <row r="7">
      <c r="A7" s="408"/>
      <c r="B7" s="409"/>
      <c r="C7" s="410"/>
      <c r="D7" s="411">
        <v>9.0</v>
      </c>
      <c r="E7" s="411">
        <v>8.0</v>
      </c>
      <c r="F7" s="411">
        <v>9.0</v>
      </c>
      <c r="G7" s="411">
        <v>10.0</v>
      </c>
      <c r="H7" s="411">
        <v>11.0</v>
      </c>
      <c r="I7" s="411">
        <v>8.0</v>
      </c>
      <c r="J7" s="411">
        <v>8.0</v>
      </c>
      <c r="K7" s="411">
        <v>9.0</v>
      </c>
      <c r="L7" s="411">
        <v>10.0</v>
      </c>
      <c r="M7" s="411">
        <v>11.0</v>
      </c>
      <c r="N7" s="411">
        <v>12.0</v>
      </c>
      <c r="O7" s="411">
        <v>13.0</v>
      </c>
      <c r="P7" s="411">
        <v>14.0</v>
      </c>
      <c r="Q7" s="411">
        <v>15.0</v>
      </c>
      <c r="R7" s="412">
        <v>16.0</v>
      </c>
      <c r="S7" s="413">
        <v>17.0</v>
      </c>
      <c r="T7" s="414">
        <v>18.0</v>
      </c>
      <c r="U7" s="414">
        <v>19.0</v>
      </c>
      <c r="V7" s="415">
        <v>20.0</v>
      </c>
      <c r="W7" s="415">
        <v>21.0</v>
      </c>
      <c r="X7" s="414">
        <v>22.0</v>
      </c>
      <c r="Y7" s="415">
        <v>23.0</v>
      </c>
      <c r="Z7" s="414">
        <v>24.0</v>
      </c>
      <c r="AA7" s="416">
        <f t="shared" ref="AA7:EU7" si="3">Z7+1</f>
        <v>25</v>
      </c>
      <c r="AB7" s="416">
        <f t="shared" si="3"/>
        <v>26</v>
      </c>
      <c r="AC7" s="416">
        <f t="shared" si="3"/>
        <v>27</v>
      </c>
      <c r="AD7" s="417">
        <f t="shared" si="3"/>
        <v>28</v>
      </c>
      <c r="AE7" s="418">
        <f t="shared" si="3"/>
        <v>29</v>
      </c>
      <c r="AF7" s="416">
        <f t="shared" si="3"/>
        <v>30</v>
      </c>
      <c r="AG7" s="416">
        <f t="shared" si="3"/>
        <v>31</v>
      </c>
      <c r="AH7" s="416">
        <f t="shared" si="3"/>
        <v>32</v>
      </c>
      <c r="AI7" s="416">
        <f t="shared" si="3"/>
        <v>33</v>
      </c>
      <c r="AJ7" s="416">
        <f t="shared" si="3"/>
        <v>34</v>
      </c>
      <c r="AK7" s="416">
        <f t="shared" si="3"/>
        <v>35</v>
      </c>
      <c r="AL7" s="417">
        <f t="shared" si="3"/>
        <v>36</v>
      </c>
      <c r="AM7" s="417">
        <f t="shared" si="3"/>
        <v>37</v>
      </c>
      <c r="AN7" s="417">
        <f t="shared" si="3"/>
        <v>38</v>
      </c>
      <c r="AO7" s="417">
        <f t="shared" si="3"/>
        <v>39</v>
      </c>
      <c r="AP7" s="417">
        <f t="shared" si="3"/>
        <v>40</v>
      </c>
      <c r="AQ7" s="417">
        <f t="shared" si="3"/>
        <v>41</v>
      </c>
      <c r="AR7" s="417">
        <f t="shared" si="3"/>
        <v>42</v>
      </c>
      <c r="AS7" s="417">
        <f t="shared" si="3"/>
        <v>43</v>
      </c>
      <c r="AT7" s="417">
        <f t="shared" si="3"/>
        <v>44</v>
      </c>
      <c r="AU7" s="417">
        <f t="shared" si="3"/>
        <v>45</v>
      </c>
      <c r="AV7" s="417">
        <f t="shared" si="3"/>
        <v>46</v>
      </c>
      <c r="AW7" s="417">
        <f t="shared" si="3"/>
        <v>47</v>
      </c>
      <c r="AX7" s="417">
        <f t="shared" si="3"/>
        <v>48</v>
      </c>
      <c r="AY7" s="417">
        <f t="shared" si="3"/>
        <v>49</v>
      </c>
      <c r="AZ7" s="417">
        <f t="shared" si="3"/>
        <v>50</v>
      </c>
      <c r="BA7" s="417">
        <f t="shared" si="3"/>
        <v>51</v>
      </c>
      <c r="BB7" s="417">
        <f t="shared" si="3"/>
        <v>52</v>
      </c>
      <c r="BC7" s="417">
        <f t="shared" si="3"/>
        <v>53</v>
      </c>
      <c r="BD7" s="417">
        <f t="shared" si="3"/>
        <v>54</v>
      </c>
      <c r="BE7" s="417">
        <f t="shared" si="3"/>
        <v>55</v>
      </c>
      <c r="BF7" s="417">
        <f t="shared" si="3"/>
        <v>56</v>
      </c>
      <c r="BG7" s="417">
        <f t="shared" si="3"/>
        <v>57</v>
      </c>
      <c r="BH7" s="417">
        <f t="shared" si="3"/>
        <v>58</v>
      </c>
      <c r="BI7" s="417">
        <f t="shared" si="3"/>
        <v>59</v>
      </c>
      <c r="BJ7" s="417">
        <f t="shared" si="3"/>
        <v>60</v>
      </c>
      <c r="BK7" s="417">
        <f t="shared" si="3"/>
        <v>61</v>
      </c>
      <c r="BL7" s="417">
        <f t="shared" si="3"/>
        <v>62</v>
      </c>
      <c r="BM7" s="417">
        <f t="shared" si="3"/>
        <v>63</v>
      </c>
      <c r="BN7" s="417">
        <f t="shared" si="3"/>
        <v>64</v>
      </c>
      <c r="BO7" s="417">
        <f t="shared" si="3"/>
        <v>65</v>
      </c>
      <c r="BP7" s="417">
        <f t="shared" si="3"/>
        <v>66</v>
      </c>
      <c r="BQ7" s="417">
        <f t="shared" si="3"/>
        <v>67</v>
      </c>
      <c r="BR7" s="417">
        <f t="shared" si="3"/>
        <v>68</v>
      </c>
      <c r="BS7" s="417">
        <f t="shared" si="3"/>
        <v>69</v>
      </c>
      <c r="BT7" s="417">
        <f t="shared" si="3"/>
        <v>70</v>
      </c>
      <c r="BU7" s="417">
        <f t="shared" si="3"/>
        <v>71</v>
      </c>
      <c r="BV7" s="417">
        <f t="shared" si="3"/>
        <v>72</v>
      </c>
      <c r="BW7" s="417">
        <f t="shared" si="3"/>
        <v>73</v>
      </c>
      <c r="BX7" s="417">
        <f t="shared" si="3"/>
        <v>74</v>
      </c>
      <c r="BY7" s="417">
        <f t="shared" si="3"/>
        <v>75</v>
      </c>
      <c r="BZ7" s="417">
        <f t="shared" si="3"/>
        <v>76</v>
      </c>
      <c r="CA7" s="417">
        <f t="shared" si="3"/>
        <v>77</v>
      </c>
      <c r="CB7" s="417">
        <f t="shared" si="3"/>
        <v>78</v>
      </c>
      <c r="CC7" s="417">
        <f t="shared" si="3"/>
        <v>79</v>
      </c>
      <c r="CD7" s="417">
        <f t="shared" si="3"/>
        <v>80</v>
      </c>
      <c r="CE7" s="417">
        <f t="shared" si="3"/>
        <v>81</v>
      </c>
      <c r="CF7" s="417">
        <f t="shared" si="3"/>
        <v>82</v>
      </c>
      <c r="CG7" s="417">
        <f t="shared" si="3"/>
        <v>83</v>
      </c>
      <c r="CH7" s="417">
        <f t="shared" si="3"/>
        <v>84</v>
      </c>
      <c r="CI7" s="417">
        <f t="shared" si="3"/>
        <v>85</v>
      </c>
      <c r="CJ7" s="417">
        <f t="shared" si="3"/>
        <v>86</v>
      </c>
      <c r="CK7" s="417">
        <f t="shared" si="3"/>
        <v>87</v>
      </c>
      <c r="CL7" s="417">
        <f t="shared" si="3"/>
        <v>88</v>
      </c>
      <c r="CM7" s="417">
        <f t="shared" si="3"/>
        <v>89</v>
      </c>
      <c r="CN7" s="417">
        <f t="shared" si="3"/>
        <v>90</v>
      </c>
      <c r="CO7" s="417">
        <f t="shared" si="3"/>
        <v>91</v>
      </c>
      <c r="CP7" s="417">
        <f t="shared" si="3"/>
        <v>92</v>
      </c>
      <c r="CQ7" s="417">
        <f t="shared" si="3"/>
        <v>93</v>
      </c>
      <c r="CR7" s="417">
        <f t="shared" si="3"/>
        <v>94</v>
      </c>
      <c r="CS7" s="417">
        <f t="shared" si="3"/>
        <v>95</v>
      </c>
      <c r="CT7" s="417">
        <f t="shared" si="3"/>
        <v>96</v>
      </c>
      <c r="CU7" s="417">
        <f t="shared" si="3"/>
        <v>97</v>
      </c>
      <c r="CV7" s="419">
        <f t="shared" si="3"/>
        <v>98</v>
      </c>
      <c r="CW7" s="419">
        <f t="shared" si="3"/>
        <v>99</v>
      </c>
      <c r="CX7" s="419">
        <f t="shared" si="3"/>
        <v>100</v>
      </c>
      <c r="CY7" s="419">
        <f t="shared" si="3"/>
        <v>101</v>
      </c>
      <c r="CZ7" s="419">
        <f t="shared" si="3"/>
        <v>102</v>
      </c>
      <c r="DA7" s="419">
        <f t="shared" si="3"/>
        <v>103</v>
      </c>
      <c r="DB7" s="419">
        <f t="shared" si="3"/>
        <v>104</v>
      </c>
      <c r="DC7" s="419">
        <f t="shared" si="3"/>
        <v>105</v>
      </c>
      <c r="DD7" s="419">
        <f t="shared" si="3"/>
        <v>106</v>
      </c>
      <c r="DE7" s="419">
        <f t="shared" si="3"/>
        <v>107</v>
      </c>
      <c r="DF7" s="419">
        <f t="shared" si="3"/>
        <v>108</v>
      </c>
      <c r="DG7" s="419">
        <f t="shared" si="3"/>
        <v>109</v>
      </c>
      <c r="DH7" s="419">
        <f t="shared" si="3"/>
        <v>110</v>
      </c>
      <c r="DI7" s="419">
        <f t="shared" si="3"/>
        <v>111</v>
      </c>
      <c r="DJ7" s="419">
        <f t="shared" si="3"/>
        <v>112</v>
      </c>
      <c r="DK7" s="419">
        <f t="shared" si="3"/>
        <v>113</v>
      </c>
      <c r="DL7" s="419">
        <f t="shared" si="3"/>
        <v>114</v>
      </c>
      <c r="DM7" s="419">
        <f t="shared" si="3"/>
        <v>115</v>
      </c>
      <c r="DN7" s="419">
        <f t="shared" si="3"/>
        <v>116</v>
      </c>
      <c r="DO7" s="419">
        <f t="shared" si="3"/>
        <v>117</v>
      </c>
      <c r="DP7" s="419">
        <f t="shared" si="3"/>
        <v>118</v>
      </c>
      <c r="DQ7" s="419">
        <f t="shared" si="3"/>
        <v>119</v>
      </c>
      <c r="DR7" s="419">
        <f t="shared" si="3"/>
        <v>120</v>
      </c>
      <c r="DS7" s="419">
        <f t="shared" si="3"/>
        <v>121</v>
      </c>
      <c r="DT7" s="419">
        <f t="shared" si="3"/>
        <v>122</v>
      </c>
      <c r="DU7" s="419">
        <f t="shared" si="3"/>
        <v>123</v>
      </c>
      <c r="DV7" s="419">
        <f t="shared" si="3"/>
        <v>124</v>
      </c>
      <c r="DW7" s="419">
        <f t="shared" si="3"/>
        <v>125</v>
      </c>
      <c r="DX7" s="419">
        <f t="shared" si="3"/>
        <v>126</v>
      </c>
      <c r="DY7" s="419">
        <f t="shared" si="3"/>
        <v>127</v>
      </c>
      <c r="DZ7" s="419">
        <f t="shared" si="3"/>
        <v>128</v>
      </c>
      <c r="EA7" s="419">
        <f t="shared" si="3"/>
        <v>129</v>
      </c>
      <c r="EB7" s="419">
        <f t="shared" si="3"/>
        <v>130</v>
      </c>
      <c r="EC7" s="419">
        <f t="shared" si="3"/>
        <v>131</v>
      </c>
      <c r="ED7" s="419">
        <f t="shared" si="3"/>
        <v>132</v>
      </c>
      <c r="EE7" s="419">
        <f t="shared" si="3"/>
        <v>133</v>
      </c>
      <c r="EF7" s="419">
        <f t="shared" si="3"/>
        <v>134</v>
      </c>
      <c r="EG7" s="419">
        <f t="shared" si="3"/>
        <v>135</v>
      </c>
      <c r="EH7" s="419">
        <f t="shared" si="3"/>
        <v>136</v>
      </c>
      <c r="EI7" s="419">
        <f t="shared" si="3"/>
        <v>137</v>
      </c>
      <c r="EJ7" s="419">
        <f t="shared" si="3"/>
        <v>138</v>
      </c>
      <c r="EK7" s="419">
        <f t="shared" si="3"/>
        <v>139</v>
      </c>
      <c r="EL7" s="419">
        <f t="shared" si="3"/>
        <v>140</v>
      </c>
      <c r="EM7" s="419">
        <f t="shared" si="3"/>
        <v>141</v>
      </c>
      <c r="EN7" s="419">
        <f t="shared" si="3"/>
        <v>142</v>
      </c>
      <c r="EO7" s="419">
        <f t="shared" si="3"/>
        <v>143</v>
      </c>
      <c r="EP7" s="419">
        <f t="shared" si="3"/>
        <v>144</v>
      </c>
      <c r="EQ7" s="419">
        <f t="shared" si="3"/>
        <v>145</v>
      </c>
      <c r="ER7" s="419">
        <f t="shared" si="3"/>
        <v>146</v>
      </c>
      <c r="ES7" s="419">
        <f t="shared" si="3"/>
        <v>147</v>
      </c>
      <c r="ET7" s="419">
        <f t="shared" si="3"/>
        <v>148</v>
      </c>
      <c r="EU7" s="419">
        <f t="shared" si="3"/>
        <v>149</v>
      </c>
    </row>
    <row r="8">
      <c r="A8" s="420" t="s">
        <v>83</v>
      </c>
      <c r="B8" s="421" t="s">
        <v>347</v>
      </c>
      <c r="C8" s="422"/>
      <c r="D8" s="423"/>
      <c r="E8" s="423">
        <f t="shared" ref="E8:EU8" si="4">D46</f>
        <v>180360020</v>
      </c>
      <c r="F8" s="423">
        <f t="shared" si="4"/>
        <v>117260020</v>
      </c>
      <c r="G8" s="423">
        <f t="shared" si="4"/>
        <v>107910020</v>
      </c>
      <c r="H8" s="423">
        <f t="shared" si="4"/>
        <v>106030020</v>
      </c>
      <c r="I8" s="423">
        <f t="shared" si="4"/>
        <v>124699020</v>
      </c>
      <c r="J8" s="423">
        <f t="shared" si="4"/>
        <v>74479020</v>
      </c>
      <c r="K8" s="423">
        <f t="shared" si="4"/>
        <v>60069020</v>
      </c>
      <c r="L8" s="423">
        <f t="shared" si="4"/>
        <v>50196020</v>
      </c>
      <c r="M8" s="423">
        <f t="shared" si="4"/>
        <v>57482782</v>
      </c>
      <c r="N8" s="423">
        <f t="shared" si="4"/>
        <v>73369282</v>
      </c>
      <c r="O8" s="423">
        <f t="shared" si="4"/>
        <v>99759282</v>
      </c>
      <c r="P8" s="423">
        <f t="shared" si="4"/>
        <v>195149282</v>
      </c>
      <c r="Q8" s="423">
        <f t="shared" si="4"/>
        <v>118097818.2</v>
      </c>
      <c r="R8" s="423">
        <f t="shared" si="4"/>
        <v>190984375.2</v>
      </c>
      <c r="S8" s="423">
        <f t="shared" si="4"/>
        <v>154053832.2</v>
      </c>
      <c r="T8" s="423">
        <f t="shared" si="4"/>
        <v>214550206.2</v>
      </c>
      <c r="U8" s="423">
        <f t="shared" si="4"/>
        <v>120780642.2</v>
      </c>
      <c r="V8" s="423">
        <f t="shared" si="4"/>
        <v>216509599.2</v>
      </c>
      <c r="W8" s="423">
        <f t="shared" si="4"/>
        <v>406714841.2</v>
      </c>
      <c r="X8" s="423">
        <f t="shared" si="4"/>
        <v>388729742.2</v>
      </c>
      <c r="Y8" s="424">
        <f t="shared" si="4"/>
        <v>373066404.2</v>
      </c>
      <c r="Z8" s="424">
        <f t="shared" si="4"/>
        <v>373066404.2</v>
      </c>
      <c r="AA8" s="424">
        <f t="shared" si="4"/>
        <v>373066404.2</v>
      </c>
      <c r="AB8" s="424">
        <f t="shared" si="4"/>
        <v>373066404.2</v>
      </c>
      <c r="AC8" s="424">
        <f t="shared" si="4"/>
        <v>373066404.2</v>
      </c>
      <c r="AD8" s="424">
        <f t="shared" si="4"/>
        <v>373066404.2</v>
      </c>
      <c r="AE8" s="424">
        <f t="shared" si="4"/>
        <v>373066404.2</v>
      </c>
      <c r="AF8" s="424">
        <f t="shared" si="4"/>
        <v>373066404.2</v>
      </c>
      <c r="AG8" s="424">
        <f t="shared" si="4"/>
        <v>373066404.2</v>
      </c>
      <c r="AH8" s="424">
        <f t="shared" si="4"/>
        <v>373066404.2</v>
      </c>
      <c r="AI8" s="424">
        <f t="shared" si="4"/>
        <v>373066404.2</v>
      </c>
      <c r="AJ8" s="424">
        <f t="shared" si="4"/>
        <v>373066404.2</v>
      </c>
      <c r="AK8" s="424">
        <f t="shared" si="4"/>
        <v>373066404.2</v>
      </c>
      <c r="AL8" s="424">
        <f t="shared" si="4"/>
        <v>373066404.2</v>
      </c>
      <c r="AM8" s="424">
        <f t="shared" si="4"/>
        <v>373066404.2</v>
      </c>
      <c r="AN8" s="424">
        <f t="shared" si="4"/>
        <v>373066404.2</v>
      </c>
      <c r="AO8" s="424">
        <f t="shared" si="4"/>
        <v>373066404.2</v>
      </c>
      <c r="AP8" s="424">
        <f t="shared" si="4"/>
        <v>373066404.2</v>
      </c>
      <c r="AQ8" s="424">
        <f t="shared" si="4"/>
        <v>373066404.2</v>
      </c>
      <c r="AR8" s="424">
        <f t="shared" si="4"/>
        <v>373066404.2</v>
      </c>
      <c r="AS8" s="424">
        <f t="shared" si="4"/>
        <v>373066404.2</v>
      </c>
      <c r="AT8" s="424">
        <f t="shared" si="4"/>
        <v>373066404.2</v>
      </c>
      <c r="AU8" s="424">
        <f t="shared" si="4"/>
        <v>373066404.2</v>
      </c>
      <c r="AV8" s="424">
        <f t="shared" si="4"/>
        <v>373066404.2</v>
      </c>
      <c r="AW8" s="424">
        <f t="shared" si="4"/>
        <v>373066404.2</v>
      </c>
      <c r="AX8" s="424">
        <f t="shared" si="4"/>
        <v>373066404.2</v>
      </c>
      <c r="AY8" s="424">
        <f t="shared" si="4"/>
        <v>373066404.2</v>
      </c>
      <c r="AZ8" s="424">
        <f t="shared" si="4"/>
        <v>373066404.2</v>
      </c>
      <c r="BA8" s="424">
        <f t="shared" si="4"/>
        <v>373066404.2</v>
      </c>
      <c r="BB8" s="424">
        <f t="shared" si="4"/>
        <v>373066404.2</v>
      </c>
      <c r="BC8" s="424">
        <f t="shared" si="4"/>
        <v>373066404.2</v>
      </c>
      <c r="BD8" s="424">
        <f t="shared" si="4"/>
        <v>373066404.2</v>
      </c>
      <c r="BE8" s="424">
        <f t="shared" si="4"/>
        <v>373066404.2</v>
      </c>
      <c r="BF8" s="424">
        <f t="shared" si="4"/>
        <v>373066404.2</v>
      </c>
      <c r="BG8" s="424">
        <f t="shared" si="4"/>
        <v>373066404.2</v>
      </c>
      <c r="BH8" s="424">
        <f t="shared" si="4"/>
        <v>373066404.2</v>
      </c>
      <c r="BI8" s="424">
        <f t="shared" si="4"/>
        <v>373066404.2</v>
      </c>
      <c r="BJ8" s="424">
        <f t="shared" si="4"/>
        <v>373066404.2</v>
      </c>
      <c r="BK8" s="424">
        <f t="shared" si="4"/>
        <v>373066404.2</v>
      </c>
      <c r="BL8" s="424">
        <f t="shared" si="4"/>
        <v>373066404.2</v>
      </c>
      <c r="BM8" s="424">
        <f t="shared" si="4"/>
        <v>373066404.2</v>
      </c>
      <c r="BN8" s="424">
        <f t="shared" si="4"/>
        <v>373066404.2</v>
      </c>
      <c r="BO8" s="424">
        <f t="shared" si="4"/>
        <v>373066404.2</v>
      </c>
      <c r="BP8" s="424">
        <f t="shared" si="4"/>
        <v>373066404.2</v>
      </c>
      <c r="BQ8" s="424">
        <f t="shared" si="4"/>
        <v>373066404.2</v>
      </c>
      <c r="BR8" s="424">
        <f t="shared" si="4"/>
        <v>373066404.2</v>
      </c>
      <c r="BS8" s="424">
        <f t="shared" si="4"/>
        <v>373066404.2</v>
      </c>
      <c r="BT8" s="424">
        <f t="shared" si="4"/>
        <v>373066404.2</v>
      </c>
      <c r="BU8" s="424">
        <f t="shared" si="4"/>
        <v>373066404.2</v>
      </c>
      <c r="BV8" s="424">
        <f t="shared" si="4"/>
        <v>373066404.2</v>
      </c>
      <c r="BW8" s="424">
        <f t="shared" si="4"/>
        <v>373066404.2</v>
      </c>
      <c r="BX8" s="424">
        <f t="shared" si="4"/>
        <v>373066404.2</v>
      </c>
      <c r="BY8" s="424">
        <f t="shared" si="4"/>
        <v>373066404.2</v>
      </c>
      <c r="BZ8" s="424">
        <f t="shared" si="4"/>
        <v>373066404.2</v>
      </c>
      <c r="CA8" s="424">
        <f t="shared" si="4"/>
        <v>373066404.2</v>
      </c>
      <c r="CB8" s="424">
        <f t="shared" si="4"/>
        <v>373066404.2</v>
      </c>
      <c r="CC8" s="424">
        <f t="shared" si="4"/>
        <v>373066404.2</v>
      </c>
      <c r="CD8" s="424">
        <f t="shared" si="4"/>
        <v>373066404.2</v>
      </c>
      <c r="CE8" s="424">
        <f t="shared" si="4"/>
        <v>373066404.2</v>
      </c>
      <c r="CF8" s="424">
        <f t="shared" si="4"/>
        <v>373066404.2</v>
      </c>
      <c r="CG8" s="424">
        <f t="shared" si="4"/>
        <v>373066404.2</v>
      </c>
      <c r="CH8" s="424">
        <f t="shared" si="4"/>
        <v>373066404.2</v>
      </c>
      <c r="CI8" s="424">
        <f t="shared" si="4"/>
        <v>373066404.2</v>
      </c>
      <c r="CJ8" s="424">
        <f t="shared" si="4"/>
        <v>373066404.2</v>
      </c>
      <c r="CK8" s="424">
        <f t="shared" si="4"/>
        <v>373066404.2</v>
      </c>
      <c r="CL8" s="424">
        <f t="shared" si="4"/>
        <v>373066404.2</v>
      </c>
      <c r="CM8" s="424">
        <f t="shared" si="4"/>
        <v>373066404.2</v>
      </c>
      <c r="CN8" s="424">
        <f t="shared" si="4"/>
        <v>373066404.2</v>
      </c>
      <c r="CO8" s="424">
        <f t="shared" si="4"/>
        <v>373066404.2</v>
      </c>
      <c r="CP8" s="424">
        <f t="shared" si="4"/>
        <v>373066404.2</v>
      </c>
      <c r="CQ8" s="424">
        <f t="shared" si="4"/>
        <v>373066404.2</v>
      </c>
      <c r="CR8" s="424">
        <f t="shared" si="4"/>
        <v>373066404.2</v>
      </c>
      <c r="CS8" s="424">
        <f t="shared" si="4"/>
        <v>373066404.2</v>
      </c>
      <c r="CT8" s="424">
        <f t="shared" si="4"/>
        <v>373066404.2</v>
      </c>
      <c r="CU8" s="425">
        <f t="shared" si="4"/>
        <v>373066404.2</v>
      </c>
      <c r="CV8" s="425">
        <f t="shared" si="4"/>
        <v>373066404.2</v>
      </c>
      <c r="CW8" s="425" t="str">
        <f t="shared" si="4"/>
        <v/>
      </c>
      <c r="CX8" s="425" t="str">
        <f t="shared" si="4"/>
        <v/>
      </c>
      <c r="CY8" s="425" t="str">
        <f t="shared" si="4"/>
        <v/>
      </c>
      <c r="CZ8" s="425" t="str">
        <f t="shared" si="4"/>
        <v/>
      </c>
      <c r="DA8" s="425" t="str">
        <f t="shared" si="4"/>
        <v/>
      </c>
      <c r="DB8" s="425" t="str">
        <f t="shared" si="4"/>
        <v/>
      </c>
      <c r="DC8" s="425" t="str">
        <f t="shared" si="4"/>
        <v/>
      </c>
      <c r="DD8" s="425" t="str">
        <f t="shared" si="4"/>
        <v/>
      </c>
      <c r="DE8" s="425" t="str">
        <f t="shared" si="4"/>
        <v/>
      </c>
      <c r="DF8" s="425" t="str">
        <f t="shared" si="4"/>
        <v/>
      </c>
      <c r="DG8" s="425" t="str">
        <f t="shared" si="4"/>
        <v/>
      </c>
      <c r="DH8" s="425" t="str">
        <f t="shared" si="4"/>
        <v/>
      </c>
      <c r="DI8" s="425" t="str">
        <f t="shared" si="4"/>
        <v/>
      </c>
      <c r="DJ8" s="425" t="str">
        <f t="shared" si="4"/>
        <v/>
      </c>
      <c r="DK8" s="425" t="str">
        <f t="shared" si="4"/>
        <v/>
      </c>
      <c r="DL8" s="425" t="str">
        <f t="shared" si="4"/>
        <v/>
      </c>
      <c r="DM8" s="425" t="str">
        <f t="shared" si="4"/>
        <v/>
      </c>
      <c r="DN8" s="425" t="str">
        <f t="shared" si="4"/>
        <v/>
      </c>
      <c r="DO8" s="425" t="str">
        <f t="shared" si="4"/>
        <v/>
      </c>
      <c r="DP8" s="425" t="str">
        <f t="shared" si="4"/>
        <v/>
      </c>
      <c r="DQ8" s="425" t="str">
        <f t="shared" si="4"/>
        <v/>
      </c>
      <c r="DR8" s="425" t="str">
        <f t="shared" si="4"/>
        <v/>
      </c>
      <c r="DS8" s="425" t="str">
        <f t="shared" si="4"/>
        <v/>
      </c>
      <c r="DT8" s="425" t="str">
        <f t="shared" si="4"/>
        <v/>
      </c>
      <c r="DU8" s="425" t="str">
        <f t="shared" si="4"/>
        <v/>
      </c>
      <c r="DV8" s="425" t="str">
        <f t="shared" si="4"/>
        <v/>
      </c>
      <c r="DW8" s="425" t="str">
        <f t="shared" si="4"/>
        <v/>
      </c>
      <c r="DX8" s="425" t="str">
        <f t="shared" si="4"/>
        <v/>
      </c>
      <c r="DY8" s="425" t="str">
        <f t="shared" si="4"/>
        <v/>
      </c>
      <c r="DZ8" s="425" t="str">
        <f t="shared" si="4"/>
        <v/>
      </c>
      <c r="EA8" s="425" t="str">
        <f t="shared" si="4"/>
        <v/>
      </c>
      <c r="EB8" s="425" t="str">
        <f t="shared" si="4"/>
        <v/>
      </c>
      <c r="EC8" s="425" t="str">
        <f t="shared" si="4"/>
        <v/>
      </c>
      <c r="ED8" s="425" t="str">
        <f t="shared" si="4"/>
        <v/>
      </c>
      <c r="EE8" s="425" t="str">
        <f t="shared" si="4"/>
        <v/>
      </c>
      <c r="EF8" s="425" t="str">
        <f t="shared" si="4"/>
        <v/>
      </c>
      <c r="EG8" s="425" t="str">
        <f t="shared" si="4"/>
        <v/>
      </c>
      <c r="EH8" s="425" t="str">
        <f t="shared" si="4"/>
        <v/>
      </c>
      <c r="EI8" s="425" t="str">
        <f t="shared" si="4"/>
        <v/>
      </c>
      <c r="EJ8" s="425" t="str">
        <f t="shared" si="4"/>
        <v/>
      </c>
      <c r="EK8" s="425" t="str">
        <f t="shared" si="4"/>
        <v/>
      </c>
      <c r="EL8" s="425" t="str">
        <f t="shared" si="4"/>
        <v/>
      </c>
      <c r="EM8" s="425" t="str">
        <f t="shared" si="4"/>
        <v/>
      </c>
      <c r="EN8" s="425" t="str">
        <f t="shared" si="4"/>
        <v/>
      </c>
      <c r="EO8" s="425" t="str">
        <f t="shared" si="4"/>
        <v/>
      </c>
      <c r="EP8" s="425" t="str">
        <f t="shared" si="4"/>
        <v/>
      </c>
      <c r="EQ8" s="425" t="str">
        <f t="shared" si="4"/>
        <v/>
      </c>
      <c r="ER8" s="425" t="str">
        <f t="shared" si="4"/>
        <v/>
      </c>
      <c r="ES8" s="425" t="str">
        <f t="shared" si="4"/>
        <v/>
      </c>
      <c r="ET8" s="425" t="str">
        <f t="shared" si="4"/>
        <v/>
      </c>
      <c r="EU8" s="425" t="str">
        <f t="shared" si="4"/>
        <v/>
      </c>
    </row>
    <row r="9">
      <c r="A9" s="426"/>
      <c r="B9" s="427"/>
      <c r="C9" s="428"/>
      <c r="D9" s="429"/>
      <c r="E9" s="429"/>
      <c r="F9" s="429"/>
      <c r="G9" s="429"/>
      <c r="H9" s="429"/>
      <c r="I9" s="429"/>
      <c r="J9" s="429"/>
      <c r="K9" s="429"/>
      <c r="L9" s="429"/>
      <c r="M9" s="429"/>
      <c r="N9" s="429"/>
      <c r="O9" s="429"/>
      <c r="P9" s="429"/>
      <c r="Q9" s="429"/>
      <c r="R9" s="430"/>
      <c r="S9" s="431"/>
      <c r="T9" s="432"/>
      <c r="U9" s="432"/>
      <c r="V9" s="432"/>
      <c r="W9" s="433"/>
      <c r="X9" s="432"/>
      <c r="Y9" s="433"/>
      <c r="Z9" s="433"/>
      <c r="AA9" s="433"/>
      <c r="AB9" s="433"/>
      <c r="AC9" s="433"/>
      <c r="AD9" s="434"/>
      <c r="AE9" s="435"/>
      <c r="AF9" s="433"/>
      <c r="AG9" s="433"/>
      <c r="AH9" s="433"/>
      <c r="AI9" s="433"/>
      <c r="AJ9" s="433"/>
      <c r="AK9" s="433"/>
      <c r="AL9" s="434"/>
      <c r="AM9" s="434"/>
      <c r="AN9" s="434"/>
      <c r="AO9" s="434"/>
      <c r="AP9" s="434"/>
      <c r="AQ9" s="434"/>
      <c r="AR9" s="434"/>
      <c r="AS9" s="434"/>
      <c r="AT9" s="434"/>
      <c r="AU9" s="434"/>
      <c r="AV9" s="434"/>
      <c r="AW9" s="434"/>
      <c r="AX9" s="434"/>
      <c r="AY9" s="434"/>
      <c r="AZ9" s="434"/>
      <c r="BA9" s="434"/>
      <c r="BB9" s="434"/>
      <c r="BC9" s="434"/>
      <c r="BD9" s="434"/>
      <c r="BE9" s="434"/>
      <c r="BF9" s="434"/>
      <c r="BG9" s="434"/>
      <c r="BH9" s="434"/>
      <c r="BI9" s="434"/>
      <c r="BJ9" s="434"/>
      <c r="BK9" s="434"/>
      <c r="BL9" s="434"/>
      <c r="BM9" s="434"/>
      <c r="BN9" s="434"/>
      <c r="BO9" s="434"/>
      <c r="BP9" s="434"/>
      <c r="BQ9" s="434"/>
      <c r="BR9" s="434"/>
      <c r="BS9" s="434"/>
      <c r="BT9" s="434"/>
      <c r="BU9" s="434"/>
      <c r="BV9" s="434"/>
      <c r="BW9" s="434"/>
      <c r="BX9" s="434"/>
      <c r="BY9" s="434"/>
      <c r="BZ9" s="434"/>
      <c r="CA9" s="434"/>
      <c r="CB9" s="434"/>
      <c r="CC9" s="434"/>
      <c r="CD9" s="434"/>
      <c r="CE9" s="434"/>
      <c r="CF9" s="434"/>
      <c r="CG9" s="434"/>
      <c r="CH9" s="434"/>
      <c r="CI9" s="434"/>
      <c r="CJ9" s="434"/>
      <c r="CK9" s="434"/>
      <c r="CL9" s="434"/>
      <c r="CM9" s="434"/>
      <c r="CN9" s="434"/>
      <c r="CO9" s="434"/>
      <c r="CP9" s="434"/>
      <c r="CQ9" s="434"/>
      <c r="CR9" s="434"/>
      <c r="CS9" s="434"/>
      <c r="CT9" s="434"/>
      <c r="CU9" s="436"/>
      <c r="CV9" s="436"/>
      <c r="CW9" s="436"/>
      <c r="CX9" s="436"/>
      <c r="CY9" s="436"/>
      <c r="CZ9" s="436"/>
      <c r="DA9" s="436"/>
      <c r="DB9" s="436"/>
      <c r="DC9" s="436"/>
      <c r="DD9" s="436"/>
      <c r="DE9" s="436"/>
      <c r="DF9" s="436"/>
      <c r="DG9" s="436"/>
      <c r="DH9" s="436"/>
      <c r="DI9" s="436"/>
      <c r="DJ9" s="436"/>
      <c r="DK9" s="436"/>
      <c r="DL9" s="436"/>
      <c r="DM9" s="436"/>
      <c r="DN9" s="436"/>
      <c r="DO9" s="436"/>
      <c r="DP9" s="436"/>
      <c r="DQ9" s="436"/>
      <c r="DR9" s="436"/>
      <c r="DS9" s="436"/>
      <c r="DT9" s="436"/>
      <c r="DU9" s="436"/>
      <c r="DV9" s="436"/>
      <c r="DW9" s="436"/>
      <c r="DX9" s="436"/>
      <c r="DY9" s="436"/>
      <c r="DZ9" s="436"/>
      <c r="EA9" s="436"/>
      <c r="EB9" s="436"/>
      <c r="EC9" s="436"/>
      <c r="ED9" s="436"/>
      <c r="EE9" s="436"/>
      <c r="EF9" s="436"/>
      <c r="EG9" s="436"/>
      <c r="EH9" s="436"/>
      <c r="EI9" s="436"/>
      <c r="EJ9" s="436"/>
      <c r="EK9" s="436"/>
      <c r="EL9" s="436"/>
      <c r="EM9" s="436"/>
      <c r="EN9" s="436"/>
      <c r="EO9" s="436"/>
      <c r="EP9" s="436"/>
      <c r="EQ9" s="436"/>
      <c r="ER9" s="436"/>
      <c r="ES9" s="436"/>
      <c r="ET9" s="436"/>
      <c r="EU9" s="436"/>
    </row>
    <row r="10">
      <c r="A10" s="420" t="s">
        <v>348</v>
      </c>
      <c r="B10" s="421" t="s">
        <v>349</v>
      </c>
      <c r="C10" s="437"/>
      <c r="D10" s="438"/>
      <c r="E10" s="438"/>
      <c r="F10" s="438"/>
      <c r="G10" s="438"/>
      <c r="H10" s="438"/>
      <c r="I10" s="438"/>
      <c r="J10" s="438"/>
      <c r="K10" s="438"/>
      <c r="L10" s="438"/>
      <c r="M10" s="438"/>
      <c r="N10" s="438"/>
      <c r="O10" s="438"/>
      <c r="P10" s="438"/>
      <c r="Q10" s="438"/>
      <c r="R10" s="439"/>
      <c r="S10" s="440"/>
      <c r="T10" s="438"/>
      <c r="U10" s="438"/>
      <c r="V10" s="438"/>
      <c r="W10" s="441"/>
      <c r="X10" s="438"/>
      <c r="Y10" s="441"/>
      <c r="Z10" s="441"/>
      <c r="AA10" s="441"/>
      <c r="AB10" s="441"/>
      <c r="AC10" s="441"/>
      <c r="AD10" s="442"/>
      <c r="AE10" s="443"/>
      <c r="AF10" s="441"/>
      <c r="AG10" s="441"/>
      <c r="AH10" s="441"/>
      <c r="AI10" s="441"/>
      <c r="AJ10" s="441"/>
      <c r="AK10" s="441"/>
      <c r="AL10" s="442"/>
      <c r="AM10" s="442"/>
      <c r="AN10" s="442"/>
      <c r="AO10" s="442"/>
      <c r="AP10" s="442"/>
      <c r="AQ10" s="442"/>
      <c r="AR10" s="442"/>
      <c r="AS10" s="442"/>
      <c r="AT10" s="442"/>
      <c r="AU10" s="442"/>
      <c r="AV10" s="442"/>
      <c r="AW10" s="442"/>
      <c r="AX10" s="442"/>
      <c r="AY10" s="442"/>
      <c r="AZ10" s="442"/>
      <c r="BA10" s="442"/>
      <c r="BB10" s="442"/>
      <c r="BC10" s="442"/>
      <c r="BD10" s="442"/>
      <c r="BE10" s="442"/>
      <c r="BF10" s="442"/>
      <c r="BG10" s="442"/>
      <c r="BH10" s="442"/>
      <c r="BI10" s="442"/>
      <c r="BJ10" s="442"/>
      <c r="BK10" s="442"/>
      <c r="BL10" s="442"/>
      <c r="BM10" s="442"/>
      <c r="BN10" s="442"/>
      <c r="BO10" s="442"/>
      <c r="BP10" s="442"/>
      <c r="BQ10" s="442"/>
      <c r="BR10" s="442"/>
      <c r="BS10" s="442"/>
      <c r="BT10" s="442"/>
      <c r="BU10" s="442"/>
      <c r="BV10" s="442"/>
      <c r="BW10" s="442"/>
      <c r="BX10" s="442"/>
      <c r="BY10" s="442"/>
      <c r="BZ10" s="442"/>
      <c r="CA10" s="442"/>
      <c r="CB10" s="442"/>
      <c r="CC10" s="442"/>
      <c r="CD10" s="442"/>
      <c r="CE10" s="442"/>
      <c r="CF10" s="442"/>
      <c r="CG10" s="442"/>
      <c r="CH10" s="442"/>
      <c r="CI10" s="442"/>
      <c r="CJ10" s="442"/>
      <c r="CK10" s="442"/>
      <c r="CL10" s="442"/>
      <c r="CM10" s="442"/>
      <c r="CN10" s="442"/>
      <c r="CO10" s="442"/>
      <c r="CP10" s="442"/>
      <c r="CQ10" s="442"/>
      <c r="CR10" s="442"/>
      <c r="CS10" s="442"/>
      <c r="CT10" s="442"/>
      <c r="CU10" s="444"/>
      <c r="CV10" s="444"/>
      <c r="CW10" s="444"/>
      <c r="CX10" s="444"/>
      <c r="CY10" s="444"/>
      <c r="CZ10" s="444"/>
      <c r="DA10" s="444"/>
      <c r="DB10" s="444"/>
      <c r="DC10" s="444"/>
      <c r="DD10" s="444"/>
      <c r="DE10" s="444"/>
      <c r="DF10" s="444"/>
      <c r="DG10" s="444"/>
      <c r="DH10" s="444"/>
      <c r="DI10" s="444"/>
      <c r="DJ10" s="444"/>
      <c r="DK10" s="444"/>
      <c r="DL10" s="444"/>
      <c r="DM10" s="444"/>
      <c r="DN10" s="444"/>
      <c r="DO10" s="444"/>
      <c r="DP10" s="444"/>
      <c r="DQ10" s="444"/>
      <c r="DR10" s="444"/>
      <c r="DS10" s="444"/>
      <c r="DT10" s="444"/>
      <c r="DU10" s="444"/>
      <c r="DV10" s="444"/>
      <c r="DW10" s="444"/>
      <c r="DX10" s="444"/>
      <c r="DY10" s="444"/>
      <c r="DZ10" s="444"/>
      <c r="EA10" s="444"/>
      <c r="EB10" s="444"/>
      <c r="EC10" s="444"/>
      <c r="ED10" s="444"/>
      <c r="EE10" s="444"/>
      <c r="EF10" s="444"/>
      <c r="EG10" s="444"/>
      <c r="EH10" s="444"/>
      <c r="EI10" s="444"/>
      <c r="EJ10" s="444"/>
      <c r="EK10" s="444"/>
      <c r="EL10" s="444"/>
      <c r="EM10" s="444"/>
      <c r="EN10" s="444"/>
      <c r="EO10" s="444"/>
      <c r="EP10" s="444"/>
      <c r="EQ10" s="444"/>
      <c r="ER10" s="444"/>
      <c r="ES10" s="444"/>
      <c r="ET10" s="444"/>
      <c r="EU10" s="444"/>
    </row>
    <row r="11">
      <c r="A11" s="445"/>
      <c r="B11" s="446" t="s">
        <v>350</v>
      </c>
      <c r="C11" s="422">
        <f t="shared" ref="C11:C13" si="5">SUM(D11:W11)</f>
        <v>741498296.9</v>
      </c>
      <c r="D11" s="447">
        <f>'Laporan Penerimaan'!I13</f>
        <v>365960020</v>
      </c>
      <c r="E11" s="447">
        <f>'Laporan Penerimaan'!J13</f>
        <v>0</v>
      </c>
      <c r="F11" s="447">
        <f>'Laporan Penerimaan'!K13</f>
        <v>200000000</v>
      </c>
      <c r="G11" s="447">
        <f>'Laporan Penerimaan'!L13</f>
        <v>0</v>
      </c>
      <c r="H11" s="447">
        <f>'Laporan Penerimaan'!M13</f>
        <v>50000000</v>
      </c>
      <c r="I11" s="447">
        <f>'Laporan Penerimaan'!N13</f>
        <v>0</v>
      </c>
      <c r="J11" s="447">
        <f>'Laporan Penerimaan'!O13</f>
        <v>0</v>
      </c>
      <c r="K11" s="447">
        <f>'Laporan Penerimaan'!P13</f>
        <v>0</v>
      </c>
      <c r="L11" s="447">
        <f>'Laporan Penerimaan'!Q13</f>
        <v>0</v>
      </c>
      <c r="M11" s="447">
        <f>'Laporan Penerimaan'!R13</f>
        <v>0</v>
      </c>
      <c r="N11" s="447">
        <f>'Laporan Penerimaan'!S13</f>
        <v>0</v>
      </c>
      <c r="O11" s="447">
        <f>'Laporan Penerimaan'!T13</f>
        <v>78450000</v>
      </c>
      <c r="P11" s="447">
        <f>'Laporan Penerimaan'!U13</f>
        <v>406959.17</v>
      </c>
      <c r="Q11" s="447">
        <f>'Laporan Penerimaan'!V13</f>
        <v>2889563</v>
      </c>
      <c r="R11" s="447">
        <f>'Laporan Penerimaan'!W13</f>
        <v>1362500</v>
      </c>
      <c r="S11" s="447">
        <f>'Laporan Penerimaan'!X13</f>
        <v>17625000</v>
      </c>
      <c r="T11" s="447">
        <f>'Laporan Penerimaan'!Y13</f>
        <v>15753.76</v>
      </c>
      <c r="U11" s="447">
        <f>'Laporan Penerimaan'!Z13</f>
        <v>0</v>
      </c>
      <c r="V11" s="447">
        <f>'Laporan Penerimaan'!AA13</f>
        <v>23288500</v>
      </c>
      <c r="W11" s="447">
        <f>'Laporan Penerimaan'!AB13</f>
        <v>1500001</v>
      </c>
      <c r="X11" s="447">
        <f>'Laporan Penerimaan'!AC13</f>
        <v>3000000</v>
      </c>
      <c r="Y11" s="448">
        <f>'Laporan Penerimaan'!AD13</f>
        <v>0</v>
      </c>
      <c r="Z11" s="448">
        <f>'Laporan Penerimaan'!AE13</f>
        <v>0</v>
      </c>
      <c r="AA11" s="448">
        <f>'Laporan Penerimaan'!AF13</f>
        <v>0</v>
      </c>
      <c r="AB11" s="448">
        <f>'Laporan Penerimaan'!AG13</f>
        <v>0</v>
      </c>
      <c r="AC11" s="448">
        <f>'Laporan Penerimaan'!AH13</f>
        <v>0</v>
      </c>
      <c r="AD11" s="448">
        <f>'Laporan Penerimaan'!AI13</f>
        <v>0</v>
      </c>
      <c r="AE11" s="448">
        <f>'Laporan Penerimaan'!AJ13</f>
        <v>0</v>
      </c>
      <c r="AF11" s="448">
        <f>'Laporan Penerimaan'!AK13</f>
        <v>0</v>
      </c>
      <c r="AG11" s="448">
        <f>'Laporan Penerimaan'!AL13</f>
        <v>0</v>
      </c>
      <c r="AH11" s="448">
        <f>'Laporan Penerimaan'!AM13</f>
        <v>0</v>
      </c>
      <c r="AI11" s="448">
        <f>'Laporan Penerimaan'!AN13</f>
        <v>0</v>
      </c>
      <c r="AJ11" s="448">
        <f>'Laporan Penerimaan'!AO13</f>
        <v>0</v>
      </c>
      <c r="AK11" s="448">
        <f>'Laporan Penerimaan'!AP13</f>
        <v>0</v>
      </c>
      <c r="AL11" s="448">
        <f>'Laporan Penerimaan'!AQ13</f>
        <v>0</v>
      </c>
      <c r="AM11" s="448">
        <f>'Laporan Penerimaan'!AR13</f>
        <v>0</v>
      </c>
      <c r="AN11" s="448">
        <f>'Laporan Penerimaan'!AS13</f>
        <v>0</v>
      </c>
      <c r="AO11" s="448">
        <f>'Laporan Penerimaan'!AT13</f>
        <v>0</v>
      </c>
      <c r="AP11" s="448">
        <f>'Laporan Penerimaan'!AU13</f>
        <v>0</v>
      </c>
      <c r="AQ11" s="448">
        <f>'Laporan Penerimaan'!AV13</f>
        <v>0</v>
      </c>
      <c r="AR11" s="448">
        <f>'Laporan Penerimaan'!AW13</f>
        <v>0</v>
      </c>
      <c r="AS11" s="448">
        <f>'Laporan Penerimaan'!AX13</f>
        <v>0</v>
      </c>
      <c r="AT11" s="448">
        <f>'Laporan Penerimaan'!AY13</f>
        <v>0</v>
      </c>
      <c r="AU11" s="448">
        <f>'Laporan Penerimaan'!AZ13</f>
        <v>0</v>
      </c>
      <c r="AV11" s="448">
        <f>'Laporan Penerimaan'!BA13</f>
        <v>0</v>
      </c>
      <c r="AW11" s="448">
        <f>'Laporan Penerimaan'!BB13</f>
        <v>0</v>
      </c>
      <c r="AX11" s="448">
        <f>'Laporan Penerimaan'!BC13</f>
        <v>0</v>
      </c>
      <c r="AY11" s="448">
        <f>'Laporan Penerimaan'!BD13</f>
        <v>0</v>
      </c>
      <c r="AZ11" s="448">
        <f>'Laporan Penerimaan'!BE13</f>
        <v>0</v>
      </c>
      <c r="BA11" s="448">
        <f>'Laporan Penerimaan'!BF13</f>
        <v>0</v>
      </c>
      <c r="BB11" s="448">
        <f>'Laporan Penerimaan'!BG13</f>
        <v>0</v>
      </c>
      <c r="BC11" s="448">
        <f>'Laporan Penerimaan'!BH13</f>
        <v>0</v>
      </c>
      <c r="BD11" s="448">
        <f>'Laporan Penerimaan'!BI13</f>
        <v>0</v>
      </c>
      <c r="BE11" s="448">
        <f>'Laporan Penerimaan'!BJ13</f>
        <v>0</v>
      </c>
      <c r="BF11" s="448">
        <f>'Laporan Penerimaan'!BK13</f>
        <v>0</v>
      </c>
      <c r="BG11" s="448">
        <f>'Laporan Penerimaan'!BL13</f>
        <v>0</v>
      </c>
      <c r="BH11" s="448">
        <f>'Laporan Penerimaan'!BM13</f>
        <v>0</v>
      </c>
      <c r="BI11" s="448">
        <f>'Laporan Penerimaan'!BN13</f>
        <v>0</v>
      </c>
      <c r="BJ11" s="448">
        <f>'Laporan Penerimaan'!BO13</f>
        <v>0</v>
      </c>
      <c r="BK11" s="448">
        <f>'Laporan Penerimaan'!BP13</f>
        <v>0</v>
      </c>
      <c r="BL11" s="448">
        <f>'Laporan Penerimaan'!BQ13</f>
        <v>0</v>
      </c>
      <c r="BM11" s="448">
        <f>'Laporan Penerimaan'!BR13</f>
        <v>0</v>
      </c>
      <c r="BN11" s="448">
        <f>'Laporan Penerimaan'!BS13</f>
        <v>0</v>
      </c>
      <c r="BO11" s="448">
        <f>'Laporan Penerimaan'!BT13</f>
        <v>0</v>
      </c>
      <c r="BP11" s="448">
        <f>'Laporan Penerimaan'!BU13</f>
        <v>0</v>
      </c>
      <c r="BQ11" s="448">
        <f>'Laporan Penerimaan'!BV13</f>
        <v>0</v>
      </c>
      <c r="BR11" s="448">
        <f>'Laporan Penerimaan'!BW13</f>
        <v>0</v>
      </c>
      <c r="BS11" s="448">
        <f>'Laporan Penerimaan'!BX13</f>
        <v>0</v>
      </c>
      <c r="BT11" s="448">
        <f>'Laporan Penerimaan'!BY13</f>
        <v>0</v>
      </c>
      <c r="BU11" s="448">
        <f>'Laporan Penerimaan'!BZ13</f>
        <v>0</v>
      </c>
      <c r="BV11" s="448">
        <f>'Laporan Penerimaan'!CA13</f>
        <v>0</v>
      </c>
      <c r="BW11" s="448">
        <f>'Laporan Penerimaan'!CB13</f>
        <v>0</v>
      </c>
      <c r="BX11" s="448">
        <f>'Laporan Penerimaan'!CC13</f>
        <v>0</v>
      </c>
      <c r="BY11" s="448">
        <f>'Laporan Penerimaan'!CD13</f>
        <v>0</v>
      </c>
      <c r="BZ11" s="448">
        <f>'Laporan Penerimaan'!CE13</f>
        <v>0</v>
      </c>
      <c r="CA11" s="448">
        <f>'Laporan Penerimaan'!CF13</f>
        <v>0</v>
      </c>
      <c r="CB11" s="448">
        <f>'Laporan Penerimaan'!CG13</f>
        <v>0</v>
      </c>
      <c r="CC11" s="448">
        <f>'Laporan Penerimaan'!CH13</f>
        <v>0</v>
      </c>
      <c r="CD11" s="448">
        <f>'Laporan Penerimaan'!CI13</f>
        <v>0</v>
      </c>
      <c r="CE11" s="448">
        <f>'Laporan Penerimaan'!CJ13</f>
        <v>0</v>
      </c>
      <c r="CF11" s="448">
        <f>'Laporan Penerimaan'!CK13</f>
        <v>0</v>
      </c>
      <c r="CG11" s="448">
        <f>'Laporan Penerimaan'!CL13</f>
        <v>0</v>
      </c>
      <c r="CH11" s="448">
        <f>'Laporan Penerimaan'!CM13</f>
        <v>0</v>
      </c>
      <c r="CI11" s="448">
        <f>'Laporan Penerimaan'!CN13</f>
        <v>0</v>
      </c>
      <c r="CJ11" s="448">
        <f>'Laporan Penerimaan'!CO13</f>
        <v>0</v>
      </c>
      <c r="CK11" s="448">
        <f>'Laporan Penerimaan'!CP13</f>
        <v>0</v>
      </c>
      <c r="CL11" s="448">
        <f>'Laporan Penerimaan'!CQ13</f>
        <v>0</v>
      </c>
      <c r="CM11" s="448">
        <f>'Laporan Penerimaan'!CR13</f>
        <v>0</v>
      </c>
      <c r="CN11" s="448">
        <f>'Laporan Penerimaan'!CS13</f>
        <v>0</v>
      </c>
      <c r="CO11" s="448">
        <f>'Laporan Penerimaan'!CT13</f>
        <v>0</v>
      </c>
      <c r="CP11" s="448">
        <f>'Laporan Penerimaan'!CU13</f>
        <v>0</v>
      </c>
      <c r="CQ11" s="448">
        <f>'Laporan Penerimaan'!CV13</f>
        <v>0</v>
      </c>
      <c r="CR11" s="448">
        <f>'Laporan Penerimaan'!CW13</f>
        <v>0</v>
      </c>
      <c r="CS11" s="448">
        <f>'Laporan Penerimaan'!CX13</f>
        <v>0</v>
      </c>
      <c r="CT11" s="448">
        <f>'Laporan Penerimaan'!CY13</f>
        <v>0</v>
      </c>
      <c r="CU11" s="449">
        <f>'Laporan Penerimaan'!CZ13</f>
        <v>0</v>
      </c>
      <c r="CV11" s="449">
        <f>'Laporan Penerimaan'!DA13</f>
        <v>0</v>
      </c>
      <c r="CW11" s="449">
        <f>'Laporan Penerimaan'!DB13</f>
        <v>0</v>
      </c>
      <c r="CX11" s="449">
        <f>'Laporan Penerimaan'!DC13</f>
        <v>0</v>
      </c>
      <c r="CY11" s="449">
        <f>'Laporan Penerimaan'!DD13</f>
        <v>0</v>
      </c>
      <c r="CZ11" s="449">
        <f>'Laporan Penerimaan'!DE13</f>
        <v>0</v>
      </c>
      <c r="DA11" s="449">
        <f>'Laporan Penerimaan'!DF13</f>
        <v>0</v>
      </c>
      <c r="DB11" s="449">
        <f>'Laporan Penerimaan'!DG13</f>
        <v>0</v>
      </c>
      <c r="DC11" s="449">
        <f>'Laporan Penerimaan'!DH13</f>
        <v>0</v>
      </c>
      <c r="DD11" s="449">
        <f>'Laporan Penerimaan'!DI13</f>
        <v>0</v>
      </c>
      <c r="DE11" s="449">
        <f>'Laporan Penerimaan'!DJ13</f>
        <v>0</v>
      </c>
      <c r="DF11" s="449">
        <f>'Laporan Penerimaan'!DK13</f>
        <v>0</v>
      </c>
      <c r="DG11" s="449">
        <f>'Laporan Penerimaan'!DL13</f>
        <v>0</v>
      </c>
      <c r="DH11" s="449">
        <f>'Laporan Penerimaan'!DM13</f>
        <v>0</v>
      </c>
      <c r="DI11" s="449">
        <f>'Laporan Penerimaan'!DN13</f>
        <v>0</v>
      </c>
      <c r="DJ11" s="449">
        <f>'Laporan Penerimaan'!DO13</f>
        <v>0</v>
      </c>
      <c r="DK11" s="449">
        <f>'Laporan Penerimaan'!DP13</f>
        <v>0</v>
      </c>
      <c r="DL11" s="449">
        <f>'Laporan Penerimaan'!DQ13</f>
        <v>0</v>
      </c>
      <c r="DM11" s="449">
        <f>'Laporan Penerimaan'!DR13</f>
        <v>0</v>
      </c>
      <c r="DN11" s="449">
        <f>'Laporan Penerimaan'!DS13</f>
        <v>0</v>
      </c>
      <c r="DO11" s="449">
        <f>'Laporan Penerimaan'!DT13</f>
        <v>0</v>
      </c>
      <c r="DP11" s="449">
        <f>'Laporan Penerimaan'!DU13</f>
        <v>0</v>
      </c>
      <c r="DQ11" s="449">
        <f>'Laporan Penerimaan'!DV13</f>
        <v>0</v>
      </c>
      <c r="DR11" s="449">
        <f>'Laporan Penerimaan'!DW13</f>
        <v>0</v>
      </c>
      <c r="DS11" s="449">
        <f>'Laporan Penerimaan'!DX13</f>
        <v>0</v>
      </c>
      <c r="DT11" s="449">
        <f>'Laporan Penerimaan'!DY13</f>
        <v>0</v>
      </c>
      <c r="DU11" s="449">
        <f>'Laporan Penerimaan'!DZ13</f>
        <v>0</v>
      </c>
      <c r="DV11" s="449">
        <f>'Laporan Penerimaan'!EA13</f>
        <v>0</v>
      </c>
      <c r="DW11" s="449">
        <f>'Laporan Penerimaan'!EB13</f>
        <v>0</v>
      </c>
      <c r="DX11" s="449">
        <f>'Laporan Penerimaan'!EC13</f>
        <v>0</v>
      </c>
      <c r="DY11" s="449">
        <f>'Laporan Penerimaan'!ED13</f>
        <v>0</v>
      </c>
      <c r="DZ11" s="449">
        <f>'Laporan Penerimaan'!EE13</f>
        <v>0</v>
      </c>
      <c r="EA11" s="449">
        <f>'Laporan Penerimaan'!EF13</f>
        <v>0</v>
      </c>
      <c r="EB11" s="449">
        <f>'Laporan Penerimaan'!EG13</f>
        <v>0</v>
      </c>
      <c r="EC11" s="449">
        <f>'Laporan Penerimaan'!EH13</f>
        <v>0</v>
      </c>
      <c r="ED11" s="449" t="str">
        <f>'Laporan Penerimaan'!EI13</f>
        <v/>
      </c>
      <c r="EE11" s="449" t="str">
        <f>'Laporan Penerimaan'!EJ13</f>
        <v/>
      </c>
      <c r="EF11" s="449" t="str">
        <f>'Laporan Penerimaan'!EK13</f>
        <v/>
      </c>
      <c r="EG11" s="449" t="str">
        <f>'Laporan Penerimaan'!EL13</f>
        <v/>
      </c>
      <c r="EH11" s="449" t="str">
        <f>'Laporan Penerimaan'!EM13</f>
        <v/>
      </c>
      <c r="EI11" s="449" t="str">
        <f>'Laporan Penerimaan'!EN13</f>
        <v/>
      </c>
      <c r="EJ11" s="449" t="str">
        <f>'Laporan Penerimaan'!EO13</f>
        <v/>
      </c>
      <c r="EK11" s="449" t="str">
        <f>'Laporan Penerimaan'!EP13</f>
        <v/>
      </c>
      <c r="EL11" s="449" t="str">
        <f>'Laporan Penerimaan'!EQ13</f>
        <v/>
      </c>
      <c r="EM11" s="449" t="str">
        <f>'Laporan Penerimaan'!ER13</f>
        <v/>
      </c>
      <c r="EN11" s="449" t="str">
        <f>'Laporan Penerimaan'!ES13</f>
        <v/>
      </c>
      <c r="EO11" s="449" t="str">
        <f>'Laporan Penerimaan'!ET13</f>
        <v/>
      </c>
      <c r="EP11" s="449" t="str">
        <f>'Laporan Penerimaan'!EU13</f>
        <v/>
      </c>
      <c r="EQ11" s="449" t="str">
        <f>'Laporan Penerimaan'!EV13</f>
        <v/>
      </c>
      <c r="ER11" s="449" t="str">
        <f>'Laporan Penerimaan'!EW13</f>
        <v/>
      </c>
      <c r="ES11" s="449" t="str">
        <f>'Laporan Penerimaan'!EX13</f>
        <v/>
      </c>
      <c r="ET11" s="449" t="str">
        <f>'Laporan Penerimaan'!EY13</f>
        <v/>
      </c>
      <c r="EU11" s="449" t="str">
        <f>'Laporan Penerimaan'!EZ13</f>
        <v/>
      </c>
    </row>
    <row r="12">
      <c r="A12" s="445"/>
      <c r="B12" s="446" t="s">
        <v>351</v>
      </c>
      <c r="C12" s="422">
        <f t="shared" si="5"/>
        <v>797494000</v>
      </c>
      <c r="D12" s="450">
        <f>'Laporan Penerimaan'!I41</f>
        <v>0</v>
      </c>
      <c r="E12" s="450">
        <f>'Laporan Penerimaan'!J41</f>
        <v>0</v>
      </c>
      <c r="F12" s="450">
        <f>'Laporan Penerimaan'!K41</f>
        <v>0</v>
      </c>
      <c r="G12" s="450">
        <f>'Laporan Penerimaan'!L41</f>
        <v>0</v>
      </c>
      <c r="H12" s="450">
        <f>'Laporan Penerimaan'!M41</f>
        <v>0</v>
      </c>
      <c r="I12" s="450">
        <f>'Laporan Penerimaan'!N41</f>
        <v>0</v>
      </c>
      <c r="J12" s="450">
        <f>'Laporan Penerimaan'!O41</f>
        <v>0</v>
      </c>
      <c r="K12" s="450">
        <f>'Laporan Penerimaan'!P41</f>
        <v>5000000</v>
      </c>
      <c r="L12" s="450">
        <f>'Laporan Penerimaan'!Q41</f>
        <v>21650000</v>
      </c>
      <c r="M12" s="450">
        <f>'Laporan Penerimaan'!R41</f>
        <v>18850000</v>
      </c>
      <c r="N12" s="450">
        <f>'Laporan Penerimaan'!S41</f>
        <v>28850000</v>
      </c>
      <c r="O12" s="450">
        <f>'Laporan Penerimaan'!T41</f>
        <v>18850000</v>
      </c>
      <c r="P12" s="450">
        <f>'Laporan Penerimaan'!U41</f>
        <v>10000000</v>
      </c>
      <c r="Q12" s="450">
        <f>'Laporan Penerimaan'!V41</f>
        <v>164892000</v>
      </c>
      <c r="R12" s="450">
        <f>'Laporan Penerimaan'!W41</f>
        <v>22192000</v>
      </c>
      <c r="S12" s="450">
        <f>'Laporan Penerimaan'!X41</f>
        <v>117192000</v>
      </c>
      <c r="T12" s="450">
        <f>'Laporan Penerimaan'!Y41</f>
        <v>26942000</v>
      </c>
      <c r="U12" s="450">
        <f>'Laporan Penerimaan'!Z41</f>
        <v>141942000</v>
      </c>
      <c r="V12" s="450">
        <f>'Laporan Penerimaan'!AA41</f>
        <v>199192000</v>
      </c>
      <c r="W12" s="450">
        <f>'Laporan Penerimaan'!AB41</f>
        <v>21942000</v>
      </c>
      <c r="X12" s="451">
        <f>'Laporan Penerimaan'!AC41</f>
        <v>0</v>
      </c>
      <c r="Y12" s="451">
        <f>'Laporan Penerimaan'!AD41</f>
        <v>0</v>
      </c>
      <c r="Z12" s="451">
        <f>'Laporan Penerimaan'!AE41</f>
        <v>0</v>
      </c>
      <c r="AA12" s="451">
        <f>'Laporan Penerimaan'!AF41</f>
        <v>0</v>
      </c>
      <c r="AB12" s="451">
        <f>'Laporan Penerimaan'!AG41</f>
        <v>0</v>
      </c>
      <c r="AC12" s="451">
        <f>'Laporan Penerimaan'!AH41</f>
        <v>0</v>
      </c>
      <c r="AD12" s="451">
        <f>'Laporan Penerimaan'!AI41</f>
        <v>0</v>
      </c>
      <c r="AE12" s="451">
        <f>'Laporan Penerimaan'!AJ41</f>
        <v>0</v>
      </c>
      <c r="AF12" s="451">
        <f>'Laporan Penerimaan'!AK41</f>
        <v>0</v>
      </c>
      <c r="AG12" s="451">
        <f>'Laporan Penerimaan'!AL41</f>
        <v>0</v>
      </c>
      <c r="AH12" s="451">
        <f>'Laporan Penerimaan'!AM41</f>
        <v>0</v>
      </c>
      <c r="AI12" s="451">
        <f>'Laporan Penerimaan'!AN41</f>
        <v>0</v>
      </c>
      <c r="AJ12" s="451">
        <f>'Laporan Penerimaan'!AO41</f>
        <v>0</v>
      </c>
      <c r="AK12" s="451">
        <f>'Laporan Penerimaan'!AP41</f>
        <v>0</v>
      </c>
      <c r="AL12" s="451">
        <f>'Laporan Penerimaan'!AQ41</f>
        <v>0</v>
      </c>
      <c r="AM12" s="451">
        <f>'Laporan Penerimaan'!AR41</f>
        <v>0</v>
      </c>
      <c r="AN12" s="451">
        <f>'Laporan Penerimaan'!AS41</f>
        <v>0</v>
      </c>
      <c r="AO12" s="451">
        <f>'Laporan Penerimaan'!AT41</f>
        <v>0</v>
      </c>
      <c r="AP12" s="451">
        <f>'Laporan Penerimaan'!AU41</f>
        <v>0</v>
      </c>
      <c r="AQ12" s="451">
        <f>'Laporan Penerimaan'!AV41</f>
        <v>0</v>
      </c>
      <c r="AR12" s="451">
        <f>'Laporan Penerimaan'!AW41</f>
        <v>0</v>
      </c>
      <c r="AS12" s="451">
        <f>'Laporan Penerimaan'!AX41</f>
        <v>0</v>
      </c>
      <c r="AT12" s="451">
        <f>'Laporan Penerimaan'!AY41</f>
        <v>0</v>
      </c>
      <c r="AU12" s="451">
        <f>'Laporan Penerimaan'!AZ41</f>
        <v>0</v>
      </c>
      <c r="AV12" s="451">
        <f>'Laporan Penerimaan'!BA41</f>
        <v>0</v>
      </c>
      <c r="AW12" s="451">
        <f>'Laporan Penerimaan'!BB41</f>
        <v>0</v>
      </c>
      <c r="AX12" s="451">
        <f>'Laporan Penerimaan'!BC41</f>
        <v>0</v>
      </c>
      <c r="AY12" s="451">
        <f>'Laporan Penerimaan'!BD41</f>
        <v>0</v>
      </c>
      <c r="AZ12" s="451">
        <f>'Laporan Penerimaan'!BE41</f>
        <v>0</v>
      </c>
      <c r="BA12" s="451">
        <f>'Laporan Penerimaan'!BF41</f>
        <v>0</v>
      </c>
      <c r="BB12" s="451">
        <f>'Laporan Penerimaan'!BG41</f>
        <v>0</v>
      </c>
      <c r="BC12" s="451">
        <f>'Laporan Penerimaan'!BH41</f>
        <v>0</v>
      </c>
      <c r="BD12" s="451">
        <f>'Laporan Penerimaan'!BI41</f>
        <v>0</v>
      </c>
      <c r="BE12" s="451">
        <f>'Laporan Penerimaan'!BJ41</f>
        <v>0</v>
      </c>
      <c r="BF12" s="451">
        <f>'Laporan Penerimaan'!BK41</f>
        <v>0</v>
      </c>
      <c r="BG12" s="451">
        <f>'Laporan Penerimaan'!BL41</f>
        <v>0</v>
      </c>
      <c r="BH12" s="451">
        <f>'Laporan Penerimaan'!BM41</f>
        <v>0</v>
      </c>
      <c r="BI12" s="451">
        <f>'Laporan Penerimaan'!BN41</f>
        <v>0</v>
      </c>
      <c r="BJ12" s="451">
        <f>'Laporan Penerimaan'!BO41</f>
        <v>0</v>
      </c>
      <c r="BK12" s="451">
        <f>'Laporan Penerimaan'!BP41</f>
        <v>0</v>
      </c>
      <c r="BL12" s="451">
        <f>'Laporan Penerimaan'!BQ41</f>
        <v>0</v>
      </c>
      <c r="BM12" s="451">
        <f>'Laporan Penerimaan'!BR41</f>
        <v>0</v>
      </c>
      <c r="BN12" s="451">
        <f>'Laporan Penerimaan'!BS41</f>
        <v>0</v>
      </c>
      <c r="BO12" s="451">
        <f>'Laporan Penerimaan'!BT41</f>
        <v>0</v>
      </c>
      <c r="BP12" s="451">
        <f>'Laporan Penerimaan'!BU41</f>
        <v>0</v>
      </c>
      <c r="BQ12" s="451">
        <f>'Laporan Penerimaan'!BV41</f>
        <v>0</v>
      </c>
      <c r="BR12" s="451">
        <f>'Laporan Penerimaan'!BW41</f>
        <v>0</v>
      </c>
      <c r="BS12" s="451">
        <f>'Laporan Penerimaan'!BX41</f>
        <v>0</v>
      </c>
      <c r="BT12" s="451">
        <f>'Laporan Penerimaan'!BY41</f>
        <v>0</v>
      </c>
      <c r="BU12" s="451">
        <f>'Laporan Penerimaan'!BZ41</f>
        <v>0</v>
      </c>
      <c r="BV12" s="451">
        <f>'Laporan Penerimaan'!CA41</f>
        <v>0</v>
      </c>
      <c r="BW12" s="451">
        <f>'Laporan Penerimaan'!CB41</f>
        <v>0</v>
      </c>
      <c r="BX12" s="451">
        <f>'Laporan Penerimaan'!CC41</f>
        <v>0</v>
      </c>
      <c r="BY12" s="451">
        <f>'Laporan Penerimaan'!CD41</f>
        <v>0</v>
      </c>
      <c r="BZ12" s="451">
        <f>'Laporan Penerimaan'!CE41</f>
        <v>0</v>
      </c>
      <c r="CA12" s="451">
        <f>'Laporan Penerimaan'!CF41</f>
        <v>0</v>
      </c>
      <c r="CB12" s="451">
        <f>'Laporan Penerimaan'!CG41</f>
        <v>0</v>
      </c>
      <c r="CC12" s="451">
        <f>'Laporan Penerimaan'!CH41</f>
        <v>0</v>
      </c>
      <c r="CD12" s="451">
        <f>'Laporan Penerimaan'!CI41</f>
        <v>0</v>
      </c>
      <c r="CE12" s="451">
        <f>'Laporan Penerimaan'!CJ41</f>
        <v>0</v>
      </c>
      <c r="CF12" s="451">
        <f>'Laporan Penerimaan'!CK41</f>
        <v>0</v>
      </c>
      <c r="CG12" s="451">
        <f>'Laporan Penerimaan'!CL41</f>
        <v>0</v>
      </c>
      <c r="CH12" s="451">
        <f>'Laporan Penerimaan'!CM41</f>
        <v>0</v>
      </c>
      <c r="CI12" s="451">
        <f>'Laporan Penerimaan'!CN41</f>
        <v>0</v>
      </c>
      <c r="CJ12" s="451">
        <f>'Laporan Penerimaan'!CO41</f>
        <v>0</v>
      </c>
      <c r="CK12" s="451">
        <f>'Laporan Penerimaan'!CP41</f>
        <v>0</v>
      </c>
      <c r="CL12" s="451">
        <f>'Laporan Penerimaan'!CQ41</f>
        <v>0</v>
      </c>
      <c r="CM12" s="451">
        <f>'Laporan Penerimaan'!CR41</f>
        <v>0</v>
      </c>
      <c r="CN12" s="451">
        <f>'Laporan Penerimaan'!CS41</f>
        <v>0</v>
      </c>
      <c r="CO12" s="451">
        <f>'Laporan Penerimaan'!CT41</f>
        <v>0</v>
      </c>
      <c r="CP12" s="451">
        <f>'Laporan Penerimaan'!CU41</f>
        <v>0</v>
      </c>
      <c r="CQ12" s="451">
        <f>'Laporan Penerimaan'!CV41</f>
        <v>0</v>
      </c>
      <c r="CR12" s="451">
        <f>'Laporan Penerimaan'!CW41</f>
        <v>0</v>
      </c>
      <c r="CS12" s="451">
        <f>'Laporan Penerimaan'!CX41</f>
        <v>0</v>
      </c>
      <c r="CT12" s="451">
        <f>'Laporan Penerimaan'!CY41</f>
        <v>0</v>
      </c>
      <c r="CU12" s="452">
        <f>'Laporan Penerimaan'!CZ41</f>
        <v>0</v>
      </c>
      <c r="CV12" s="452">
        <f>'Laporan Penerimaan'!DA41</f>
        <v>0</v>
      </c>
      <c r="CW12" s="452">
        <f>'Laporan Penerimaan'!DB41</f>
        <v>0</v>
      </c>
      <c r="CX12" s="452">
        <f>'Laporan Penerimaan'!DC41</f>
        <v>0</v>
      </c>
      <c r="CY12" s="452">
        <f>'Laporan Penerimaan'!DD41</f>
        <v>0</v>
      </c>
      <c r="CZ12" s="452">
        <f>'Laporan Penerimaan'!DE41</f>
        <v>0</v>
      </c>
      <c r="DA12" s="452">
        <f>'Laporan Penerimaan'!DF41</f>
        <v>0</v>
      </c>
      <c r="DB12" s="452">
        <f>'Laporan Penerimaan'!DG41</f>
        <v>0</v>
      </c>
      <c r="DC12" s="452">
        <f>'Laporan Penerimaan'!DH41</f>
        <v>0</v>
      </c>
      <c r="DD12" s="452">
        <f>'Laporan Penerimaan'!DI41</f>
        <v>0</v>
      </c>
      <c r="DE12" s="452">
        <f>'Laporan Penerimaan'!DJ41</f>
        <v>0</v>
      </c>
      <c r="DF12" s="452">
        <f>'Laporan Penerimaan'!DK41</f>
        <v>0</v>
      </c>
      <c r="DG12" s="452">
        <f>'Laporan Penerimaan'!DL41</f>
        <v>0</v>
      </c>
      <c r="DH12" s="452">
        <f>'Laporan Penerimaan'!DM41</f>
        <v>0</v>
      </c>
      <c r="DI12" s="452">
        <f>'Laporan Penerimaan'!DN41</f>
        <v>0</v>
      </c>
      <c r="DJ12" s="452">
        <f>'Laporan Penerimaan'!DO41</f>
        <v>0</v>
      </c>
      <c r="DK12" s="452">
        <f>'Laporan Penerimaan'!DP41</f>
        <v>0</v>
      </c>
      <c r="DL12" s="452">
        <f>'Laporan Penerimaan'!DQ41</f>
        <v>0</v>
      </c>
      <c r="DM12" s="452">
        <f>'Laporan Penerimaan'!DR41</f>
        <v>0</v>
      </c>
      <c r="DN12" s="452">
        <f>'Laporan Penerimaan'!DS41</f>
        <v>0</v>
      </c>
      <c r="DO12" s="452">
        <f>'Laporan Penerimaan'!DT41</f>
        <v>0</v>
      </c>
      <c r="DP12" s="452">
        <f>'Laporan Penerimaan'!DU41</f>
        <v>0</v>
      </c>
      <c r="DQ12" s="452">
        <f>'Laporan Penerimaan'!DV41</f>
        <v>0</v>
      </c>
      <c r="DR12" s="452">
        <f>'Laporan Penerimaan'!DW41</f>
        <v>0</v>
      </c>
      <c r="DS12" s="452">
        <f>'Laporan Penerimaan'!DX41</f>
        <v>0</v>
      </c>
      <c r="DT12" s="452">
        <f>'Laporan Penerimaan'!DY41</f>
        <v>0</v>
      </c>
      <c r="DU12" s="452">
        <f>'Laporan Penerimaan'!DZ41</f>
        <v>0</v>
      </c>
      <c r="DV12" s="452">
        <f>'Laporan Penerimaan'!EA41</f>
        <v>0</v>
      </c>
      <c r="DW12" s="452">
        <f>'Laporan Penerimaan'!EB41</f>
        <v>0</v>
      </c>
      <c r="DX12" s="452">
        <f>'Laporan Penerimaan'!EC41</f>
        <v>0</v>
      </c>
      <c r="DY12" s="452">
        <f>'Laporan Penerimaan'!ED41</f>
        <v>0</v>
      </c>
      <c r="DZ12" s="452">
        <f>'Laporan Penerimaan'!EE41</f>
        <v>0</v>
      </c>
      <c r="EA12" s="452">
        <f>'Laporan Penerimaan'!EF41</f>
        <v>0</v>
      </c>
      <c r="EB12" s="452">
        <f>'Laporan Penerimaan'!EG41</f>
        <v>0</v>
      </c>
      <c r="EC12" s="452">
        <f>'Laporan Penerimaan'!EH41</f>
        <v>0</v>
      </c>
      <c r="ED12" s="452">
        <f>'Laporan Penerimaan'!EI41</f>
        <v>0</v>
      </c>
      <c r="EE12" s="452">
        <f>'Laporan Penerimaan'!EJ41</f>
        <v>0</v>
      </c>
      <c r="EF12" s="452">
        <f>'Laporan Penerimaan'!EK41</f>
        <v>0</v>
      </c>
      <c r="EG12" s="452">
        <f>'Laporan Penerimaan'!EL41</f>
        <v>0</v>
      </c>
      <c r="EH12" s="452">
        <f>'Laporan Penerimaan'!EM41</f>
        <v>0</v>
      </c>
      <c r="EI12" s="452">
        <f>'Laporan Penerimaan'!EN41</f>
        <v>0</v>
      </c>
      <c r="EJ12" s="452">
        <f>'Laporan Penerimaan'!EO41</f>
        <v>0</v>
      </c>
      <c r="EK12" s="452">
        <f>'Laporan Penerimaan'!EP41</f>
        <v>0</v>
      </c>
      <c r="EL12" s="452">
        <f>'Laporan Penerimaan'!EQ41</f>
        <v>0</v>
      </c>
      <c r="EM12" s="452">
        <f>'Laporan Penerimaan'!ER41</f>
        <v>0</v>
      </c>
      <c r="EN12" s="452">
        <f>'Laporan Penerimaan'!ES41</f>
        <v>0</v>
      </c>
      <c r="EO12" s="452">
        <f>'Laporan Penerimaan'!ET41</f>
        <v>0</v>
      </c>
      <c r="EP12" s="452">
        <f>'Laporan Penerimaan'!EU41</f>
        <v>0</v>
      </c>
      <c r="EQ12" s="452">
        <f>'Laporan Penerimaan'!EV41</f>
        <v>0</v>
      </c>
      <c r="ER12" s="452">
        <f>'Laporan Penerimaan'!EW41</f>
        <v>0</v>
      </c>
      <c r="ES12" s="452">
        <f>'Laporan Penerimaan'!EX41</f>
        <v>0</v>
      </c>
      <c r="ET12" s="452">
        <f>'Laporan Penerimaan'!EY41</f>
        <v>0</v>
      </c>
      <c r="EU12" s="452">
        <f>'Laporan Penerimaan'!EZ41</f>
        <v>0</v>
      </c>
    </row>
    <row r="13">
      <c r="A13" s="453"/>
      <c r="B13" s="454" t="s">
        <v>352</v>
      </c>
      <c r="C13" s="422">
        <f t="shared" si="5"/>
        <v>42493998</v>
      </c>
      <c r="D13" s="450">
        <f>'Laporan Penerimaan'!I42</f>
        <v>0</v>
      </c>
      <c r="E13" s="450">
        <f>'Laporan Penerimaan'!J42</f>
        <v>0</v>
      </c>
      <c r="F13" s="450">
        <f>'Laporan Penerimaan'!K42</f>
        <v>0</v>
      </c>
      <c r="G13" s="450">
        <f>'Laporan Penerimaan'!L42</f>
        <v>0</v>
      </c>
      <c r="H13" s="450">
        <f>'Laporan Penerimaan'!M42</f>
        <v>0</v>
      </c>
      <c r="I13" s="450">
        <f>'Laporan Penerimaan'!N42</f>
        <v>0</v>
      </c>
      <c r="J13" s="450">
        <f>'Laporan Penerimaan'!O42</f>
        <v>0</v>
      </c>
      <c r="K13" s="450">
        <f>'Laporan Penerimaan'!P42</f>
        <v>0</v>
      </c>
      <c r="L13" s="450">
        <f>'Laporan Penerimaan'!Q42</f>
        <v>0</v>
      </c>
      <c r="M13" s="450">
        <f>'Laporan Penerimaan'!R42</f>
        <v>0</v>
      </c>
      <c r="N13" s="450">
        <f>'Laporan Penerimaan'!S42</f>
        <v>0</v>
      </c>
      <c r="O13" s="450">
        <f>'Laporan Penerimaan'!T42</f>
        <v>0</v>
      </c>
      <c r="P13" s="450">
        <f>'Laporan Penerimaan'!U42</f>
        <v>0</v>
      </c>
      <c r="Q13" s="450">
        <f>'Laporan Penerimaan'!V42</f>
        <v>0</v>
      </c>
      <c r="R13" s="450">
        <f>'Laporan Penerimaan'!W42</f>
        <v>13164666</v>
      </c>
      <c r="S13" s="450">
        <f>'Laporan Penerimaan'!X42</f>
        <v>6582333</v>
      </c>
      <c r="T13" s="450">
        <f>'Laporan Penerimaan'!Y42</f>
        <v>6582333</v>
      </c>
      <c r="U13" s="450">
        <f>'Laporan Penerimaan'!Z42</f>
        <v>6582333</v>
      </c>
      <c r="V13" s="450">
        <f>'Laporan Penerimaan'!AA42</f>
        <v>6582333</v>
      </c>
      <c r="W13" s="450">
        <f>'Laporan Penerimaan'!AB42</f>
        <v>3000000</v>
      </c>
      <c r="X13" s="451">
        <f>'Laporan Penerimaan'!AC42</f>
        <v>3582333</v>
      </c>
      <c r="Y13" s="451">
        <f>'Laporan Penerimaan'!AD42</f>
        <v>0</v>
      </c>
      <c r="Z13" s="451">
        <f>'Laporan Penerimaan'!AE42</f>
        <v>0</v>
      </c>
      <c r="AA13" s="451">
        <f>'Laporan Penerimaan'!AF42</f>
        <v>0</v>
      </c>
      <c r="AB13" s="451">
        <f>'Laporan Penerimaan'!AG42</f>
        <v>0</v>
      </c>
      <c r="AC13" s="451">
        <f>'Laporan Penerimaan'!AH42</f>
        <v>0</v>
      </c>
      <c r="AD13" s="451">
        <f>'Laporan Penerimaan'!AI42</f>
        <v>0</v>
      </c>
      <c r="AE13" s="451">
        <f>'Laporan Penerimaan'!AJ42</f>
        <v>0</v>
      </c>
      <c r="AF13" s="451">
        <f>'Laporan Penerimaan'!AK42</f>
        <v>0</v>
      </c>
      <c r="AG13" s="451">
        <f>'Laporan Penerimaan'!AL42</f>
        <v>0</v>
      </c>
      <c r="AH13" s="451">
        <f>'Laporan Penerimaan'!AM42</f>
        <v>0</v>
      </c>
      <c r="AI13" s="451">
        <f>'Laporan Penerimaan'!AN42</f>
        <v>0</v>
      </c>
      <c r="AJ13" s="451">
        <f>'Laporan Penerimaan'!AO42</f>
        <v>0</v>
      </c>
      <c r="AK13" s="451">
        <f>'Laporan Penerimaan'!AP42</f>
        <v>0</v>
      </c>
      <c r="AL13" s="451">
        <f>'Laporan Penerimaan'!AQ42</f>
        <v>0</v>
      </c>
      <c r="AM13" s="451">
        <f>'Laporan Penerimaan'!AR42</f>
        <v>0</v>
      </c>
      <c r="AN13" s="451">
        <f>'Laporan Penerimaan'!AS42</f>
        <v>0</v>
      </c>
      <c r="AO13" s="451">
        <f>'Laporan Penerimaan'!AT42</f>
        <v>0</v>
      </c>
      <c r="AP13" s="451">
        <f>'Laporan Penerimaan'!AU42</f>
        <v>0</v>
      </c>
      <c r="AQ13" s="451">
        <f>'Laporan Penerimaan'!AV42</f>
        <v>0</v>
      </c>
      <c r="AR13" s="451">
        <f>'Laporan Penerimaan'!AW42</f>
        <v>0</v>
      </c>
      <c r="AS13" s="451">
        <f>'Laporan Penerimaan'!AX42</f>
        <v>0</v>
      </c>
      <c r="AT13" s="451">
        <f>'Laporan Penerimaan'!AY42</f>
        <v>0</v>
      </c>
      <c r="AU13" s="451">
        <f>'Laporan Penerimaan'!AZ42</f>
        <v>0</v>
      </c>
      <c r="AV13" s="451">
        <f>'Laporan Penerimaan'!BA42</f>
        <v>0</v>
      </c>
      <c r="AW13" s="451">
        <f>'Laporan Penerimaan'!BB42</f>
        <v>0</v>
      </c>
      <c r="AX13" s="451">
        <f>'Laporan Penerimaan'!BC42</f>
        <v>0</v>
      </c>
      <c r="AY13" s="451">
        <f>'Laporan Penerimaan'!BD42</f>
        <v>0</v>
      </c>
      <c r="AZ13" s="451">
        <f>'Laporan Penerimaan'!BE42</f>
        <v>0</v>
      </c>
      <c r="BA13" s="451">
        <f>'Laporan Penerimaan'!BF42</f>
        <v>0</v>
      </c>
      <c r="BB13" s="451">
        <f>'Laporan Penerimaan'!BG42</f>
        <v>0</v>
      </c>
      <c r="BC13" s="451">
        <f>'Laporan Penerimaan'!BH42</f>
        <v>0</v>
      </c>
      <c r="BD13" s="451">
        <f>'Laporan Penerimaan'!BI42</f>
        <v>0</v>
      </c>
      <c r="BE13" s="451">
        <f>'Laporan Penerimaan'!BJ42</f>
        <v>0</v>
      </c>
      <c r="BF13" s="451">
        <f>'Laporan Penerimaan'!BK42</f>
        <v>0</v>
      </c>
      <c r="BG13" s="451">
        <f>'Laporan Penerimaan'!BL42</f>
        <v>0</v>
      </c>
      <c r="BH13" s="451">
        <f>'Laporan Penerimaan'!BM42</f>
        <v>0</v>
      </c>
      <c r="BI13" s="451">
        <f>'Laporan Penerimaan'!BN42</f>
        <v>0</v>
      </c>
      <c r="BJ13" s="451">
        <f>'Laporan Penerimaan'!BO42</f>
        <v>0</v>
      </c>
      <c r="BK13" s="451">
        <f>'Laporan Penerimaan'!BP42</f>
        <v>0</v>
      </c>
      <c r="BL13" s="451">
        <f>'Laporan Penerimaan'!BQ42</f>
        <v>0</v>
      </c>
      <c r="BM13" s="451">
        <f>'Laporan Penerimaan'!BR42</f>
        <v>0</v>
      </c>
      <c r="BN13" s="451">
        <f>'Laporan Penerimaan'!BS42</f>
        <v>0</v>
      </c>
      <c r="BO13" s="451">
        <f>'Laporan Penerimaan'!BT42</f>
        <v>0</v>
      </c>
      <c r="BP13" s="451">
        <f>'Laporan Penerimaan'!BU42</f>
        <v>0</v>
      </c>
      <c r="BQ13" s="451">
        <f>'Laporan Penerimaan'!BV42</f>
        <v>0</v>
      </c>
      <c r="BR13" s="451">
        <f>'Laporan Penerimaan'!BW42</f>
        <v>0</v>
      </c>
      <c r="BS13" s="451">
        <f>'Laporan Penerimaan'!BX42</f>
        <v>0</v>
      </c>
      <c r="BT13" s="451">
        <f>'Laporan Penerimaan'!BY42</f>
        <v>0</v>
      </c>
      <c r="BU13" s="451">
        <f>'Laporan Penerimaan'!BZ42</f>
        <v>0</v>
      </c>
      <c r="BV13" s="451">
        <f>'Laporan Penerimaan'!CA42</f>
        <v>0</v>
      </c>
      <c r="BW13" s="451">
        <f>'Laporan Penerimaan'!CB42</f>
        <v>0</v>
      </c>
      <c r="BX13" s="451">
        <f>'Laporan Penerimaan'!CC42</f>
        <v>0</v>
      </c>
      <c r="BY13" s="451">
        <f>'Laporan Penerimaan'!CD42</f>
        <v>0</v>
      </c>
      <c r="BZ13" s="451">
        <f>'Laporan Penerimaan'!CE42</f>
        <v>0</v>
      </c>
      <c r="CA13" s="451">
        <f>'Laporan Penerimaan'!CF42</f>
        <v>0</v>
      </c>
      <c r="CB13" s="451">
        <f>'Laporan Penerimaan'!CG42</f>
        <v>0</v>
      </c>
      <c r="CC13" s="451">
        <f>'Laporan Penerimaan'!CH42</f>
        <v>0</v>
      </c>
      <c r="CD13" s="451">
        <f>'Laporan Penerimaan'!CI42</f>
        <v>0</v>
      </c>
      <c r="CE13" s="451">
        <f>'Laporan Penerimaan'!CJ42</f>
        <v>0</v>
      </c>
      <c r="CF13" s="451">
        <f>'Laporan Penerimaan'!CK42</f>
        <v>0</v>
      </c>
      <c r="CG13" s="451">
        <f>'Laporan Penerimaan'!CL42</f>
        <v>0</v>
      </c>
      <c r="CH13" s="451">
        <f>'Laporan Penerimaan'!CM42</f>
        <v>0</v>
      </c>
      <c r="CI13" s="451">
        <f>'Laporan Penerimaan'!CN42</f>
        <v>0</v>
      </c>
      <c r="CJ13" s="451">
        <f>'Laporan Penerimaan'!CO42</f>
        <v>0</v>
      </c>
      <c r="CK13" s="451">
        <f>'Laporan Penerimaan'!CP42</f>
        <v>0</v>
      </c>
      <c r="CL13" s="451">
        <f>'Laporan Penerimaan'!CQ42</f>
        <v>0</v>
      </c>
      <c r="CM13" s="451">
        <f>'Laporan Penerimaan'!CR42</f>
        <v>0</v>
      </c>
      <c r="CN13" s="451">
        <f>'Laporan Penerimaan'!CS42</f>
        <v>0</v>
      </c>
      <c r="CO13" s="451">
        <f>'Laporan Penerimaan'!CT42</f>
        <v>0</v>
      </c>
      <c r="CP13" s="451">
        <f>'Laporan Penerimaan'!CU42</f>
        <v>0</v>
      </c>
      <c r="CQ13" s="451">
        <f>'Laporan Penerimaan'!CV42</f>
        <v>0</v>
      </c>
      <c r="CR13" s="451">
        <f>'Laporan Penerimaan'!CW42</f>
        <v>0</v>
      </c>
      <c r="CS13" s="451">
        <f>'Laporan Penerimaan'!CX42</f>
        <v>0</v>
      </c>
      <c r="CT13" s="451">
        <f>'Laporan Penerimaan'!CY42</f>
        <v>0</v>
      </c>
      <c r="CU13" s="452">
        <f>'Laporan Penerimaan'!CZ42</f>
        <v>0</v>
      </c>
      <c r="CV13" s="452">
        <f>'Laporan Penerimaan'!DA42</f>
        <v>0</v>
      </c>
      <c r="CW13" s="452">
        <f>'Laporan Penerimaan'!DB42</f>
        <v>0</v>
      </c>
      <c r="CX13" s="452">
        <f>'Laporan Penerimaan'!DC42</f>
        <v>0</v>
      </c>
      <c r="CY13" s="452">
        <f>'Laporan Penerimaan'!DD42</f>
        <v>0</v>
      </c>
      <c r="CZ13" s="452">
        <f>'Laporan Penerimaan'!DE42</f>
        <v>0</v>
      </c>
      <c r="DA13" s="452">
        <f>'Laporan Penerimaan'!DF42</f>
        <v>0</v>
      </c>
      <c r="DB13" s="452">
        <f>'Laporan Penerimaan'!DG42</f>
        <v>0</v>
      </c>
      <c r="DC13" s="452">
        <f>'Laporan Penerimaan'!DH42</f>
        <v>0</v>
      </c>
      <c r="DD13" s="452">
        <f>'Laporan Penerimaan'!DI42</f>
        <v>0</v>
      </c>
      <c r="DE13" s="452">
        <f>'Laporan Penerimaan'!DJ42</f>
        <v>0</v>
      </c>
      <c r="DF13" s="452">
        <f>'Laporan Penerimaan'!DK42</f>
        <v>0</v>
      </c>
      <c r="DG13" s="452">
        <f>'Laporan Penerimaan'!DL42</f>
        <v>0</v>
      </c>
      <c r="DH13" s="452">
        <f>'Laporan Penerimaan'!DM42</f>
        <v>0</v>
      </c>
      <c r="DI13" s="452">
        <f>'Laporan Penerimaan'!DN42</f>
        <v>0</v>
      </c>
      <c r="DJ13" s="452">
        <f>'Laporan Penerimaan'!DO42</f>
        <v>0</v>
      </c>
      <c r="DK13" s="452">
        <f>'Laporan Penerimaan'!DP42</f>
        <v>0</v>
      </c>
      <c r="DL13" s="452">
        <f>'Laporan Penerimaan'!DQ42</f>
        <v>0</v>
      </c>
      <c r="DM13" s="452">
        <f>'Laporan Penerimaan'!DR42</f>
        <v>0</v>
      </c>
      <c r="DN13" s="452">
        <f>'Laporan Penerimaan'!DS42</f>
        <v>0</v>
      </c>
      <c r="DO13" s="452">
        <f>'Laporan Penerimaan'!DT42</f>
        <v>0</v>
      </c>
      <c r="DP13" s="452">
        <f>'Laporan Penerimaan'!DU42</f>
        <v>0</v>
      </c>
      <c r="DQ13" s="452">
        <f>'Laporan Penerimaan'!DV42</f>
        <v>0</v>
      </c>
      <c r="DR13" s="452">
        <f>'Laporan Penerimaan'!DW42</f>
        <v>0</v>
      </c>
      <c r="DS13" s="452">
        <f>'Laporan Penerimaan'!DX42</f>
        <v>0</v>
      </c>
      <c r="DT13" s="452">
        <f>'Laporan Penerimaan'!DY42</f>
        <v>0</v>
      </c>
      <c r="DU13" s="452">
        <f>'Laporan Penerimaan'!DZ42</f>
        <v>0</v>
      </c>
      <c r="DV13" s="452">
        <f>'Laporan Penerimaan'!EA42</f>
        <v>0</v>
      </c>
      <c r="DW13" s="452">
        <f>'Laporan Penerimaan'!EB42</f>
        <v>0</v>
      </c>
      <c r="DX13" s="452">
        <f>'Laporan Penerimaan'!EC42</f>
        <v>0</v>
      </c>
      <c r="DY13" s="452">
        <f>'Laporan Penerimaan'!ED42</f>
        <v>0</v>
      </c>
      <c r="DZ13" s="452">
        <f>'Laporan Penerimaan'!EE42</f>
        <v>0</v>
      </c>
      <c r="EA13" s="452">
        <f>'Laporan Penerimaan'!EF42</f>
        <v>0</v>
      </c>
      <c r="EB13" s="452">
        <f>'Laporan Penerimaan'!EG42</f>
        <v>0</v>
      </c>
      <c r="EC13" s="452">
        <f>'Laporan Penerimaan'!EH42</f>
        <v>0</v>
      </c>
      <c r="ED13" s="452">
        <f>'Laporan Penerimaan'!EI42</f>
        <v>0</v>
      </c>
      <c r="EE13" s="452">
        <f>'Laporan Penerimaan'!EJ42</f>
        <v>0</v>
      </c>
      <c r="EF13" s="452">
        <f>'Laporan Penerimaan'!EK42</f>
        <v>0</v>
      </c>
      <c r="EG13" s="452">
        <f>'Laporan Penerimaan'!EL42</f>
        <v>0</v>
      </c>
      <c r="EH13" s="452">
        <f>'Laporan Penerimaan'!EM42</f>
        <v>0</v>
      </c>
      <c r="EI13" s="452">
        <f>'Laporan Penerimaan'!EN42</f>
        <v>0</v>
      </c>
      <c r="EJ13" s="452">
        <f>'Laporan Penerimaan'!EO42</f>
        <v>0</v>
      </c>
      <c r="EK13" s="452">
        <f>'Laporan Penerimaan'!EP42</f>
        <v>0</v>
      </c>
      <c r="EL13" s="452">
        <f>'Laporan Penerimaan'!EQ42</f>
        <v>0</v>
      </c>
      <c r="EM13" s="452">
        <f>'Laporan Penerimaan'!ER42</f>
        <v>0</v>
      </c>
      <c r="EN13" s="452">
        <f>'Laporan Penerimaan'!ES42</f>
        <v>0</v>
      </c>
      <c r="EO13" s="452">
        <f>'Laporan Penerimaan'!ET42</f>
        <v>0</v>
      </c>
      <c r="EP13" s="452">
        <f>'Laporan Penerimaan'!EU42</f>
        <v>0</v>
      </c>
      <c r="EQ13" s="452">
        <f>'Laporan Penerimaan'!EV42</f>
        <v>0</v>
      </c>
      <c r="ER13" s="452">
        <f>'Laporan Penerimaan'!EW42</f>
        <v>0</v>
      </c>
      <c r="ES13" s="452">
        <f>'Laporan Penerimaan'!EX42</f>
        <v>0</v>
      </c>
      <c r="ET13" s="452">
        <f>'Laporan Penerimaan'!EY42</f>
        <v>0</v>
      </c>
      <c r="EU13" s="452">
        <f>'Laporan Penerimaan'!EZ42</f>
        <v>0</v>
      </c>
    </row>
    <row r="14">
      <c r="A14" s="455"/>
      <c r="B14" s="456" t="s">
        <v>353</v>
      </c>
      <c r="C14" s="457">
        <f>SUM(C11:C13)</f>
        <v>1581486295</v>
      </c>
      <c r="D14" s="458">
        <f t="shared" ref="D14:EU14" si="6">SUM(D8:D13)</f>
        <v>365960020</v>
      </c>
      <c r="E14" s="458">
        <f t="shared" si="6"/>
        <v>180360020</v>
      </c>
      <c r="F14" s="458">
        <f t="shared" si="6"/>
        <v>317260020</v>
      </c>
      <c r="G14" s="458">
        <f t="shared" si="6"/>
        <v>107910020</v>
      </c>
      <c r="H14" s="458">
        <f t="shared" si="6"/>
        <v>156030020</v>
      </c>
      <c r="I14" s="458">
        <f t="shared" si="6"/>
        <v>124699020</v>
      </c>
      <c r="J14" s="458">
        <f t="shared" si="6"/>
        <v>74479020</v>
      </c>
      <c r="K14" s="458">
        <f t="shared" si="6"/>
        <v>65069020</v>
      </c>
      <c r="L14" s="458">
        <f t="shared" si="6"/>
        <v>71846020</v>
      </c>
      <c r="M14" s="458">
        <f t="shared" si="6"/>
        <v>76332782</v>
      </c>
      <c r="N14" s="458">
        <f t="shared" si="6"/>
        <v>102219282</v>
      </c>
      <c r="O14" s="458">
        <f t="shared" si="6"/>
        <v>197059282</v>
      </c>
      <c r="P14" s="458">
        <f t="shared" si="6"/>
        <v>205556241.2</v>
      </c>
      <c r="Q14" s="458">
        <f t="shared" si="6"/>
        <v>285879381.2</v>
      </c>
      <c r="R14" s="458">
        <f t="shared" si="6"/>
        <v>227703541.2</v>
      </c>
      <c r="S14" s="458">
        <f t="shared" si="6"/>
        <v>295453165.2</v>
      </c>
      <c r="T14" s="458">
        <f t="shared" si="6"/>
        <v>248090292.9</v>
      </c>
      <c r="U14" s="458">
        <f t="shared" si="6"/>
        <v>269304975.2</v>
      </c>
      <c r="V14" s="458">
        <f t="shared" si="6"/>
        <v>445572432.2</v>
      </c>
      <c r="W14" s="458">
        <f t="shared" si="6"/>
        <v>433156842.2</v>
      </c>
      <c r="X14" s="458">
        <f t="shared" si="6"/>
        <v>395312075.2</v>
      </c>
      <c r="Y14" s="458">
        <f t="shared" si="6"/>
        <v>373066404.2</v>
      </c>
      <c r="Z14" s="458">
        <f t="shared" si="6"/>
        <v>373066404.2</v>
      </c>
      <c r="AA14" s="458">
        <f t="shared" si="6"/>
        <v>373066404.2</v>
      </c>
      <c r="AB14" s="458">
        <f t="shared" si="6"/>
        <v>373066404.2</v>
      </c>
      <c r="AC14" s="458">
        <f t="shared" si="6"/>
        <v>373066404.2</v>
      </c>
      <c r="AD14" s="458">
        <f t="shared" si="6"/>
        <v>373066404.2</v>
      </c>
      <c r="AE14" s="458">
        <f t="shared" si="6"/>
        <v>373066404.2</v>
      </c>
      <c r="AF14" s="458">
        <f t="shared" si="6"/>
        <v>373066404.2</v>
      </c>
      <c r="AG14" s="458">
        <f t="shared" si="6"/>
        <v>373066404.2</v>
      </c>
      <c r="AH14" s="458">
        <f t="shared" si="6"/>
        <v>373066404.2</v>
      </c>
      <c r="AI14" s="458">
        <f t="shared" si="6"/>
        <v>373066404.2</v>
      </c>
      <c r="AJ14" s="458">
        <f t="shared" si="6"/>
        <v>373066404.2</v>
      </c>
      <c r="AK14" s="458">
        <f t="shared" si="6"/>
        <v>373066404.2</v>
      </c>
      <c r="AL14" s="458">
        <f t="shared" si="6"/>
        <v>373066404.2</v>
      </c>
      <c r="AM14" s="458">
        <f t="shared" si="6"/>
        <v>373066404.2</v>
      </c>
      <c r="AN14" s="458">
        <f t="shared" si="6"/>
        <v>373066404.2</v>
      </c>
      <c r="AO14" s="458">
        <f t="shared" si="6"/>
        <v>373066404.2</v>
      </c>
      <c r="AP14" s="458">
        <f t="shared" si="6"/>
        <v>373066404.2</v>
      </c>
      <c r="AQ14" s="458">
        <f t="shared" si="6"/>
        <v>373066404.2</v>
      </c>
      <c r="AR14" s="458">
        <f t="shared" si="6"/>
        <v>373066404.2</v>
      </c>
      <c r="AS14" s="458">
        <f t="shared" si="6"/>
        <v>373066404.2</v>
      </c>
      <c r="AT14" s="458">
        <f t="shared" si="6"/>
        <v>373066404.2</v>
      </c>
      <c r="AU14" s="458">
        <f t="shared" si="6"/>
        <v>373066404.2</v>
      </c>
      <c r="AV14" s="458">
        <f t="shared" si="6"/>
        <v>373066404.2</v>
      </c>
      <c r="AW14" s="458">
        <f t="shared" si="6"/>
        <v>373066404.2</v>
      </c>
      <c r="AX14" s="458">
        <f t="shared" si="6"/>
        <v>373066404.2</v>
      </c>
      <c r="AY14" s="458">
        <f t="shared" si="6"/>
        <v>373066404.2</v>
      </c>
      <c r="AZ14" s="458">
        <f t="shared" si="6"/>
        <v>373066404.2</v>
      </c>
      <c r="BA14" s="458">
        <f t="shared" si="6"/>
        <v>373066404.2</v>
      </c>
      <c r="BB14" s="458">
        <f t="shared" si="6"/>
        <v>373066404.2</v>
      </c>
      <c r="BC14" s="458">
        <f t="shared" si="6"/>
        <v>373066404.2</v>
      </c>
      <c r="BD14" s="458">
        <f t="shared" si="6"/>
        <v>373066404.2</v>
      </c>
      <c r="BE14" s="458">
        <f t="shared" si="6"/>
        <v>373066404.2</v>
      </c>
      <c r="BF14" s="458">
        <f t="shared" si="6"/>
        <v>373066404.2</v>
      </c>
      <c r="BG14" s="458">
        <f t="shared" si="6"/>
        <v>373066404.2</v>
      </c>
      <c r="BH14" s="458">
        <f t="shared" si="6"/>
        <v>373066404.2</v>
      </c>
      <c r="BI14" s="458">
        <f t="shared" si="6"/>
        <v>373066404.2</v>
      </c>
      <c r="BJ14" s="458">
        <f t="shared" si="6"/>
        <v>373066404.2</v>
      </c>
      <c r="BK14" s="458">
        <f t="shared" si="6"/>
        <v>373066404.2</v>
      </c>
      <c r="BL14" s="458">
        <f t="shared" si="6"/>
        <v>373066404.2</v>
      </c>
      <c r="BM14" s="458">
        <f t="shared" si="6"/>
        <v>373066404.2</v>
      </c>
      <c r="BN14" s="458">
        <f t="shared" si="6"/>
        <v>373066404.2</v>
      </c>
      <c r="BO14" s="458">
        <f t="shared" si="6"/>
        <v>373066404.2</v>
      </c>
      <c r="BP14" s="458">
        <f t="shared" si="6"/>
        <v>373066404.2</v>
      </c>
      <c r="BQ14" s="458">
        <f t="shared" si="6"/>
        <v>373066404.2</v>
      </c>
      <c r="BR14" s="458">
        <f t="shared" si="6"/>
        <v>373066404.2</v>
      </c>
      <c r="BS14" s="458">
        <f t="shared" si="6"/>
        <v>373066404.2</v>
      </c>
      <c r="BT14" s="458">
        <f t="shared" si="6"/>
        <v>373066404.2</v>
      </c>
      <c r="BU14" s="458">
        <f t="shared" si="6"/>
        <v>373066404.2</v>
      </c>
      <c r="BV14" s="458">
        <f t="shared" si="6"/>
        <v>373066404.2</v>
      </c>
      <c r="BW14" s="458">
        <f t="shared" si="6"/>
        <v>373066404.2</v>
      </c>
      <c r="BX14" s="458">
        <f t="shared" si="6"/>
        <v>373066404.2</v>
      </c>
      <c r="BY14" s="458">
        <f t="shared" si="6"/>
        <v>373066404.2</v>
      </c>
      <c r="BZ14" s="458">
        <f t="shared" si="6"/>
        <v>373066404.2</v>
      </c>
      <c r="CA14" s="458">
        <f t="shared" si="6"/>
        <v>373066404.2</v>
      </c>
      <c r="CB14" s="458">
        <f t="shared" si="6"/>
        <v>373066404.2</v>
      </c>
      <c r="CC14" s="458">
        <f t="shared" si="6"/>
        <v>373066404.2</v>
      </c>
      <c r="CD14" s="458">
        <f t="shared" si="6"/>
        <v>373066404.2</v>
      </c>
      <c r="CE14" s="458">
        <f t="shared" si="6"/>
        <v>373066404.2</v>
      </c>
      <c r="CF14" s="458">
        <f t="shared" si="6"/>
        <v>373066404.2</v>
      </c>
      <c r="CG14" s="458">
        <f t="shared" si="6"/>
        <v>373066404.2</v>
      </c>
      <c r="CH14" s="458">
        <f t="shared" si="6"/>
        <v>373066404.2</v>
      </c>
      <c r="CI14" s="458">
        <f t="shared" si="6"/>
        <v>373066404.2</v>
      </c>
      <c r="CJ14" s="458">
        <f t="shared" si="6"/>
        <v>373066404.2</v>
      </c>
      <c r="CK14" s="458">
        <f t="shared" si="6"/>
        <v>373066404.2</v>
      </c>
      <c r="CL14" s="458">
        <f t="shared" si="6"/>
        <v>373066404.2</v>
      </c>
      <c r="CM14" s="458">
        <f t="shared" si="6"/>
        <v>373066404.2</v>
      </c>
      <c r="CN14" s="458">
        <f t="shared" si="6"/>
        <v>373066404.2</v>
      </c>
      <c r="CO14" s="458">
        <f t="shared" si="6"/>
        <v>373066404.2</v>
      </c>
      <c r="CP14" s="458">
        <f t="shared" si="6"/>
        <v>373066404.2</v>
      </c>
      <c r="CQ14" s="458">
        <f t="shared" si="6"/>
        <v>373066404.2</v>
      </c>
      <c r="CR14" s="458">
        <f t="shared" si="6"/>
        <v>373066404.2</v>
      </c>
      <c r="CS14" s="458">
        <f t="shared" si="6"/>
        <v>373066404.2</v>
      </c>
      <c r="CT14" s="458">
        <f t="shared" si="6"/>
        <v>373066404.2</v>
      </c>
      <c r="CU14" s="459">
        <f t="shared" si="6"/>
        <v>373066404.2</v>
      </c>
      <c r="CV14" s="459">
        <f t="shared" si="6"/>
        <v>373066404.2</v>
      </c>
      <c r="CW14" s="459">
        <f t="shared" si="6"/>
        <v>0</v>
      </c>
      <c r="CX14" s="459">
        <f t="shared" si="6"/>
        <v>0</v>
      </c>
      <c r="CY14" s="459">
        <f t="shared" si="6"/>
        <v>0</v>
      </c>
      <c r="CZ14" s="459">
        <f t="shared" si="6"/>
        <v>0</v>
      </c>
      <c r="DA14" s="459">
        <f t="shared" si="6"/>
        <v>0</v>
      </c>
      <c r="DB14" s="459">
        <f t="shared" si="6"/>
        <v>0</v>
      </c>
      <c r="DC14" s="459">
        <f t="shared" si="6"/>
        <v>0</v>
      </c>
      <c r="DD14" s="459">
        <f t="shared" si="6"/>
        <v>0</v>
      </c>
      <c r="DE14" s="459">
        <f t="shared" si="6"/>
        <v>0</v>
      </c>
      <c r="DF14" s="459">
        <f t="shared" si="6"/>
        <v>0</v>
      </c>
      <c r="DG14" s="459">
        <f t="shared" si="6"/>
        <v>0</v>
      </c>
      <c r="DH14" s="459">
        <f t="shared" si="6"/>
        <v>0</v>
      </c>
      <c r="DI14" s="459">
        <f t="shared" si="6"/>
        <v>0</v>
      </c>
      <c r="DJ14" s="459">
        <f t="shared" si="6"/>
        <v>0</v>
      </c>
      <c r="DK14" s="459">
        <f t="shared" si="6"/>
        <v>0</v>
      </c>
      <c r="DL14" s="459">
        <f t="shared" si="6"/>
        <v>0</v>
      </c>
      <c r="DM14" s="459">
        <f t="shared" si="6"/>
        <v>0</v>
      </c>
      <c r="DN14" s="459">
        <f t="shared" si="6"/>
        <v>0</v>
      </c>
      <c r="DO14" s="459">
        <f t="shared" si="6"/>
        <v>0</v>
      </c>
      <c r="DP14" s="459">
        <f t="shared" si="6"/>
        <v>0</v>
      </c>
      <c r="DQ14" s="459">
        <f t="shared" si="6"/>
        <v>0</v>
      </c>
      <c r="DR14" s="459">
        <f t="shared" si="6"/>
        <v>0</v>
      </c>
      <c r="DS14" s="459">
        <f t="shared" si="6"/>
        <v>0</v>
      </c>
      <c r="DT14" s="459">
        <f t="shared" si="6"/>
        <v>0</v>
      </c>
      <c r="DU14" s="459">
        <f t="shared" si="6"/>
        <v>0</v>
      </c>
      <c r="DV14" s="459">
        <f t="shared" si="6"/>
        <v>0</v>
      </c>
      <c r="DW14" s="459">
        <f t="shared" si="6"/>
        <v>0</v>
      </c>
      <c r="DX14" s="459">
        <f t="shared" si="6"/>
        <v>0</v>
      </c>
      <c r="DY14" s="459">
        <f t="shared" si="6"/>
        <v>0</v>
      </c>
      <c r="DZ14" s="459">
        <f t="shared" si="6"/>
        <v>0</v>
      </c>
      <c r="EA14" s="459">
        <f t="shared" si="6"/>
        <v>0</v>
      </c>
      <c r="EB14" s="459">
        <f t="shared" si="6"/>
        <v>0</v>
      </c>
      <c r="EC14" s="459">
        <f t="shared" si="6"/>
        <v>0</v>
      </c>
      <c r="ED14" s="459">
        <f t="shared" si="6"/>
        <v>0</v>
      </c>
      <c r="EE14" s="459">
        <f t="shared" si="6"/>
        <v>0</v>
      </c>
      <c r="EF14" s="459">
        <f t="shared" si="6"/>
        <v>0</v>
      </c>
      <c r="EG14" s="459">
        <f t="shared" si="6"/>
        <v>0</v>
      </c>
      <c r="EH14" s="459">
        <f t="shared" si="6"/>
        <v>0</v>
      </c>
      <c r="EI14" s="459">
        <f t="shared" si="6"/>
        <v>0</v>
      </c>
      <c r="EJ14" s="459">
        <f t="shared" si="6"/>
        <v>0</v>
      </c>
      <c r="EK14" s="459">
        <f t="shared" si="6"/>
        <v>0</v>
      </c>
      <c r="EL14" s="459">
        <f t="shared" si="6"/>
        <v>0</v>
      </c>
      <c r="EM14" s="459">
        <f t="shared" si="6"/>
        <v>0</v>
      </c>
      <c r="EN14" s="459">
        <f t="shared" si="6"/>
        <v>0</v>
      </c>
      <c r="EO14" s="459">
        <f t="shared" si="6"/>
        <v>0</v>
      </c>
      <c r="EP14" s="459">
        <f t="shared" si="6"/>
        <v>0</v>
      </c>
      <c r="EQ14" s="459">
        <f t="shared" si="6"/>
        <v>0</v>
      </c>
      <c r="ER14" s="459">
        <f t="shared" si="6"/>
        <v>0</v>
      </c>
      <c r="ES14" s="459">
        <f t="shared" si="6"/>
        <v>0</v>
      </c>
      <c r="ET14" s="459">
        <f t="shared" si="6"/>
        <v>0</v>
      </c>
      <c r="EU14" s="459">
        <f t="shared" si="6"/>
        <v>0</v>
      </c>
    </row>
    <row r="15">
      <c r="A15" s="460"/>
      <c r="B15" s="392"/>
      <c r="C15" s="461"/>
      <c r="D15" s="441"/>
      <c r="E15" s="441"/>
      <c r="F15" s="441"/>
      <c r="G15" s="441"/>
      <c r="H15" s="441"/>
      <c r="I15" s="441"/>
      <c r="J15" s="441"/>
      <c r="K15" s="441"/>
      <c r="L15" s="441"/>
      <c r="M15" s="441"/>
      <c r="N15" s="441"/>
      <c r="O15" s="441"/>
      <c r="P15" s="441"/>
      <c r="Q15" s="441"/>
      <c r="R15" s="442"/>
      <c r="S15" s="443"/>
      <c r="T15" s="441"/>
      <c r="U15" s="441"/>
      <c r="V15" s="441"/>
      <c r="W15" s="441"/>
      <c r="X15" s="441"/>
      <c r="Y15" s="441"/>
      <c r="Z15" s="441"/>
      <c r="AA15" s="441"/>
      <c r="AB15" s="441"/>
      <c r="AC15" s="441"/>
      <c r="AD15" s="442"/>
      <c r="AE15" s="443"/>
      <c r="AF15" s="441"/>
      <c r="AG15" s="441"/>
      <c r="AH15" s="441"/>
      <c r="AI15" s="441"/>
      <c r="AJ15" s="441"/>
      <c r="AK15" s="441"/>
      <c r="AL15" s="442"/>
      <c r="AM15" s="442"/>
      <c r="AN15" s="442"/>
      <c r="AO15" s="442"/>
      <c r="AP15" s="442"/>
      <c r="AQ15" s="442"/>
      <c r="AR15" s="442"/>
      <c r="AS15" s="442"/>
      <c r="AT15" s="442"/>
      <c r="AU15" s="442"/>
      <c r="AV15" s="442"/>
      <c r="AW15" s="442"/>
      <c r="AX15" s="442"/>
      <c r="AY15" s="442"/>
      <c r="AZ15" s="442"/>
      <c r="BA15" s="442"/>
      <c r="BB15" s="442"/>
      <c r="BC15" s="442"/>
      <c r="BD15" s="442"/>
      <c r="BE15" s="442"/>
      <c r="BF15" s="442"/>
      <c r="BG15" s="442"/>
      <c r="BH15" s="442"/>
      <c r="BI15" s="442"/>
      <c r="BJ15" s="442"/>
      <c r="BK15" s="442"/>
      <c r="BL15" s="442"/>
      <c r="BM15" s="442"/>
      <c r="BN15" s="442"/>
      <c r="BO15" s="442"/>
      <c r="BP15" s="442"/>
      <c r="BQ15" s="442"/>
      <c r="BR15" s="442"/>
      <c r="BS15" s="442"/>
      <c r="BT15" s="442"/>
      <c r="BU15" s="442"/>
      <c r="BV15" s="442"/>
      <c r="BW15" s="442"/>
      <c r="BX15" s="442"/>
      <c r="BY15" s="442"/>
      <c r="BZ15" s="442"/>
      <c r="CA15" s="442"/>
      <c r="CB15" s="442"/>
      <c r="CC15" s="442"/>
      <c r="CD15" s="442"/>
      <c r="CE15" s="442"/>
      <c r="CF15" s="442"/>
      <c r="CG15" s="442"/>
      <c r="CH15" s="442"/>
      <c r="CI15" s="442"/>
      <c r="CJ15" s="442"/>
      <c r="CK15" s="442"/>
      <c r="CL15" s="442"/>
      <c r="CM15" s="442"/>
      <c r="CN15" s="442"/>
      <c r="CO15" s="442"/>
      <c r="CP15" s="442"/>
      <c r="CQ15" s="442"/>
      <c r="CR15" s="442"/>
      <c r="CS15" s="442"/>
      <c r="CT15" s="442"/>
      <c r="CU15" s="44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</row>
    <row r="16">
      <c r="B16" s="462" t="s">
        <v>354</v>
      </c>
      <c r="C16" s="463"/>
      <c r="D16" s="463"/>
      <c r="E16" s="463"/>
      <c r="F16" s="463"/>
      <c r="G16" s="463"/>
      <c r="H16" s="463"/>
      <c r="I16" s="463"/>
      <c r="J16" s="463"/>
      <c r="K16" s="463"/>
      <c r="L16" s="463"/>
      <c r="M16" s="463"/>
      <c r="N16" s="463"/>
      <c r="O16" s="463"/>
      <c r="P16" s="463"/>
      <c r="Q16" s="463"/>
      <c r="R16" s="463"/>
      <c r="S16" s="463"/>
      <c r="T16" s="463"/>
      <c r="U16" s="463"/>
      <c r="V16" s="463"/>
      <c r="W16" s="463"/>
      <c r="X16" s="463"/>
      <c r="Y16" s="463"/>
      <c r="Z16" s="463"/>
      <c r="AA16" s="463"/>
      <c r="AB16" s="463"/>
      <c r="AC16" s="463"/>
      <c r="AD16" s="463"/>
      <c r="AE16" s="463"/>
      <c r="AF16" s="463"/>
      <c r="AG16" s="463"/>
      <c r="AH16" s="463"/>
      <c r="AI16" s="463"/>
      <c r="AJ16" s="463"/>
      <c r="AK16" s="463"/>
      <c r="AL16" s="463"/>
      <c r="AM16" s="463"/>
      <c r="AN16" s="463"/>
      <c r="AO16" s="463"/>
      <c r="AP16" s="463"/>
      <c r="AQ16" s="463"/>
      <c r="AR16" s="463"/>
      <c r="AS16" s="463"/>
      <c r="AT16" s="463"/>
      <c r="AU16" s="463"/>
      <c r="AV16" s="463"/>
      <c r="AW16" s="463"/>
      <c r="AX16" s="463"/>
      <c r="AY16" s="463"/>
      <c r="AZ16" s="463"/>
      <c r="BA16" s="463"/>
      <c r="BB16" s="463"/>
      <c r="BC16" s="463"/>
      <c r="BD16" s="463"/>
      <c r="BE16" s="463"/>
      <c r="BF16" s="463"/>
      <c r="BG16" s="463"/>
      <c r="BH16" s="463"/>
      <c r="BI16" s="463"/>
      <c r="BJ16" s="463"/>
      <c r="BK16" s="463"/>
      <c r="BL16" s="463"/>
      <c r="BM16" s="463"/>
      <c r="BN16" s="463"/>
      <c r="BO16" s="463"/>
      <c r="BP16" s="463"/>
      <c r="BQ16" s="463"/>
      <c r="BR16" s="463"/>
      <c r="BS16" s="463"/>
      <c r="BT16" s="463"/>
      <c r="BU16" s="463"/>
      <c r="BV16" s="463"/>
      <c r="BW16" s="463"/>
      <c r="BX16" s="463"/>
      <c r="BY16" s="463"/>
      <c r="BZ16" s="463"/>
      <c r="CA16" s="463"/>
      <c r="CB16" s="463"/>
      <c r="CC16" s="463"/>
      <c r="CD16" s="463"/>
      <c r="CE16" s="463"/>
      <c r="CF16" s="463"/>
      <c r="CG16" s="463"/>
      <c r="CH16" s="463"/>
      <c r="CI16" s="463"/>
      <c r="CJ16" s="463"/>
      <c r="CK16" s="463"/>
      <c r="CL16" s="463"/>
      <c r="CM16" s="463"/>
      <c r="CN16" s="463"/>
      <c r="CO16" s="463"/>
      <c r="CP16" s="463"/>
      <c r="CQ16" s="463"/>
      <c r="CR16" s="463"/>
      <c r="CS16" s="463"/>
      <c r="CT16" s="463"/>
      <c r="CU16" s="464"/>
      <c r="CV16" s="463"/>
      <c r="CW16" s="463"/>
      <c r="CX16" s="463"/>
      <c r="CY16" s="463"/>
      <c r="CZ16" s="463"/>
      <c r="DA16" s="463"/>
      <c r="DB16" s="463"/>
      <c r="DC16" s="463"/>
      <c r="DD16" s="463"/>
      <c r="DE16" s="463"/>
      <c r="DF16" s="463"/>
      <c r="DG16" s="463"/>
      <c r="DH16" s="463"/>
      <c r="DI16" s="463"/>
      <c r="DJ16" s="463"/>
      <c r="DK16" s="463"/>
      <c r="DL16" s="463"/>
      <c r="DM16" s="463"/>
      <c r="DN16" s="463"/>
      <c r="DO16" s="463"/>
      <c r="DP16" s="463"/>
      <c r="DQ16" s="463"/>
      <c r="DR16" s="463"/>
      <c r="DS16" s="463"/>
      <c r="DT16" s="463"/>
      <c r="DU16" s="463"/>
      <c r="DV16" s="463"/>
      <c r="DW16" s="463"/>
      <c r="DX16" s="463"/>
      <c r="DY16" s="463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4"/>
    </row>
    <row r="17">
      <c r="B17" s="462" t="s">
        <v>355</v>
      </c>
      <c r="C17" s="465"/>
      <c r="D17" s="463"/>
      <c r="E17" s="463"/>
      <c r="F17" s="463"/>
      <c r="G17" s="463"/>
      <c r="H17" s="463"/>
      <c r="I17" s="463"/>
      <c r="J17" s="463"/>
      <c r="K17" s="463"/>
      <c r="L17" s="463"/>
      <c r="M17" s="463"/>
      <c r="N17" s="463"/>
      <c r="O17" s="463"/>
      <c r="P17" s="463"/>
      <c r="Q17" s="463"/>
      <c r="R17" s="463"/>
      <c r="S17" s="463"/>
      <c r="T17" s="463"/>
      <c r="U17" s="463"/>
      <c r="V17" s="463"/>
      <c r="W17" s="463"/>
      <c r="X17" s="463"/>
      <c r="Y17" s="463"/>
      <c r="Z17" s="463"/>
      <c r="AA17" s="463"/>
      <c r="AB17" s="463"/>
      <c r="AC17" s="463"/>
      <c r="AD17" s="463"/>
      <c r="AE17" s="463"/>
      <c r="AF17" s="463"/>
      <c r="AG17" s="463"/>
      <c r="AH17" s="463"/>
      <c r="AI17" s="463"/>
      <c r="AJ17" s="463"/>
      <c r="AK17" s="463"/>
      <c r="AL17" s="463"/>
      <c r="AM17" s="463"/>
      <c r="AN17" s="463"/>
      <c r="AO17" s="463"/>
      <c r="AP17" s="463"/>
      <c r="AQ17" s="463"/>
      <c r="AR17" s="463"/>
      <c r="AS17" s="463"/>
      <c r="AT17" s="463"/>
      <c r="AU17" s="463"/>
      <c r="AV17" s="463"/>
      <c r="AW17" s="463"/>
      <c r="AX17" s="463"/>
      <c r="AY17" s="463"/>
      <c r="AZ17" s="463"/>
      <c r="BA17" s="463"/>
      <c r="BB17" s="463"/>
      <c r="BC17" s="463"/>
      <c r="BD17" s="463"/>
      <c r="BE17" s="463"/>
      <c r="BF17" s="463"/>
      <c r="BG17" s="463"/>
      <c r="BH17" s="463"/>
      <c r="BI17" s="463"/>
      <c r="BJ17" s="463"/>
      <c r="BK17" s="463"/>
      <c r="BL17" s="463"/>
      <c r="BM17" s="463"/>
      <c r="BN17" s="463"/>
      <c r="BO17" s="463"/>
      <c r="BP17" s="463"/>
      <c r="BQ17" s="463"/>
      <c r="BR17" s="463"/>
      <c r="BS17" s="463"/>
      <c r="BT17" s="463"/>
      <c r="BU17" s="463"/>
      <c r="BV17" s="463"/>
      <c r="BW17" s="463"/>
      <c r="BX17" s="463"/>
      <c r="BY17" s="463"/>
      <c r="BZ17" s="463"/>
      <c r="CA17" s="463"/>
      <c r="CB17" s="463"/>
      <c r="CC17" s="463"/>
      <c r="CD17" s="463"/>
      <c r="CE17" s="463"/>
      <c r="CF17" s="463"/>
      <c r="CG17" s="463"/>
      <c r="CH17" s="463"/>
      <c r="CI17" s="463"/>
      <c r="CJ17" s="463"/>
      <c r="CK17" s="463"/>
      <c r="CL17" s="463"/>
      <c r="CM17" s="463"/>
      <c r="CN17" s="463"/>
      <c r="CO17" s="463"/>
      <c r="CP17" s="463"/>
      <c r="CQ17" s="463"/>
      <c r="CR17" s="463"/>
      <c r="CS17" s="463"/>
      <c r="CT17" s="463"/>
      <c r="CU17" s="464"/>
      <c r="CV17" s="463"/>
      <c r="CW17" s="463"/>
      <c r="CX17" s="463"/>
      <c r="CY17" s="463"/>
      <c r="CZ17" s="463"/>
      <c r="DA17" s="463"/>
      <c r="DB17" s="463"/>
      <c r="DC17" s="463"/>
      <c r="DD17" s="463"/>
      <c r="DE17" s="463"/>
      <c r="DF17" s="463"/>
      <c r="DG17" s="463"/>
      <c r="DH17" s="463"/>
      <c r="DI17" s="463"/>
      <c r="DJ17" s="463"/>
      <c r="DK17" s="463"/>
      <c r="DL17" s="463"/>
      <c r="DM17" s="463"/>
      <c r="DN17" s="463"/>
      <c r="DO17" s="463"/>
      <c r="DP17" s="463"/>
      <c r="DQ17" s="463"/>
      <c r="DR17" s="463"/>
      <c r="DS17" s="463"/>
      <c r="DT17" s="463"/>
      <c r="DU17" s="463"/>
      <c r="DV17" s="463"/>
      <c r="DW17" s="463"/>
      <c r="DX17" s="463"/>
      <c r="DY17" s="463"/>
      <c r="DZ17" s="463"/>
      <c r="EA17" s="463"/>
      <c r="EB17" s="463"/>
      <c r="EC17" s="463"/>
      <c r="ED17" s="463"/>
      <c r="EE17" s="463"/>
      <c r="EF17" s="463"/>
      <c r="EG17" s="463"/>
      <c r="EH17" s="463"/>
      <c r="EI17" s="15"/>
      <c r="EJ17" s="463"/>
      <c r="EK17" s="463"/>
      <c r="EL17" s="463"/>
      <c r="EM17" s="463"/>
      <c r="EN17" s="15"/>
      <c r="EO17" s="463"/>
      <c r="EP17" s="463"/>
      <c r="EQ17" s="463"/>
      <c r="ER17" s="463"/>
      <c r="ES17" s="15"/>
      <c r="ET17" s="463"/>
      <c r="EU17" s="14"/>
    </row>
    <row r="18">
      <c r="B18" s="466" t="s">
        <v>356</v>
      </c>
      <c r="C18" s="465">
        <f t="shared" ref="C18:C22" si="7">SUM(D18:W18)</f>
        <v>503450000</v>
      </c>
      <c r="D18" s="467">
        <f>'Laporan Pengeluaran'!I9</f>
        <v>175000000</v>
      </c>
      <c r="E18" s="467">
        <f>'Laporan Pengeluaran'!J9</f>
        <v>0</v>
      </c>
      <c r="F18" s="467">
        <f>'Laporan Pengeluaran'!K9</f>
        <v>200000000</v>
      </c>
      <c r="G18" s="467">
        <f>'Laporan Pengeluaran'!L9</f>
        <v>0</v>
      </c>
      <c r="H18" s="467">
        <f>'Laporan Pengeluaran'!M9</f>
        <v>0</v>
      </c>
      <c r="I18" s="467">
        <f>'Laporan Pengeluaran'!N9</f>
        <v>50000000</v>
      </c>
      <c r="J18" s="467">
        <f>'Laporan Pengeluaran'!O9</f>
        <v>0</v>
      </c>
      <c r="K18" s="467">
        <f>'Laporan Pengeluaran'!P9</f>
        <v>0</v>
      </c>
      <c r="L18" s="467">
        <f>'Laporan Pengeluaran'!Q9</f>
        <v>0</v>
      </c>
      <c r="M18" s="467">
        <f>'Laporan Pengeluaran'!R9</f>
        <v>0</v>
      </c>
      <c r="N18" s="467">
        <f>'Laporan Pengeluaran'!S9</f>
        <v>0</v>
      </c>
      <c r="O18" s="467">
        <f>'Laporan Pengeluaran'!T9</f>
        <v>0</v>
      </c>
      <c r="P18" s="467">
        <f>'Laporan Pengeluaran'!U9</f>
        <v>78450000</v>
      </c>
      <c r="Q18" s="467">
        <f>'Laporan Pengeluaran'!V9</f>
        <v>0</v>
      </c>
      <c r="R18" s="467">
        <f>'Laporan Pengeluaran'!W9</f>
        <v>0</v>
      </c>
      <c r="S18" s="467">
        <f>'Laporan Pengeluaran'!X9</f>
        <v>0</v>
      </c>
      <c r="T18" s="467">
        <f>'Laporan Pengeluaran'!Y9</f>
        <v>0</v>
      </c>
      <c r="U18" s="467">
        <f>'Laporan Pengeluaran'!Z9</f>
        <v>0</v>
      </c>
      <c r="V18" s="467">
        <f>'Laporan Pengeluaran'!AA9</f>
        <v>0</v>
      </c>
      <c r="W18" s="463">
        <f>'Laporan Pengeluaran'!AB9</f>
        <v>0</v>
      </c>
      <c r="X18" s="463">
        <f>'Laporan Pengeluaran'!AC9</f>
        <v>0</v>
      </c>
      <c r="Y18" s="463">
        <f>'Laporan Pengeluaran'!AD9</f>
        <v>0</v>
      </c>
      <c r="Z18" s="463">
        <f>'Laporan Pengeluaran'!AE9</f>
        <v>0</v>
      </c>
      <c r="AA18" s="463">
        <f>'Laporan Pengeluaran'!AF9</f>
        <v>0</v>
      </c>
      <c r="AB18" s="463">
        <f>'Laporan Pengeluaran'!AG9</f>
        <v>0</v>
      </c>
      <c r="AC18" s="463">
        <f>'Laporan Pengeluaran'!AH9</f>
        <v>0</v>
      </c>
      <c r="AD18" s="463">
        <f>'Laporan Pengeluaran'!AI9</f>
        <v>0</v>
      </c>
      <c r="AE18" s="463">
        <f>'Laporan Pengeluaran'!AJ9</f>
        <v>0</v>
      </c>
      <c r="AF18" s="463">
        <f>'Laporan Pengeluaran'!AK9</f>
        <v>0</v>
      </c>
      <c r="AG18" s="463">
        <f>'Laporan Pengeluaran'!AL9</f>
        <v>0</v>
      </c>
      <c r="AH18" s="463">
        <f>'Laporan Pengeluaran'!AM9</f>
        <v>0</v>
      </c>
      <c r="AI18" s="463">
        <f>'Laporan Pengeluaran'!AN9</f>
        <v>0</v>
      </c>
      <c r="AJ18" s="463">
        <f>'Laporan Pengeluaran'!AO9</f>
        <v>0</v>
      </c>
      <c r="AK18" s="463">
        <f>'Laporan Pengeluaran'!AP9</f>
        <v>0</v>
      </c>
      <c r="AL18" s="463">
        <f>'Laporan Pengeluaran'!AQ9</f>
        <v>0</v>
      </c>
      <c r="AM18" s="463">
        <f>'Laporan Pengeluaran'!AR9</f>
        <v>0</v>
      </c>
      <c r="AN18" s="463">
        <f>'Laporan Pengeluaran'!AS9</f>
        <v>0</v>
      </c>
      <c r="AO18" s="463">
        <f>'Laporan Pengeluaran'!AT9</f>
        <v>0</v>
      </c>
      <c r="AP18" s="463">
        <f>'Laporan Pengeluaran'!AU9</f>
        <v>0</v>
      </c>
      <c r="AQ18" s="463">
        <f>'Laporan Pengeluaran'!AV9</f>
        <v>0</v>
      </c>
      <c r="AR18" s="463">
        <f>'Laporan Pengeluaran'!AW9</f>
        <v>0</v>
      </c>
      <c r="AS18" s="463">
        <f>'Laporan Pengeluaran'!AX9</f>
        <v>0</v>
      </c>
      <c r="AT18" s="463">
        <f>'Laporan Pengeluaran'!AY9</f>
        <v>0</v>
      </c>
      <c r="AU18" s="463">
        <f>'Laporan Pengeluaran'!AZ9</f>
        <v>0</v>
      </c>
      <c r="AV18" s="463">
        <f>'Laporan Pengeluaran'!BA9</f>
        <v>0</v>
      </c>
      <c r="AW18" s="463">
        <f>'Laporan Pengeluaran'!BB9</f>
        <v>0</v>
      </c>
      <c r="AX18" s="463">
        <f>'Laporan Pengeluaran'!BC9</f>
        <v>0</v>
      </c>
      <c r="AY18" s="463">
        <f>'Laporan Pengeluaran'!BD9</f>
        <v>0</v>
      </c>
      <c r="AZ18" s="463">
        <f>'Laporan Pengeluaran'!BE9</f>
        <v>0</v>
      </c>
      <c r="BA18" s="463">
        <f>'Laporan Pengeluaran'!BF9</f>
        <v>0</v>
      </c>
      <c r="BB18" s="463">
        <f>'Laporan Pengeluaran'!BG9</f>
        <v>0</v>
      </c>
      <c r="BC18" s="463">
        <f>'Laporan Pengeluaran'!BH9</f>
        <v>0</v>
      </c>
      <c r="BD18" s="463">
        <f>'Laporan Pengeluaran'!BI9</f>
        <v>0</v>
      </c>
      <c r="BE18" s="463">
        <f>'Laporan Pengeluaran'!BJ9</f>
        <v>0</v>
      </c>
      <c r="BF18" s="463">
        <f>'Laporan Pengeluaran'!BK9</f>
        <v>0</v>
      </c>
      <c r="BG18" s="463">
        <f>'Laporan Pengeluaran'!BL9</f>
        <v>0</v>
      </c>
      <c r="BH18" s="463">
        <f>'Laporan Pengeluaran'!BM9</f>
        <v>0</v>
      </c>
      <c r="BI18" s="463">
        <f>'Laporan Pengeluaran'!BN9</f>
        <v>0</v>
      </c>
      <c r="BJ18" s="463">
        <f>'Laporan Pengeluaran'!BO9</f>
        <v>0</v>
      </c>
      <c r="BK18" s="463">
        <f>'Laporan Pengeluaran'!BP9</f>
        <v>0</v>
      </c>
      <c r="BL18" s="463">
        <f>'Laporan Pengeluaran'!BQ9</f>
        <v>0</v>
      </c>
      <c r="BM18" s="463">
        <f>'Laporan Pengeluaran'!BR9</f>
        <v>0</v>
      </c>
      <c r="BN18" s="463">
        <f>'Laporan Pengeluaran'!BS9</f>
        <v>0</v>
      </c>
      <c r="BO18" s="463">
        <f>'Laporan Pengeluaran'!BT9</f>
        <v>0</v>
      </c>
      <c r="BP18" s="463">
        <f>'Laporan Pengeluaran'!BU9</f>
        <v>0</v>
      </c>
      <c r="BQ18" s="463">
        <f>'Laporan Pengeluaran'!BV9</f>
        <v>0</v>
      </c>
      <c r="BR18" s="463">
        <f>'Laporan Pengeluaran'!BW9</f>
        <v>0</v>
      </c>
      <c r="BS18" s="463">
        <f>'Laporan Pengeluaran'!BX9</f>
        <v>0</v>
      </c>
      <c r="BT18" s="463">
        <f>'Laporan Pengeluaran'!BY9</f>
        <v>0</v>
      </c>
      <c r="BU18" s="463">
        <f>'Laporan Pengeluaran'!BZ9</f>
        <v>0</v>
      </c>
      <c r="BV18" s="463">
        <f>'Laporan Pengeluaran'!CA9</f>
        <v>0</v>
      </c>
      <c r="BW18" s="463">
        <f>'Laporan Pengeluaran'!CB9</f>
        <v>0</v>
      </c>
      <c r="BX18" s="463">
        <f>'Laporan Pengeluaran'!CC9</f>
        <v>0</v>
      </c>
      <c r="BY18" s="463">
        <f>'Laporan Pengeluaran'!CD9</f>
        <v>0</v>
      </c>
      <c r="BZ18" s="463">
        <f>'Laporan Pengeluaran'!CE9</f>
        <v>0</v>
      </c>
      <c r="CA18" s="463">
        <f>'Laporan Pengeluaran'!CF9</f>
        <v>0</v>
      </c>
      <c r="CB18" s="463">
        <f>'Laporan Pengeluaran'!CG9</f>
        <v>0</v>
      </c>
      <c r="CC18" s="463">
        <f>'Laporan Pengeluaran'!CH9</f>
        <v>0</v>
      </c>
      <c r="CD18" s="463">
        <f>'Laporan Pengeluaran'!CI9</f>
        <v>0</v>
      </c>
      <c r="CE18" s="463">
        <f>'Laporan Pengeluaran'!CJ9</f>
        <v>0</v>
      </c>
      <c r="CF18" s="463">
        <f>'Laporan Pengeluaran'!CK9</f>
        <v>0</v>
      </c>
      <c r="CG18" s="463">
        <f>'Laporan Pengeluaran'!CL9</f>
        <v>0</v>
      </c>
      <c r="CH18" s="463">
        <f>'Laporan Pengeluaran'!CM9</f>
        <v>0</v>
      </c>
      <c r="CI18" s="463">
        <f>'Laporan Pengeluaran'!CN9</f>
        <v>0</v>
      </c>
      <c r="CJ18" s="463">
        <f>'Laporan Pengeluaran'!CO9</f>
        <v>0</v>
      </c>
      <c r="CK18" s="463">
        <f>'Laporan Pengeluaran'!CP9</f>
        <v>0</v>
      </c>
      <c r="CL18" s="463">
        <f>'Laporan Pengeluaran'!CQ9</f>
        <v>0</v>
      </c>
      <c r="CM18" s="463">
        <f>'Laporan Pengeluaran'!CR9</f>
        <v>0</v>
      </c>
      <c r="CN18" s="463">
        <f>'Laporan Pengeluaran'!CS9</f>
        <v>0</v>
      </c>
      <c r="CO18" s="463">
        <f>'Laporan Pengeluaran'!CT9</f>
        <v>0</v>
      </c>
      <c r="CP18" s="463">
        <f>'Laporan Pengeluaran'!CU9</f>
        <v>0</v>
      </c>
      <c r="CQ18" s="463">
        <f>'Laporan Pengeluaran'!CV9</f>
        <v>0</v>
      </c>
      <c r="CR18" s="463">
        <f>'Laporan Pengeluaran'!CW9</f>
        <v>0</v>
      </c>
      <c r="CS18" s="463">
        <f>'Laporan Pengeluaran'!CX9</f>
        <v>0</v>
      </c>
      <c r="CT18" s="463">
        <f>'Laporan Pengeluaran'!CY9</f>
        <v>0</v>
      </c>
      <c r="CU18" s="464">
        <f>'Laporan Pengeluaran'!CZ9</f>
        <v>0</v>
      </c>
      <c r="CV18" s="463"/>
      <c r="CW18" s="463"/>
      <c r="CX18" s="463"/>
      <c r="CY18" s="463"/>
      <c r="CZ18" s="463"/>
      <c r="DA18" s="463"/>
      <c r="DB18" s="463"/>
      <c r="DC18" s="463"/>
      <c r="DD18" s="463"/>
      <c r="DE18" s="463"/>
      <c r="DF18" s="463"/>
      <c r="DG18" s="463"/>
      <c r="DH18" s="463"/>
      <c r="DI18" s="463"/>
      <c r="DJ18" s="463"/>
      <c r="DK18" s="463"/>
      <c r="DL18" s="463"/>
      <c r="DM18" s="463"/>
      <c r="DN18" s="463"/>
      <c r="DO18" s="463"/>
      <c r="DP18" s="463"/>
      <c r="DQ18" s="463"/>
      <c r="DR18" s="463"/>
      <c r="DS18" s="463"/>
      <c r="DT18" s="463"/>
      <c r="DU18" s="463"/>
      <c r="DV18" s="463"/>
      <c r="DW18" s="463"/>
      <c r="DX18" s="463"/>
      <c r="DY18" s="463"/>
      <c r="DZ18" s="463"/>
      <c r="EA18" s="463"/>
      <c r="EB18" s="463"/>
      <c r="EC18" s="463"/>
      <c r="ED18" s="463"/>
      <c r="EE18" s="463"/>
      <c r="EF18" s="463"/>
      <c r="EG18" s="463"/>
      <c r="EH18" s="463"/>
      <c r="EI18" s="15"/>
      <c r="EJ18" s="463"/>
      <c r="EK18" s="463"/>
      <c r="EL18" s="463"/>
      <c r="EM18" s="463"/>
      <c r="EN18" s="15"/>
      <c r="EO18" s="463"/>
      <c r="EP18" s="463"/>
      <c r="EQ18" s="463"/>
      <c r="ER18" s="463"/>
      <c r="ES18" s="15"/>
      <c r="ET18" s="463"/>
      <c r="EU18" s="14"/>
    </row>
    <row r="19">
      <c r="B19" s="466" t="s">
        <v>357</v>
      </c>
      <c r="C19" s="465">
        <f t="shared" si="7"/>
        <v>5150000</v>
      </c>
      <c r="D19" s="467">
        <f>'Laporan Pengeluaran'!I15</f>
        <v>3000000</v>
      </c>
      <c r="E19" s="467">
        <f>'Laporan Pengeluaran'!J15</f>
        <v>0</v>
      </c>
      <c r="F19" s="467">
        <f>'Laporan Pengeluaran'!K15</f>
        <v>2000000</v>
      </c>
      <c r="G19" s="467">
        <f>'Laporan Pengeluaran'!L15</f>
        <v>0</v>
      </c>
      <c r="H19" s="467">
        <f>'Laporan Pengeluaran'!M15</f>
        <v>0</v>
      </c>
      <c r="I19" s="467">
        <f>'Laporan Pengeluaran'!N15</f>
        <v>0</v>
      </c>
      <c r="J19" s="467">
        <f>'Laporan Pengeluaran'!O15</f>
        <v>0</v>
      </c>
      <c r="K19" s="467">
        <f>'Laporan Pengeluaran'!P15</f>
        <v>0</v>
      </c>
      <c r="L19" s="467">
        <f>'Laporan Pengeluaran'!Q15</f>
        <v>0</v>
      </c>
      <c r="M19" s="467">
        <f>'Laporan Pengeluaran'!R15</f>
        <v>0</v>
      </c>
      <c r="N19" s="467">
        <f>'Laporan Pengeluaran'!S15</f>
        <v>150000</v>
      </c>
      <c r="O19" s="467">
        <f>'Laporan Pengeluaran'!T15</f>
        <v>0</v>
      </c>
      <c r="P19" s="467">
        <f>'Laporan Pengeluaran'!U15</f>
        <v>0</v>
      </c>
      <c r="Q19" s="467">
        <f>'Laporan Pengeluaran'!V15</f>
        <v>0</v>
      </c>
      <c r="R19" s="467">
        <f>'Laporan Pengeluaran'!W15</f>
        <v>0</v>
      </c>
      <c r="S19" s="467">
        <f>'Laporan Pengeluaran'!X15</f>
        <v>0</v>
      </c>
      <c r="T19" s="467">
        <f>'Laporan Pengeluaran'!Y15</f>
        <v>0</v>
      </c>
      <c r="U19" s="467">
        <f>'Laporan Pengeluaran'!Z15</f>
        <v>0</v>
      </c>
      <c r="V19" s="467">
        <f>'Laporan Pengeluaran'!AA15</f>
        <v>0</v>
      </c>
      <c r="W19" s="463">
        <f>'Laporan Pengeluaran'!AB15</f>
        <v>0</v>
      </c>
      <c r="X19" s="463">
        <f>'Laporan Pengeluaran'!AC15</f>
        <v>0</v>
      </c>
      <c r="Y19" s="463">
        <f>'Laporan Pengeluaran'!AD15</f>
        <v>0</v>
      </c>
      <c r="Z19" s="463">
        <f>'Laporan Pengeluaran'!AE15</f>
        <v>0</v>
      </c>
      <c r="AA19" s="463">
        <f>'Laporan Pengeluaran'!AF15</f>
        <v>0</v>
      </c>
      <c r="AB19" s="463">
        <f>'Laporan Pengeluaran'!AG15</f>
        <v>0</v>
      </c>
      <c r="AC19" s="463">
        <f>'Laporan Pengeluaran'!AH15</f>
        <v>0</v>
      </c>
      <c r="AD19" s="463">
        <f>'Laporan Pengeluaran'!AI15</f>
        <v>0</v>
      </c>
      <c r="AE19" s="463">
        <f>'Laporan Pengeluaran'!AJ15</f>
        <v>0</v>
      </c>
      <c r="AF19" s="463">
        <f>'Laporan Pengeluaran'!AK15</f>
        <v>0</v>
      </c>
      <c r="AG19" s="463">
        <f>'Laporan Pengeluaran'!AL15</f>
        <v>0</v>
      </c>
      <c r="AH19" s="463">
        <f>'Laporan Pengeluaran'!AM15</f>
        <v>0</v>
      </c>
      <c r="AI19" s="463">
        <f>'Laporan Pengeluaran'!AN15</f>
        <v>0</v>
      </c>
      <c r="AJ19" s="463">
        <f>'Laporan Pengeluaran'!AO15</f>
        <v>0</v>
      </c>
      <c r="AK19" s="463">
        <f>'Laporan Pengeluaran'!AP15</f>
        <v>0</v>
      </c>
      <c r="AL19" s="463">
        <f>'Laporan Pengeluaran'!AQ15</f>
        <v>0</v>
      </c>
      <c r="AM19" s="463">
        <f>'Laporan Pengeluaran'!AR15</f>
        <v>0</v>
      </c>
      <c r="AN19" s="463">
        <f>'Laporan Pengeluaran'!AS15</f>
        <v>0</v>
      </c>
      <c r="AO19" s="463">
        <f>'Laporan Pengeluaran'!AT15</f>
        <v>0</v>
      </c>
      <c r="AP19" s="463">
        <f>'Laporan Pengeluaran'!AU15</f>
        <v>0</v>
      </c>
      <c r="AQ19" s="463">
        <f>'Laporan Pengeluaran'!AV15</f>
        <v>0</v>
      </c>
      <c r="AR19" s="463">
        <f>'Laporan Pengeluaran'!AW15</f>
        <v>0</v>
      </c>
      <c r="AS19" s="463">
        <f>'Laporan Pengeluaran'!AX15</f>
        <v>0</v>
      </c>
      <c r="AT19" s="463">
        <f>'Laporan Pengeluaran'!AY15</f>
        <v>0</v>
      </c>
      <c r="AU19" s="463">
        <f>'Laporan Pengeluaran'!AZ15</f>
        <v>0</v>
      </c>
      <c r="AV19" s="463">
        <f>'Laporan Pengeluaran'!BA15</f>
        <v>0</v>
      </c>
      <c r="AW19" s="463">
        <f>'Laporan Pengeluaran'!BB15</f>
        <v>0</v>
      </c>
      <c r="AX19" s="463">
        <f>'Laporan Pengeluaran'!BC15</f>
        <v>0</v>
      </c>
      <c r="AY19" s="463">
        <f>'Laporan Pengeluaran'!BD15</f>
        <v>0</v>
      </c>
      <c r="AZ19" s="463">
        <f>'Laporan Pengeluaran'!BE15</f>
        <v>0</v>
      </c>
      <c r="BA19" s="463">
        <f>'Laporan Pengeluaran'!BF15</f>
        <v>0</v>
      </c>
      <c r="BB19" s="463">
        <f>'Laporan Pengeluaran'!BG15</f>
        <v>0</v>
      </c>
      <c r="BC19" s="463">
        <f>'Laporan Pengeluaran'!BH15</f>
        <v>0</v>
      </c>
      <c r="BD19" s="463">
        <f>'Laporan Pengeluaran'!BI15</f>
        <v>0</v>
      </c>
      <c r="BE19" s="463">
        <f>'Laporan Pengeluaran'!BJ15</f>
        <v>0</v>
      </c>
      <c r="BF19" s="463">
        <f>'Laporan Pengeluaran'!BK15</f>
        <v>0</v>
      </c>
      <c r="BG19" s="463">
        <f>'Laporan Pengeluaran'!BL15</f>
        <v>0</v>
      </c>
      <c r="BH19" s="463">
        <f>'Laporan Pengeluaran'!BM15</f>
        <v>0</v>
      </c>
      <c r="BI19" s="463">
        <f>'Laporan Pengeluaran'!BN15</f>
        <v>0</v>
      </c>
      <c r="BJ19" s="463">
        <f>'Laporan Pengeluaran'!BO15</f>
        <v>0</v>
      </c>
      <c r="BK19" s="463">
        <f>'Laporan Pengeluaran'!BP15</f>
        <v>0</v>
      </c>
      <c r="BL19" s="463">
        <f>'Laporan Pengeluaran'!BQ15</f>
        <v>0</v>
      </c>
      <c r="BM19" s="463">
        <f>'Laporan Pengeluaran'!BR15</f>
        <v>0</v>
      </c>
      <c r="BN19" s="463">
        <f>'Laporan Pengeluaran'!BS15</f>
        <v>0</v>
      </c>
      <c r="BO19" s="463">
        <f>'Laporan Pengeluaran'!BT15</f>
        <v>0</v>
      </c>
      <c r="BP19" s="463">
        <f>'Laporan Pengeluaran'!BU15</f>
        <v>0</v>
      </c>
      <c r="BQ19" s="463">
        <f>'Laporan Pengeluaran'!BV15</f>
        <v>0</v>
      </c>
      <c r="BR19" s="463">
        <f>'Laporan Pengeluaran'!BW15</f>
        <v>0</v>
      </c>
      <c r="BS19" s="463">
        <f>'Laporan Pengeluaran'!BX15</f>
        <v>0</v>
      </c>
      <c r="BT19" s="463">
        <f>'Laporan Pengeluaran'!BY15</f>
        <v>0</v>
      </c>
      <c r="BU19" s="463">
        <f>'Laporan Pengeluaran'!BZ15</f>
        <v>0</v>
      </c>
      <c r="BV19" s="463">
        <f>'Laporan Pengeluaran'!CA15</f>
        <v>0</v>
      </c>
      <c r="BW19" s="463">
        <f>'Laporan Pengeluaran'!CB15</f>
        <v>0</v>
      </c>
      <c r="BX19" s="463">
        <f>'Laporan Pengeluaran'!CC15</f>
        <v>0</v>
      </c>
      <c r="BY19" s="463">
        <f>'Laporan Pengeluaran'!CD15</f>
        <v>0</v>
      </c>
      <c r="BZ19" s="463">
        <f>'Laporan Pengeluaran'!CE15</f>
        <v>0</v>
      </c>
      <c r="CA19" s="463">
        <f>'Laporan Pengeluaran'!CF15</f>
        <v>0</v>
      </c>
      <c r="CB19" s="463">
        <f>'Laporan Pengeluaran'!CG15</f>
        <v>0</v>
      </c>
      <c r="CC19" s="463">
        <f>'Laporan Pengeluaran'!CH15</f>
        <v>0</v>
      </c>
      <c r="CD19" s="463">
        <f>'Laporan Pengeluaran'!CI15</f>
        <v>0</v>
      </c>
      <c r="CE19" s="463">
        <f>'Laporan Pengeluaran'!CJ15</f>
        <v>0</v>
      </c>
      <c r="CF19" s="463">
        <f>'Laporan Pengeluaran'!CK15</f>
        <v>0</v>
      </c>
      <c r="CG19" s="463">
        <f>'Laporan Pengeluaran'!CL15</f>
        <v>0</v>
      </c>
      <c r="CH19" s="463">
        <f>'Laporan Pengeluaran'!CM15</f>
        <v>0</v>
      </c>
      <c r="CI19" s="463">
        <f>'Laporan Pengeluaran'!CN15</f>
        <v>0</v>
      </c>
      <c r="CJ19" s="463">
        <f>'Laporan Pengeluaran'!CO15</f>
        <v>0</v>
      </c>
      <c r="CK19" s="463">
        <f>'Laporan Pengeluaran'!CP15</f>
        <v>0</v>
      </c>
      <c r="CL19" s="463">
        <f>'Laporan Pengeluaran'!CQ15</f>
        <v>0</v>
      </c>
      <c r="CM19" s="463">
        <f>'Laporan Pengeluaran'!CR15</f>
        <v>0</v>
      </c>
      <c r="CN19" s="463">
        <f>'Laporan Pengeluaran'!CS15</f>
        <v>0</v>
      </c>
      <c r="CO19" s="463">
        <f>'Laporan Pengeluaran'!CT15</f>
        <v>0</v>
      </c>
      <c r="CP19" s="463">
        <f>'Laporan Pengeluaran'!CU15</f>
        <v>0</v>
      </c>
      <c r="CQ19" s="463">
        <f>'Laporan Pengeluaran'!CV15</f>
        <v>0</v>
      </c>
      <c r="CR19" s="463">
        <f>'Laporan Pengeluaran'!CW15</f>
        <v>0</v>
      </c>
      <c r="CS19" s="463">
        <f>'Laporan Pengeluaran'!CX15</f>
        <v>0</v>
      </c>
      <c r="CT19" s="463">
        <f>'Laporan Pengeluaran'!CY15</f>
        <v>0</v>
      </c>
      <c r="CU19" s="464">
        <f>'Laporan Pengeluaran'!CZ15</f>
        <v>0</v>
      </c>
      <c r="CV19" s="463"/>
      <c r="CW19" s="463"/>
      <c r="CX19" s="463"/>
      <c r="CY19" s="463"/>
      <c r="CZ19" s="463"/>
      <c r="DA19" s="463"/>
      <c r="DB19" s="463"/>
      <c r="DC19" s="463"/>
      <c r="DD19" s="463"/>
      <c r="DE19" s="463"/>
      <c r="DF19" s="463"/>
      <c r="DG19" s="463"/>
      <c r="DH19" s="463"/>
      <c r="DI19" s="463"/>
      <c r="DJ19" s="463"/>
      <c r="DK19" s="463"/>
      <c r="DL19" s="463"/>
      <c r="DM19" s="463"/>
      <c r="DN19" s="463"/>
      <c r="DO19" s="463"/>
      <c r="DP19" s="463"/>
      <c r="DQ19" s="463"/>
      <c r="DR19" s="463"/>
      <c r="DS19" s="463"/>
      <c r="DT19" s="463"/>
      <c r="DU19" s="463"/>
      <c r="DV19" s="463"/>
      <c r="DW19" s="463"/>
      <c r="DX19" s="463"/>
      <c r="DY19" s="463"/>
      <c r="DZ19" s="463"/>
      <c r="EA19" s="463"/>
      <c r="EB19" s="463"/>
      <c r="EC19" s="463"/>
      <c r="ED19" s="463"/>
      <c r="EE19" s="463"/>
      <c r="EF19" s="463"/>
      <c r="EG19" s="463"/>
      <c r="EH19" s="463"/>
      <c r="EI19" s="15"/>
      <c r="EJ19" s="463"/>
      <c r="EK19" s="463"/>
      <c r="EL19" s="463"/>
      <c r="EM19" s="463"/>
      <c r="EN19" s="15"/>
      <c r="EO19" s="463"/>
      <c r="EP19" s="463"/>
      <c r="EQ19" s="463"/>
      <c r="ER19" s="463"/>
      <c r="ES19" s="15"/>
      <c r="ET19" s="463"/>
      <c r="EU19" s="14"/>
    </row>
    <row r="20">
      <c r="B20" s="466" t="s">
        <v>358</v>
      </c>
      <c r="C20" s="465">
        <f t="shared" si="7"/>
        <v>1250000</v>
      </c>
      <c r="D20" s="467">
        <f>'Laporan Pengeluaran'!I19</f>
        <v>0</v>
      </c>
      <c r="E20" s="467">
        <f>'Laporan Pengeluaran'!J19</f>
        <v>0</v>
      </c>
      <c r="F20" s="467">
        <f>'Laporan Pengeluaran'!K19</f>
        <v>250000</v>
      </c>
      <c r="G20" s="467">
        <f>'Laporan Pengeluaran'!L19</f>
        <v>0</v>
      </c>
      <c r="H20" s="467">
        <f>'Laporan Pengeluaran'!M19</f>
        <v>1000000</v>
      </c>
      <c r="I20" s="467">
        <f>'Laporan Pengeluaran'!N19</f>
        <v>0</v>
      </c>
      <c r="J20" s="467">
        <f>'Laporan Pengeluaran'!O19</f>
        <v>0</v>
      </c>
      <c r="K20" s="467">
        <f>'Laporan Pengeluaran'!P19</f>
        <v>0</v>
      </c>
      <c r="L20" s="467">
        <f>'Laporan Pengeluaran'!Q19</f>
        <v>0</v>
      </c>
      <c r="M20" s="467">
        <f>'Laporan Pengeluaran'!R19</f>
        <v>0</v>
      </c>
      <c r="N20" s="467">
        <f>'Laporan Pengeluaran'!S19</f>
        <v>0</v>
      </c>
      <c r="O20" s="467">
        <f>'Laporan Pengeluaran'!T19</f>
        <v>0</v>
      </c>
      <c r="P20" s="467">
        <f>'Laporan Pengeluaran'!U19</f>
        <v>0</v>
      </c>
      <c r="Q20" s="467">
        <f>'Laporan Pengeluaran'!V19</f>
        <v>0</v>
      </c>
      <c r="R20" s="467">
        <f>'Laporan Pengeluaran'!W19</f>
        <v>0</v>
      </c>
      <c r="S20" s="467">
        <f>'Laporan Pengeluaran'!X19</f>
        <v>0</v>
      </c>
      <c r="T20" s="467">
        <f>'Laporan Pengeluaran'!Y19</f>
        <v>0</v>
      </c>
      <c r="U20" s="467">
        <f>'Laporan Pengeluaran'!Z19</f>
        <v>0</v>
      </c>
      <c r="V20" s="467">
        <f>'Laporan Pengeluaran'!AA19</f>
        <v>0</v>
      </c>
      <c r="W20" s="463">
        <f>'Laporan Pengeluaran'!AB19</f>
        <v>0</v>
      </c>
      <c r="X20" s="463">
        <f>'Laporan Pengeluaran'!AC19</f>
        <v>0</v>
      </c>
      <c r="Y20" s="463">
        <f>'Laporan Pengeluaran'!AD19</f>
        <v>0</v>
      </c>
      <c r="Z20" s="463">
        <f>'Laporan Pengeluaran'!AE19</f>
        <v>0</v>
      </c>
      <c r="AA20" s="463">
        <f>'Laporan Pengeluaran'!AF19</f>
        <v>0</v>
      </c>
      <c r="AB20" s="463">
        <f>'Laporan Pengeluaran'!AG19</f>
        <v>0</v>
      </c>
      <c r="AC20" s="463">
        <f>'Laporan Pengeluaran'!AH19</f>
        <v>0</v>
      </c>
      <c r="AD20" s="463">
        <f>'Laporan Pengeluaran'!AI19</f>
        <v>0</v>
      </c>
      <c r="AE20" s="463">
        <f>'Laporan Pengeluaran'!AJ19</f>
        <v>0</v>
      </c>
      <c r="AF20" s="463">
        <f>'Laporan Pengeluaran'!AK19</f>
        <v>0</v>
      </c>
      <c r="AG20" s="463">
        <f>'Laporan Pengeluaran'!AL19</f>
        <v>0</v>
      </c>
      <c r="AH20" s="463">
        <f>'Laporan Pengeluaran'!AM19</f>
        <v>0</v>
      </c>
      <c r="AI20" s="463">
        <f>'Laporan Pengeluaran'!AN19</f>
        <v>0</v>
      </c>
      <c r="AJ20" s="463">
        <f>'Laporan Pengeluaran'!AO19</f>
        <v>0</v>
      </c>
      <c r="AK20" s="463">
        <f>'Laporan Pengeluaran'!AP19</f>
        <v>0</v>
      </c>
      <c r="AL20" s="463">
        <f>'Laporan Pengeluaran'!AQ19</f>
        <v>0</v>
      </c>
      <c r="AM20" s="463">
        <f>'Laporan Pengeluaran'!AR19</f>
        <v>0</v>
      </c>
      <c r="AN20" s="463">
        <f>'Laporan Pengeluaran'!AS19</f>
        <v>0</v>
      </c>
      <c r="AO20" s="463">
        <f>'Laporan Pengeluaran'!AT19</f>
        <v>0</v>
      </c>
      <c r="AP20" s="463">
        <f>'Laporan Pengeluaran'!AU19</f>
        <v>0</v>
      </c>
      <c r="AQ20" s="463">
        <f>'Laporan Pengeluaran'!AV19</f>
        <v>0</v>
      </c>
      <c r="AR20" s="463">
        <f>'Laporan Pengeluaran'!AW19</f>
        <v>0</v>
      </c>
      <c r="AS20" s="463">
        <f>'Laporan Pengeluaran'!AX19</f>
        <v>0</v>
      </c>
      <c r="AT20" s="463">
        <f>'Laporan Pengeluaran'!AY19</f>
        <v>0</v>
      </c>
      <c r="AU20" s="463">
        <f>'Laporan Pengeluaran'!AZ19</f>
        <v>0</v>
      </c>
      <c r="AV20" s="463">
        <f>'Laporan Pengeluaran'!BA19</f>
        <v>0</v>
      </c>
      <c r="AW20" s="463">
        <f>'Laporan Pengeluaran'!BB19</f>
        <v>0</v>
      </c>
      <c r="AX20" s="463">
        <f>'Laporan Pengeluaran'!BC19</f>
        <v>0</v>
      </c>
      <c r="AY20" s="463">
        <f>'Laporan Pengeluaran'!BD19</f>
        <v>0</v>
      </c>
      <c r="AZ20" s="463">
        <f>'Laporan Pengeluaran'!BE19</f>
        <v>0</v>
      </c>
      <c r="BA20" s="463">
        <f>'Laporan Pengeluaran'!BF19</f>
        <v>0</v>
      </c>
      <c r="BB20" s="463">
        <f>'Laporan Pengeluaran'!BG19</f>
        <v>0</v>
      </c>
      <c r="BC20" s="463">
        <f>'Laporan Pengeluaran'!BH19</f>
        <v>0</v>
      </c>
      <c r="BD20" s="463">
        <f>'Laporan Pengeluaran'!BI19</f>
        <v>0</v>
      </c>
      <c r="BE20" s="463">
        <f>'Laporan Pengeluaran'!BJ19</f>
        <v>0</v>
      </c>
      <c r="BF20" s="463">
        <f>'Laporan Pengeluaran'!BK19</f>
        <v>0</v>
      </c>
      <c r="BG20" s="463">
        <f>'Laporan Pengeluaran'!BL19</f>
        <v>0</v>
      </c>
      <c r="BH20" s="463">
        <f>'Laporan Pengeluaran'!BM19</f>
        <v>0</v>
      </c>
      <c r="BI20" s="463">
        <f>'Laporan Pengeluaran'!BN19</f>
        <v>0</v>
      </c>
      <c r="BJ20" s="463">
        <f>'Laporan Pengeluaran'!BO19</f>
        <v>0</v>
      </c>
      <c r="BK20" s="463">
        <f>'Laporan Pengeluaran'!BP19</f>
        <v>0</v>
      </c>
      <c r="BL20" s="463">
        <f>'Laporan Pengeluaran'!BQ19</f>
        <v>0</v>
      </c>
      <c r="BM20" s="463">
        <f>'Laporan Pengeluaran'!BR19</f>
        <v>0</v>
      </c>
      <c r="BN20" s="463">
        <f>'Laporan Pengeluaran'!BS19</f>
        <v>0</v>
      </c>
      <c r="BO20" s="463">
        <f>'Laporan Pengeluaran'!BT19</f>
        <v>0</v>
      </c>
      <c r="BP20" s="463">
        <f>'Laporan Pengeluaran'!BU19</f>
        <v>0</v>
      </c>
      <c r="BQ20" s="463">
        <f>'Laporan Pengeluaran'!BV19</f>
        <v>0</v>
      </c>
      <c r="BR20" s="463">
        <f>'Laporan Pengeluaran'!BW19</f>
        <v>0</v>
      </c>
      <c r="BS20" s="463">
        <f>'Laporan Pengeluaran'!BX19</f>
        <v>0</v>
      </c>
      <c r="BT20" s="463">
        <f>'Laporan Pengeluaran'!BY19</f>
        <v>0</v>
      </c>
      <c r="BU20" s="463">
        <f>'Laporan Pengeluaran'!BZ19</f>
        <v>0</v>
      </c>
      <c r="BV20" s="463">
        <f>'Laporan Pengeluaran'!CA19</f>
        <v>0</v>
      </c>
      <c r="BW20" s="463">
        <f>'Laporan Pengeluaran'!CB19</f>
        <v>0</v>
      </c>
      <c r="BX20" s="463">
        <f>'Laporan Pengeluaran'!CC19</f>
        <v>0</v>
      </c>
      <c r="BY20" s="463">
        <f>'Laporan Pengeluaran'!CD19</f>
        <v>0</v>
      </c>
      <c r="BZ20" s="463">
        <f>'Laporan Pengeluaran'!CE19</f>
        <v>0</v>
      </c>
      <c r="CA20" s="463">
        <f>'Laporan Pengeluaran'!CF19</f>
        <v>0</v>
      </c>
      <c r="CB20" s="463">
        <f>'Laporan Pengeluaran'!CG19</f>
        <v>0</v>
      </c>
      <c r="CC20" s="463">
        <f>'Laporan Pengeluaran'!CH19</f>
        <v>0</v>
      </c>
      <c r="CD20" s="463">
        <f>'Laporan Pengeluaran'!CI19</f>
        <v>0</v>
      </c>
      <c r="CE20" s="463">
        <f>'Laporan Pengeluaran'!CJ19</f>
        <v>0</v>
      </c>
      <c r="CF20" s="463">
        <f>'Laporan Pengeluaran'!CK19</f>
        <v>0</v>
      </c>
      <c r="CG20" s="463">
        <f>'Laporan Pengeluaran'!CL19</f>
        <v>0</v>
      </c>
      <c r="CH20" s="463">
        <f>'Laporan Pengeluaran'!CM19</f>
        <v>0</v>
      </c>
      <c r="CI20" s="463">
        <f>'Laporan Pengeluaran'!CN19</f>
        <v>0</v>
      </c>
      <c r="CJ20" s="463">
        <f>'Laporan Pengeluaran'!CO19</f>
        <v>0</v>
      </c>
      <c r="CK20" s="463">
        <f>'Laporan Pengeluaran'!CP19</f>
        <v>0</v>
      </c>
      <c r="CL20" s="463">
        <f>'Laporan Pengeluaran'!CQ19</f>
        <v>0</v>
      </c>
      <c r="CM20" s="463">
        <f>'Laporan Pengeluaran'!CR19</f>
        <v>0</v>
      </c>
      <c r="CN20" s="463">
        <f>'Laporan Pengeluaran'!CS19</f>
        <v>0</v>
      </c>
      <c r="CO20" s="463">
        <f>'Laporan Pengeluaran'!CT19</f>
        <v>0</v>
      </c>
      <c r="CP20" s="463">
        <f>'Laporan Pengeluaran'!CU19</f>
        <v>0</v>
      </c>
      <c r="CQ20" s="463" t="str">
        <f>'Laporan Pengeluaran'!CV19</f>
        <v/>
      </c>
      <c r="CR20" s="463" t="str">
        <f>'Laporan Pengeluaran'!CW19</f>
        <v/>
      </c>
      <c r="CS20" s="463" t="str">
        <f>'Laporan Pengeluaran'!CX19</f>
        <v/>
      </c>
      <c r="CT20" s="463" t="str">
        <f>'Laporan Pengeluaran'!CY19</f>
        <v/>
      </c>
      <c r="CU20" s="464" t="str">
        <f>'Laporan Pengeluaran'!CZ19</f>
        <v/>
      </c>
      <c r="CV20" s="463"/>
      <c r="CW20" s="463"/>
      <c r="CX20" s="463"/>
      <c r="CY20" s="463"/>
      <c r="CZ20" s="463"/>
      <c r="DA20" s="463"/>
      <c r="DB20" s="463"/>
      <c r="DC20" s="463"/>
      <c r="DD20" s="463"/>
      <c r="DE20" s="463"/>
      <c r="DF20" s="463"/>
      <c r="DG20" s="463"/>
      <c r="DH20" s="463"/>
      <c r="DI20" s="463"/>
      <c r="DJ20" s="463"/>
      <c r="DK20" s="463"/>
      <c r="DL20" s="463"/>
      <c r="DM20" s="463"/>
      <c r="DN20" s="463"/>
      <c r="DO20" s="463"/>
      <c r="DP20" s="463"/>
      <c r="DQ20" s="463"/>
      <c r="DR20" s="463"/>
      <c r="DS20" s="463"/>
      <c r="DT20" s="463"/>
      <c r="DU20" s="463"/>
      <c r="DV20" s="463"/>
      <c r="DW20" s="463"/>
      <c r="DX20" s="463"/>
      <c r="DY20" s="463"/>
      <c r="DZ20" s="463"/>
      <c r="EA20" s="463"/>
      <c r="EB20" s="463"/>
      <c r="EC20" s="463"/>
      <c r="ED20" s="463"/>
      <c r="EE20" s="463"/>
      <c r="EF20" s="463"/>
      <c r="EG20" s="463"/>
      <c r="EH20" s="463"/>
      <c r="EI20" s="15"/>
      <c r="EJ20" s="463"/>
      <c r="EK20" s="463"/>
      <c r="EL20" s="463"/>
      <c r="EM20" s="463"/>
      <c r="EN20" s="15"/>
      <c r="EO20" s="463"/>
      <c r="EP20" s="463"/>
      <c r="EQ20" s="463"/>
      <c r="ER20" s="463"/>
      <c r="ES20" s="15"/>
      <c r="ET20" s="463"/>
      <c r="EU20" s="14"/>
    </row>
    <row r="21" ht="15.75" customHeight="1">
      <c r="B21" s="466" t="s">
        <v>359</v>
      </c>
      <c r="C21" s="465">
        <f t="shared" si="7"/>
        <v>8100000</v>
      </c>
      <c r="D21" s="467">
        <f>'Laporan Pengeluaran'!I25</f>
        <v>6500000</v>
      </c>
      <c r="E21" s="467">
        <f>'Laporan Pengeluaran'!J25</f>
        <v>0</v>
      </c>
      <c r="F21" s="467">
        <f>'Laporan Pengeluaran'!K25</f>
        <v>0</v>
      </c>
      <c r="G21" s="467">
        <f>'Laporan Pengeluaran'!L25</f>
        <v>1600000</v>
      </c>
      <c r="H21" s="467">
        <f>'Laporan Pengeluaran'!M25</f>
        <v>0</v>
      </c>
      <c r="I21" s="467">
        <f>'Laporan Pengeluaran'!N25</f>
        <v>0</v>
      </c>
      <c r="J21" s="467">
        <f>'Laporan Pengeluaran'!O25</f>
        <v>0</v>
      </c>
      <c r="K21" s="467">
        <f>'Laporan Pengeluaran'!P25</f>
        <v>0</v>
      </c>
      <c r="L21" s="467">
        <f>'Laporan Pengeluaran'!Q25</f>
        <v>0</v>
      </c>
      <c r="M21" s="467">
        <f>'Laporan Pengeluaran'!R25</f>
        <v>0</v>
      </c>
      <c r="N21" s="467">
        <f>'Laporan Pengeluaran'!S25</f>
        <v>0</v>
      </c>
      <c r="O21" s="467">
        <f>'Laporan Pengeluaran'!T25</f>
        <v>0</v>
      </c>
      <c r="P21" s="467">
        <f>'Laporan Pengeluaran'!U25</f>
        <v>0</v>
      </c>
      <c r="Q21" s="467">
        <f>'Laporan Pengeluaran'!V25</f>
        <v>0</v>
      </c>
      <c r="R21" s="467">
        <f>'Laporan Pengeluaran'!W25</f>
        <v>0</v>
      </c>
      <c r="S21" s="467">
        <f>'Laporan Pengeluaran'!X25</f>
        <v>0</v>
      </c>
      <c r="T21" s="467">
        <f>'Laporan Pengeluaran'!Y25</f>
        <v>0</v>
      </c>
      <c r="U21" s="467">
        <f>'Laporan Pengeluaran'!Z25</f>
        <v>0</v>
      </c>
      <c r="V21" s="467">
        <f>'Laporan Pengeluaran'!AA25</f>
        <v>0</v>
      </c>
      <c r="W21" s="463">
        <f>'Laporan Pengeluaran'!AB25</f>
        <v>0</v>
      </c>
      <c r="X21" s="463">
        <f>'Laporan Pengeluaran'!AC25</f>
        <v>0</v>
      </c>
      <c r="Y21" s="463">
        <f>'Laporan Pengeluaran'!AD25</f>
        <v>0</v>
      </c>
      <c r="Z21" s="463">
        <f>'Laporan Pengeluaran'!AE25</f>
        <v>0</v>
      </c>
      <c r="AA21" s="463">
        <f>'Laporan Pengeluaran'!AF25</f>
        <v>0</v>
      </c>
      <c r="AB21" s="463">
        <f>'Laporan Pengeluaran'!AG25</f>
        <v>0</v>
      </c>
      <c r="AC21" s="463">
        <f>'Laporan Pengeluaran'!AH25</f>
        <v>0</v>
      </c>
      <c r="AD21" s="463">
        <f>'Laporan Pengeluaran'!AI25</f>
        <v>0</v>
      </c>
      <c r="AE21" s="463">
        <f>'Laporan Pengeluaran'!AJ25</f>
        <v>0</v>
      </c>
      <c r="AF21" s="463">
        <f>'Laporan Pengeluaran'!AK25</f>
        <v>0</v>
      </c>
      <c r="AG21" s="463">
        <f>'Laporan Pengeluaran'!AL25</f>
        <v>0</v>
      </c>
      <c r="AH21" s="463">
        <f>'Laporan Pengeluaran'!AM25</f>
        <v>0</v>
      </c>
      <c r="AI21" s="463">
        <f>'Laporan Pengeluaran'!AN25</f>
        <v>0</v>
      </c>
      <c r="AJ21" s="463">
        <f>'Laporan Pengeluaran'!AO25</f>
        <v>0</v>
      </c>
      <c r="AK21" s="463">
        <f>'Laporan Pengeluaran'!AP25</f>
        <v>0</v>
      </c>
      <c r="AL21" s="463">
        <f>'Laporan Pengeluaran'!AQ25</f>
        <v>0</v>
      </c>
      <c r="AM21" s="463">
        <f>'Laporan Pengeluaran'!AR25</f>
        <v>0</v>
      </c>
      <c r="AN21" s="463">
        <f>'Laporan Pengeluaran'!AS25</f>
        <v>0</v>
      </c>
      <c r="AO21" s="463">
        <f>'Laporan Pengeluaran'!AT25</f>
        <v>0</v>
      </c>
      <c r="AP21" s="463">
        <f>'Laporan Pengeluaran'!AU25</f>
        <v>0</v>
      </c>
      <c r="AQ21" s="463">
        <f>'Laporan Pengeluaran'!AV25</f>
        <v>0</v>
      </c>
      <c r="AR21" s="463">
        <f>'Laporan Pengeluaran'!AW25</f>
        <v>0</v>
      </c>
      <c r="AS21" s="463">
        <f>'Laporan Pengeluaran'!AX25</f>
        <v>0</v>
      </c>
      <c r="AT21" s="463">
        <f>'Laporan Pengeluaran'!AY25</f>
        <v>0</v>
      </c>
      <c r="AU21" s="463">
        <f>'Laporan Pengeluaran'!AZ25</f>
        <v>0</v>
      </c>
      <c r="AV21" s="463">
        <f>'Laporan Pengeluaran'!BA25</f>
        <v>0</v>
      </c>
      <c r="AW21" s="463">
        <f>'Laporan Pengeluaran'!BB25</f>
        <v>0</v>
      </c>
      <c r="AX21" s="463">
        <f>'Laporan Pengeluaran'!BC25</f>
        <v>0</v>
      </c>
      <c r="AY21" s="463">
        <f>'Laporan Pengeluaran'!BD25</f>
        <v>0</v>
      </c>
      <c r="AZ21" s="463">
        <f>'Laporan Pengeluaran'!BE25</f>
        <v>0</v>
      </c>
      <c r="BA21" s="463">
        <f>'Laporan Pengeluaran'!BF25</f>
        <v>0</v>
      </c>
      <c r="BB21" s="463">
        <f>'Laporan Pengeluaran'!BG25</f>
        <v>0</v>
      </c>
      <c r="BC21" s="463">
        <f>'Laporan Pengeluaran'!BH25</f>
        <v>0</v>
      </c>
      <c r="BD21" s="463">
        <f>'Laporan Pengeluaran'!BI25</f>
        <v>0</v>
      </c>
      <c r="BE21" s="463">
        <f>'Laporan Pengeluaran'!BJ25</f>
        <v>0</v>
      </c>
      <c r="BF21" s="463">
        <f>'Laporan Pengeluaran'!BK25</f>
        <v>0</v>
      </c>
      <c r="BG21" s="463">
        <f>'Laporan Pengeluaran'!BL25</f>
        <v>0</v>
      </c>
      <c r="BH21" s="463">
        <f>'Laporan Pengeluaran'!BM25</f>
        <v>0</v>
      </c>
      <c r="BI21" s="463">
        <f>'Laporan Pengeluaran'!BN25</f>
        <v>0</v>
      </c>
      <c r="BJ21" s="463">
        <f>'Laporan Pengeluaran'!BO25</f>
        <v>0</v>
      </c>
      <c r="BK21" s="463">
        <f>'Laporan Pengeluaran'!BP25</f>
        <v>0</v>
      </c>
      <c r="BL21" s="463">
        <f>'Laporan Pengeluaran'!BQ25</f>
        <v>0</v>
      </c>
      <c r="BM21" s="463">
        <f>'Laporan Pengeluaran'!BR25</f>
        <v>0</v>
      </c>
      <c r="BN21" s="463">
        <f>'Laporan Pengeluaran'!BS25</f>
        <v>0</v>
      </c>
      <c r="BO21" s="463">
        <f>'Laporan Pengeluaran'!BT25</f>
        <v>0</v>
      </c>
      <c r="BP21" s="463">
        <f>'Laporan Pengeluaran'!BU25</f>
        <v>0</v>
      </c>
      <c r="BQ21" s="463">
        <f>'Laporan Pengeluaran'!BV25</f>
        <v>0</v>
      </c>
      <c r="BR21" s="463">
        <f>'Laporan Pengeluaran'!BW25</f>
        <v>0</v>
      </c>
      <c r="BS21" s="463">
        <f>'Laporan Pengeluaran'!BX25</f>
        <v>0</v>
      </c>
      <c r="BT21" s="463">
        <f>'Laporan Pengeluaran'!BY25</f>
        <v>0</v>
      </c>
      <c r="BU21" s="463">
        <f>'Laporan Pengeluaran'!BZ25</f>
        <v>0</v>
      </c>
      <c r="BV21" s="463">
        <f>'Laporan Pengeluaran'!CA25</f>
        <v>0</v>
      </c>
      <c r="BW21" s="463">
        <f>'Laporan Pengeluaran'!CB25</f>
        <v>0</v>
      </c>
      <c r="BX21" s="463">
        <f>'Laporan Pengeluaran'!CC25</f>
        <v>0</v>
      </c>
      <c r="BY21" s="463">
        <f>'Laporan Pengeluaran'!CD25</f>
        <v>0</v>
      </c>
      <c r="BZ21" s="463">
        <f>'Laporan Pengeluaran'!CE25</f>
        <v>0</v>
      </c>
      <c r="CA21" s="463">
        <f>'Laporan Pengeluaran'!CF25</f>
        <v>0</v>
      </c>
      <c r="CB21" s="463">
        <f>'Laporan Pengeluaran'!CG25</f>
        <v>0</v>
      </c>
      <c r="CC21" s="463">
        <f>'Laporan Pengeluaran'!CH25</f>
        <v>0</v>
      </c>
      <c r="CD21" s="463">
        <f>'Laporan Pengeluaran'!CI25</f>
        <v>0</v>
      </c>
      <c r="CE21" s="463">
        <f>'Laporan Pengeluaran'!CJ25</f>
        <v>0</v>
      </c>
      <c r="CF21" s="463">
        <f>'Laporan Pengeluaran'!CK25</f>
        <v>0</v>
      </c>
      <c r="CG21" s="463">
        <f>'Laporan Pengeluaran'!CL25</f>
        <v>0</v>
      </c>
      <c r="CH21" s="463">
        <f>'Laporan Pengeluaran'!CM25</f>
        <v>0</v>
      </c>
      <c r="CI21" s="463">
        <f>'Laporan Pengeluaran'!CN25</f>
        <v>0</v>
      </c>
      <c r="CJ21" s="463">
        <f>'Laporan Pengeluaran'!CO25</f>
        <v>0</v>
      </c>
      <c r="CK21" s="463">
        <f>'Laporan Pengeluaran'!CP25</f>
        <v>0</v>
      </c>
      <c r="CL21" s="463">
        <f>'Laporan Pengeluaran'!CQ25</f>
        <v>0</v>
      </c>
      <c r="CM21" s="463">
        <f>'Laporan Pengeluaran'!CR25</f>
        <v>0</v>
      </c>
      <c r="CN21" s="463">
        <f>'Laporan Pengeluaran'!CS25</f>
        <v>0</v>
      </c>
      <c r="CO21" s="463">
        <f>'Laporan Pengeluaran'!CT25</f>
        <v>0</v>
      </c>
      <c r="CP21" s="463">
        <f>'Laporan Pengeluaran'!CU25</f>
        <v>0</v>
      </c>
      <c r="CQ21" s="463">
        <f>'Laporan Pengeluaran'!CV25</f>
        <v>0</v>
      </c>
      <c r="CR21" s="463">
        <f>'Laporan Pengeluaran'!CW25</f>
        <v>0</v>
      </c>
      <c r="CS21" s="463">
        <f>'Laporan Pengeluaran'!CX25</f>
        <v>0</v>
      </c>
      <c r="CT21" s="463">
        <f>'Laporan Pengeluaran'!CY25</f>
        <v>0</v>
      </c>
      <c r="CU21" s="464">
        <f>'Laporan Pengeluaran'!CZ25</f>
        <v>0</v>
      </c>
      <c r="CV21" s="463"/>
      <c r="CW21" s="463"/>
      <c r="CX21" s="463"/>
      <c r="CY21" s="463"/>
      <c r="CZ21" s="463"/>
      <c r="DA21" s="463"/>
      <c r="DB21" s="463"/>
      <c r="DC21" s="463"/>
      <c r="DD21" s="463"/>
      <c r="DE21" s="463"/>
      <c r="DF21" s="463"/>
      <c r="DG21" s="463"/>
      <c r="DH21" s="463"/>
      <c r="DI21" s="463"/>
      <c r="DJ21" s="463"/>
      <c r="DK21" s="463"/>
      <c r="DL21" s="463"/>
      <c r="DM21" s="463"/>
      <c r="DN21" s="463"/>
      <c r="DO21" s="463"/>
      <c r="DP21" s="463"/>
      <c r="DQ21" s="463"/>
      <c r="DR21" s="463"/>
      <c r="DS21" s="463"/>
      <c r="DT21" s="463"/>
      <c r="DU21" s="463"/>
      <c r="DV21" s="463"/>
      <c r="DW21" s="463"/>
      <c r="DX21" s="463"/>
      <c r="DY21" s="463"/>
      <c r="DZ21" s="463"/>
      <c r="EA21" s="463"/>
      <c r="EB21" s="463"/>
      <c r="EC21" s="463"/>
      <c r="ED21" s="463"/>
      <c r="EE21" s="463"/>
      <c r="EF21" s="463"/>
      <c r="EG21" s="463"/>
      <c r="EH21" s="463"/>
      <c r="EI21" s="15"/>
      <c r="EJ21" s="463"/>
      <c r="EK21" s="463"/>
      <c r="EL21" s="463"/>
      <c r="EM21" s="463"/>
      <c r="EN21" s="15"/>
      <c r="EO21" s="463"/>
      <c r="EP21" s="463"/>
      <c r="EQ21" s="463"/>
      <c r="ER21" s="463"/>
      <c r="ES21" s="15"/>
      <c r="ET21" s="463"/>
      <c r="EU21" s="14"/>
    </row>
    <row r="22" ht="15.75" customHeight="1">
      <c r="B22" s="462" t="s">
        <v>360</v>
      </c>
      <c r="C22" s="465">
        <f t="shared" si="7"/>
        <v>7000000</v>
      </c>
      <c r="D22" s="467">
        <f>'Laporan Pengeluaran'!I37</f>
        <v>0</v>
      </c>
      <c r="E22" s="467">
        <f>'Laporan Pengeluaran'!J37</f>
        <v>0</v>
      </c>
      <c r="F22" s="467">
        <f>'Laporan Pengeluaran'!K37</f>
        <v>7000000</v>
      </c>
      <c r="G22" s="467">
        <f>'Laporan Pengeluaran'!L37</f>
        <v>0</v>
      </c>
      <c r="H22" s="467">
        <f>'Laporan Pengeluaran'!M37</f>
        <v>0</v>
      </c>
      <c r="I22" s="467">
        <f>'Laporan Pengeluaran'!N37</f>
        <v>0</v>
      </c>
      <c r="J22" s="467">
        <f>'Laporan Pengeluaran'!O37</f>
        <v>0</v>
      </c>
      <c r="K22" s="467">
        <f>'Laporan Pengeluaran'!P37</f>
        <v>0</v>
      </c>
      <c r="L22" s="467">
        <f>'Laporan Pengeluaran'!Q37</f>
        <v>0</v>
      </c>
      <c r="M22" s="467">
        <f>'Laporan Pengeluaran'!R37</f>
        <v>0</v>
      </c>
      <c r="N22" s="467">
        <f>'Laporan Pengeluaran'!S37</f>
        <v>0</v>
      </c>
      <c r="O22" s="467">
        <f>'Laporan Pengeluaran'!T37</f>
        <v>0</v>
      </c>
      <c r="P22" s="467">
        <f>'Laporan Pengeluaran'!U37</f>
        <v>0</v>
      </c>
      <c r="Q22" s="467">
        <f>'Laporan Pengeluaran'!V37</f>
        <v>0</v>
      </c>
      <c r="R22" s="467">
        <f>'Laporan Pengeluaran'!W37</f>
        <v>0</v>
      </c>
      <c r="S22" s="467">
        <f>'Laporan Pengeluaran'!X37</f>
        <v>0</v>
      </c>
      <c r="T22" s="467">
        <f>'Laporan Pengeluaran'!Y37</f>
        <v>0</v>
      </c>
      <c r="U22" s="467">
        <f>'Laporan Pengeluaran'!Z37</f>
        <v>0</v>
      </c>
      <c r="V22" s="467">
        <f>'Laporan Pengeluaran'!AA37</f>
        <v>0</v>
      </c>
      <c r="W22" s="463">
        <f>'Laporan Pengeluaran'!AB37</f>
        <v>0</v>
      </c>
      <c r="X22" s="463">
        <f>'Laporan Pengeluaran'!AC37</f>
        <v>0</v>
      </c>
      <c r="Y22" s="463">
        <f>'Laporan Pengeluaran'!AD37</f>
        <v>0</v>
      </c>
      <c r="Z22" s="463">
        <f>'Laporan Pengeluaran'!AE37</f>
        <v>0</v>
      </c>
      <c r="AA22" s="463">
        <f>'Laporan Pengeluaran'!AF37</f>
        <v>0</v>
      </c>
      <c r="AB22" s="463">
        <f>'Laporan Pengeluaran'!AG37</f>
        <v>0</v>
      </c>
      <c r="AC22" s="463">
        <f>'Laporan Pengeluaran'!AH37</f>
        <v>0</v>
      </c>
      <c r="AD22" s="463">
        <f>'Laporan Pengeluaran'!AI37</f>
        <v>0</v>
      </c>
      <c r="AE22" s="463">
        <f>'Laporan Pengeluaran'!AJ37</f>
        <v>0</v>
      </c>
      <c r="AF22" s="463">
        <f>'Laporan Pengeluaran'!AK37</f>
        <v>0</v>
      </c>
      <c r="AG22" s="463">
        <f>'Laporan Pengeluaran'!AL37</f>
        <v>0</v>
      </c>
      <c r="AH22" s="463">
        <f>'Laporan Pengeluaran'!AM37</f>
        <v>0</v>
      </c>
      <c r="AI22" s="463">
        <f>'Laporan Pengeluaran'!AN37</f>
        <v>0</v>
      </c>
      <c r="AJ22" s="463">
        <f>'Laporan Pengeluaran'!AO37</f>
        <v>0</v>
      </c>
      <c r="AK22" s="463">
        <f>'Laporan Pengeluaran'!AP37</f>
        <v>0</v>
      </c>
      <c r="AL22" s="463">
        <f>'Laporan Pengeluaran'!AQ37</f>
        <v>0</v>
      </c>
      <c r="AM22" s="463">
        <f>'Laporan Pengeluaran'!AR37</f>
        <v>0</v>
      </c>
      <c r="AN22" s="463">
        <f>'Laporan Pengeluaran'!AS37</f>
        <v>0</v>
      </c>
      <c r="AO22" s="463">
        <f>'Laporan Pengeluaran'!AT37</f>
        <v>0</v>
      </c>
      <c r="AP22" s="463">
        <f>'Laporan Pengeluaran'!AU37</f>
        <v>0</v>
      </c>
      <c r="AQ22" s="463">
        <f>'Laporan Pengeluaran'!AV37</f>
        <v>0</v>
      </c>
      <c r="AR22" s="463">
        <f>'Laporan Pengeluaran'!AW37</f>
        <v>0</v>
      </c>
      <c r="AS22" s="463">
        <f>'Laporan Pengeluaran'!AX37</f>
        <v>0</v>
      </c>
      <c r="AT22" s="463">
        <f>'Laporan Pengeluaran'!AY37</f>
        <v>0</v>
      </c>
      <c r="AU22" s="463">
        <f>'Laporan Pengeluaran'!AZ37</f>
        <v>0</v>
      </c>
      <c r="AV22" s="463">
        <f>'Laporan Pengeluaran'!BA37</f>
        <v>0</v>
      </c>
      <c r="AW22" s="463">
        <f>'Laporan Pengeluaran'!BB37</f>
        <v>0</v>
      </c>
      <c r="AX22" s="463">
        <f>'Laporan Pengeluaran'!BC37</f>
        <v>0</v>
      </c>
      <c r="AY22" s="463">
        <f>'Laporan Pengeluaran'!BD37</f>
        <v>0</v>
      </c>
      <c r="AZ22" s="463">
        <f>'Laporan Pengeluaran'!BE37</f>
        <v>0</v>
      </c>
      <c r="BA22" s="463">
        <f>'Laporan Pengeluaran'!BF37</f>
        <v>0</v>
      </c>
      <c r="BB22" s="463">
        <f>'Laporan Pengeluaran'!BG37</f>
        <v>0</v>
      </c>
      <c r="BC22" s="463">
        <f>'Laporan Pengeluaran'!BH37</f>
        <v>0</v>
      </c>
      <c r="BD22" s="463">
        <f>'Laporan Pengeluaran'!BI37</f>
        <v>0</v>
      </c>
      <c r="BE22" s="463">
        <f>'Laporan Pengeluaran'!BJ37</f>
        <v>0</v>
      </c>
      <c r="BF22" s="463">
        <f>'Laporan Pengeluaran'!BK37</f>
        <v>0</v>
      </c>
      <c r="BG22" s="463">
        <f>'Laporan Pengeluaran'!BL37</f>
        <v>0</v>
      </c>
      <c r="BH22" s="463">
        <f>'Laporan Pengeluaran'!BM37</f>
        <v>0</v>
      </c>
      <c r="BI22" s="463">
        <f>'Laporan Pengeluaran'!BN37</f>
        <v>0</v>
      </c>
      <c r="BJ22" s="463">
        <f>'Laporan Pengeluaran'!BO37</f>
        <v>0</v>
      </c>
      <c r="BK22" s="463">
        <f>'Laporan Pengeluaran'!BP37</f>
        <v>0</v>
      </c>
      <c r="BL22" s="463">
        <f>'Laporan Pengeluaran'!BQ37</f>
        <v>0</v>
      </c>
      <c r="BM22" s="463">
        <f>'Laporan Pengeluaran'!BR37</f>
        <v>0</v>
      </c>
      <c r="BN22" s="463">
        <f>'Laporan Pengeluaran'!BS37</f>
        <v>0</v>
      </c>
      <c r="BO22" s="463">
        <f>'Laporan Pengeluaran'!BT37</f>
        <v>0</v>
      </c>
      <c r="BP22" s="463">
        <f>'Laporan Pengeluaran'!BU37</f>
        <v>0</v>
      </c>
      <c r="BQ22" s="463">
        <f>'Laporan Pengeluaran'!BV37</f>
        <v>0</v>
      </c>
      <c r="BR22" s="463">
        <f>'Laporan Pengeluaran'!BW37</f>
        <v>0</v>
      </c>
      <c r="BS22" s="463">
        <f>'Laporan Pengeluaran'!BX37</f>
        <v>0</v>
      </c>
      <c r="BT22" s="463">
        <f>'Laporan Pengeluaran'!BY37</f>
        <v>0</v>
      </c>
      <c r="BU22" s="463">
        <f>'Laporan Pengeluaran'!BZ37</f>
        <v>0</v>
      </c>
      <c r="BV22" s="463">
        <f>'Laporan Pengeluaran'!CA37</f>
        <v>0</v>
      </c>
      <c r="BW22" s="463">
        <f>'Laporan Pengeluaran'!CB37</f>
        <v>0</v>
      </c>
      <c r="BX22" s="463">
        <f>'Laporan Pengeluaran'!CC37</f>
        <v>0</v>
      </c>
      <c r="BY22" s="463">
        <f>'Laporan Pengeluaran'!CD37</f>
        <v>0</v>
      </c>
      <c r="BZ22" s="463">
        <f>'Laporan Pengeluaran'!CE37</f>
        <v>0</v>
      </c>
      <c r="CA22" s="463">
        <f>'Laporan Pengeluaran'!CF37</f>
        <v>0</v>
      </c>
      <c r="CB22" s="463">
        <f>'Laporan Pengeluaran'!CG37</f>
        <v>0</v>
      </c>
      <c r="CC22" s="463">
        <f>'Laporan Pengeluaran'!CH37</f>
        <v>0</v>
      </c>
      <c r="CD22" s="463">
        <f>'Laporan Pengeluaran'!CI37</f>
        <v>0</v>
      </c>
      <c r="CE22" s="463">
        <f>'Laporan Pengeluaran'!CJ37</f>
        <v>0</v>
      </c>
      <c r="CF22" s="463">
        <f>'Laporan Pengeluaran'!CK37</f>
        <v>0</v>
      </c>
      <c r="CG22" s="463">
        <f>'Laporan Pengeluaran'!CL37</f>
        <v>0</v>
      </c>
      <c r="CH22" s="463">
        <f>'Laporan Pengeluaran'!CM37</f>
        <v>0</v>
      </c>
      <c r="CI22" s="463">
        <f>'Laporan Pengeluaran'!CN37</f>
        <v>0</v>
      </c>
      <c r="CJ22" s="463">
        <f>'Laporan Pengeluaran'!CO37</f>
        <v>0</v>
      </c>
      <c r="CK22" s="463">
        <f>'Laporan Pengeluaran'!CP37</f>
        <v>0</v>
      </c>
      <c r="CL22" s="463">
        <f>'Laporan Pengeluaran'!CQ37</f>
        <v>0</v>
      </c>
      <c r="CM22" s="463">
        <f>'Laporan Pengeluaran'!CR37</f>
        <v>0</v>
      </c>
      <c r="CN22" s="463">
        <f>'Laporan Pengeluaran'!CS37</f>
        <v>0</v>
      </c>
      <c r="CO22" s="463">
        <f>'Laporan Pengeluaran'!CT37</f>
        <v>0</v>
      </c>
      <c r="CP22" s="463">
        <f>'Laporan Pengeluaran'!CU37</f>
        <v>0</v>
      </c>
      <c r="CQ22" s="463">
        <f>'Laporan Pengeluaran'!CV37</f>
        <v>0</v>
      </c>
      <c r="CR22" s="463">
        <f>'Laporan Pengeluaran'!CW37</f>
        <v>0</v>
      </c>
      <c r="CS22" s="463">
        <f>'Laporan Pengeluaran'!CX37</f>
        <v>0</v>
      </c>
      <c r="CT22" s="463">
        <f>'Laporan Pengeluaran'!CY37</f>
        <v>0</v>
      </c>
      <c r="CU22" s="464">
        <f>'Laporan Pengeluaran'!CZ37</f>
        <v>0</v>
      </c>
      <c r="CV22" s="463"/>
      <c r="CW22" s="463"/>
      <c r="CX22" s="463"/>
      <c r="CY22" s="463"/>
      <c r="CZ22" s="463"/>
      <c r="DA22" s="463"/>
      <c r="DB22" s="463"/>
      <c r="DC22" s="463"/>
      <c r="DD22" s="463"/>
      <c r="DE22" s="463"/>
      <c r="DF22" s="463"/>
      <c r="DG22" s="463"/>
      <c r="DH22" s="463"/>
      <c r="DI22" s="463"/>
      <c r="DJ22" s="463"/>
      <c r="DK22" s="463"/>
      <c r="DL22" s="463"/>
      <c r="DM22" s="463"/>
      <c r="DN22" s="463"/>
      <c r="DO22" s="463"/>
      <c r="DP22" s="463"/>
      <c r="DQ22" s="463"/>
      <c r="DR22" s="463"/>
      <c r="DS22" s="463"/>
      <c r="DT22" s="463"/>
      <c r="DU22" s="463"/>
      <c r="DV22" s="463"/>
      <c r="DW22" s="463"/>
      <c r="DX22" s="463"/>
      <c r="DY22" s="463"/>
      <c r="DZ22" s="463"/>
      <c r="EA22" s="463"/>
      <c r="EB22" s="463"/>
      <c r="EC22" s="463"/>
      <c r="ED22" s="463"/>
      <c r="EE22" s="463"/>
      <c r="EF22" s="463"/>
      <c r="EG22" s="463"/>
      <c r="EH22" s="463"/>
      <c r="EI22" s="15"/>
      <c r="EJ22" s="463"/>
      <c r="EK22" s="463"/>
      <c r="EL22" s="463"/>
      <c r="EM22" s="463"/>
      <c r="EN22" s="15"/>
      <c r="EO22" s="463"/>
      <c r="EP22" s="463"/>
      <c r="EQ22" s="463"/>
      <c r="ER22" s="463"/>
      <c r="ES22" s="15"/>
      <c r="ET22" s="463"/>
      <c r="EU22" s="14"/>
    </row>
    <row r="23" ht="15.75" customHeight="1">
      <c r="B23" s="462" t="s">
        <v>361</v>
      </c>
      <c r="C23" s="465"/>
      <c r="D23" s="467"/>
      <c r="E23" s="467"/>
      <c r="F23" s="467"/>
      <c r="G23" s="467"/>
      <c r="H23" s="467"/>
      <c r="I23" s="467"/>
      <c r="J23" s="467"/>
      <c r="K23" s="467"/>
      <c r="L23" s="467"/>
      <c r="M23" s="467"/>
      <c r="N23" s="467"/>
      <c r="O23" s="467"/>
      <c r="P23" s="467"/>
      <c r="Q23" s="467"/>
      <c r="R23" s="467"/>
      <c r="S23" s="467"/>
      <c r="T23" s="467"/>
      <c r="U23" s="467"/>
      <c r="V23" s="467"/>
      <c r="W23" s="463"/>
      <c r="X23" s="463"/>
      <c r="Y23" s="463"/>
      <c r="Z23" s="463"/>
      <c r="AA23" s="463"/>
      <c r="AB23" s="463"/>
      <c r="AC23" s="463"/>
      <c r="AD23" s="463"/>
      <c r="AE23" s="463"/>
      <c r="AF23" s="463"/>
      <c r="AG23" s="463"/>
      <c r="AH23" s="463"/>
      <c r="AI23" s="463"/>
      <c r="AJ23" s="463"/>
      <c r="AK23" s="463"/>
      <c r="AL23" s="463"/>
      <c r="AM23" s="463"/>
      <c r="AN23" s="463"/>
      <c r="AO23" s="463"/>
      <c r="AP23" s="463"/>
      <c r="AQ23" s="463"/>
      <c r="AR23" s="463"/>
      <c r="AS23" s="463"/>
      <c r="AT23" s="463"/>
      <c r="AU23" s="463"/>
      <c r="AV23" s="463"/>
      <c r="AW23" s="463"/>
      <c r="AX23" s="463"/>
      <c r="AY23" s="463"/>
      <c r="AZ23" s="463"/>
      <c r="BA23" s="463"/>
      <c r="BB23" s="463"/>
      <c r="BC23" s="463"/>
      <c r="BD23" s="463"/>
      <c r="BE23" s="463"/>
      <c r="BF23" s="463"/>
      <c r="BG23" s="463"/>
      <c r="BH23" s="463"/>
      <c r="BI23" s="463"/>
      <c r="BJ23" s="463"/>
      <c r="BK23" s="463"/>
      <c r="BL23" s="463"/>
      <c r="BM23" s="463"/>
      <c r="BN23" s="463"/>
      <c r="BO23" s="463"/>
      <c r="BP23" s="463"/>
      <c r="BQ23" s="463"/>
      <c r="BR23" s="463"/>
      <c r="BS23" s="463"/>
      <c r="BT23" s="463"/>
      <c r="BU23" s="463"/>
      <c r="BV23" s="463"/>
      <c r="BW23" s="463"/>
      <c r="BX23" s="463"/>
      <c r="BY23" s="463"/>
      <c r="BZ23" s="463"/>
      <c r="CA23" s="463"/>
      <c r="CB23" s="463"/>
      <c r="CC23" s="463"/>
      <c r="CD23" s="463"/>
      <c r="CE23" s="463"/>
      <c r="CF23" s="463"/>
      <c r="CG23" s="463"/>
      <c r="CH23" s="463"/>
      <c r="CI23" s="463"/>
      <c r="CJ23" s="463"/>
      <c r="CK23" s="463"/>
      <c r="CL23" s="463"/>
      <c r="CM23" s="463"/>
      <c r="CN23" s="463"/>
      <c r="CO23" s="463"/>
      <c r="CP23" s="463"/>
      <c r="CQ23" s="463"/>
      <c r="CR23" s="463"/>
      <c r="CS23" s="463"/>
      <c r="CT23" s="463"/>
      <c r="CU23" s="464"/>
      <c r="CV23" s="463"/>
      <c r="CW23" s="463"/>
      <c r="CX23" s="463"/>
      <c r="CY23" s="463"/>
      <c r="CZ23" s="463"/>
      <c r="DA23" s="463"/>
      <c r="DB23" s="463"/>
      <c r="DC23" s="463"/>
      <c r="DD23" s="463"/>
      <c r="DE23" s="463"/>
      <c r="DF23" s="463"/>
      <c r="DG23" s="463"/>
      <c r="DH23" s="463"/>
      <c r="DI23" s="463"/>
      <c r="DJ23" s="463"/>
      <c r="DK23" s="463"/>
      <c r="DL23" s="463"/>
      <c r="DM23" s="463"/>
      <c r="DN23" s="463"/>
      <c r="DO23" s="463"/>
      <c r="DP23" s="463"/>
      <c r="DQ23" s="463"/>
      <c r="DR23" s="463"/>
      <c r="DS23" s="463"/>
      <c r="DT23" s="463"/>
      <c r="DU23" s="463"/>
      <c r="DV23" s="463"/>
      <c r="DW23" s="463"/>
      <c r="DX23" s="463"/>
      <c r="DY23" s="463"/>
      <c r="DZ23" s="463"/>
      <c r="EA23" s="463"/>
      <c r="EB23" s="463"/>
      <c r="EC23" s="463"/>
      <c r="ED23" s="463"/>
      <c r="EE23" s="463"/>
      <c r="EF23" s="463"/>
      <c r="EG23" s="463"/>
      <c r="EH23" s="463"/>
      <c r="EI23" s="15"/>
      <c r="EJ23" s="463"/>
      <c r="EK23" s="463"/>
      <c r="EL23" s="463"/>
      <c r="EM23" s="463"/>
      <c r="EN23" s="15"/>
      <c r="EO23" s="463"/>
      <c r="EP23" s="463"/>
      <c r="EQ23" s="463"/>
      <c r="ER23" s="463"/>
      <c r="ES23" s="15"/>
      <c r="ET23" s="463"/>
      <c r="EU23" s="14"/>
    </row>
    <row r="24" ht="15.75" customHeight="1">
      <c r="B24" s="466" t="s">
        <v>362</v>
      </c>
      <c r="C24" s="465">
        <f t="shared" ref="C24:C27" si="8">SUM(D24:W24)</f>
        <v>98287238</v>
      </c>
      <c r="D24" s="467">
        <f>'Laporan Pengeluaran'!I68</f>
        <v>0</v>
      </c>
      <c r="E24" s="467">
        <f>'Laporan Pengeluaran'!J68</f>
        <v>63000000</v>
      </c>
      <c r="F24" s="467">
        <f>'Laporan Pengeluaran'!K68</f>
        <v>0</v>
      </c>
      <c r="G24" s="467">
        <f>'Laporan Pengeluaran'!L68</f>
        <v>180000</v>
      </c>
      <c r="H24" s="467">
        <f>'Laporan Pengeluaran'!M68</f>
        <v>0</v>
      </c>
      <c r="I24" s="467">
        <f>'Laporan Pengeluaran'!N68</f>
        <v>120000</v>
      </c>
      <c r="J24" s="467">
        <f>'Laporan Pengeluaran'!O68</f>
        <v>4360000</v>
      </c>
      <c r="K24" s="467">
        <f>'Laporan Pengeluaran'!P68</f>
        <v>13923000</v>
      </c>
      <c r="L24" s="467">
        <f>'Laporan Pengeluaran'!Q68</f>
        <v>11140738</v>
      </c>
      <c r="M24" s="467">
        <f>'Laporan Pengeluaran'!R68</f>
        <v>1363500</v>
      </c>
      <c r="N24" s="467">
        <f>'Laporan Pengeluaran'!S68</f>
        <v>0</v>
      </c>
      <c r="O24" s="467">
        <f>'Laporan Pengeluaran'!T68</f>
        <v>0</v>
      </c>
      <c r="P24" s="467">
        <f>'Laporan Pengeluaran'!U68</f>
        <v>0</v>
      </c>
      <c r="Q24" s="467">
        <f>'Laporan Pengeluaran'!V68</f>
        <v>0</v>
      </c>
      <c r="R24" s="467">
        <f>'Laporan Pengeluaran'!W68</f>
        <v>0</v>
      </c>
      <c r="S24" s="467">
        <f>'Laporan Pengeluaran'!X68</f>
        <v>3400000</v>
      </c>
      <c r="T24" s="467">
        <f>'Laporan Pengeluaran'!Y68</f>
        <v>0</v>
      </c>
      <c r="U24" s="467">
        <f>'Laporan Pengeluaran'!Z68</f>
        <v>0</v>
      </c>
      <c r="V24" s="467">
        <f>'Laporan Pengeluaran'!AA68</f>
        <v>0</v>
      </c>
      <c r="W24" s="467">
        <f>'Laporan Pengeluaran'!AB68</f>
        <v>800000</v>
      </c>
      <c r="X24" s="463">
        <f>'Laporan Pengeluaran'!AC68</f>
        <v>0</v>
      </c>
      <c r="Y24" s="463">
        <f>'Laporan Pengeluaran'!AD68</f>
        <v>0</v>
      </c>
      <c r="Z24" s="463">
        <f>'Laporan Pengeluaran'!AE68</f>
        <v>0</v>
      </c>
      <c r="AA24" s="463">
        <f>'Laporan Pengeluaran'!AF68</f>
        <v>0</v>
      </c>
      <c r="AB24" s="463">
        <f>'Laporan Pengeluaran'!AG68</f>
        <v>0</v>
      </c>
      <c r="AC24" s="463">
        <f>'Laporan Pengeluaran'!AH68</f>
        <v>0</v>
      </c>
      <c r="AD24" s="463">
        <f>'Laporan Pengeluaran'!AI68</f>
        <v>0</v>
      </c>
      <c r="AE24" s="463">
        <f>'Laporan Pengeluaran'!AJ68</f>
        <v>0</v>
      </c>
      <c r="AF24" s="463">
        <f>'Laporan Pengeluaran'!AK68</f>
        <v>0</v>
      </c>
      <c r="AG24" s="463">
        <f>'Laporan Pengeluaran'!AL68</f>
        <v>0</v>
      </c>
      <c r="AH24" s="463">
        <f>'Laporan Pengeluaran'!AM68</f>
        <v>0</v>
      </c>
      <c r="AI24" s="463">
        <f>'Laporan Pengeluaran'!AN68</f>
        <v>0</v>
      </c>
      <c r="AJ24" s="463">
        <f>'Laporan Pengeluaran'!AO68</f>
        <v>0</v>
      </c>
      <c r="AK24" s="463">
        <f>'Laporan Pengeluaran'!AP68</f>
        <v>0</v>
      </c>
      <c r="AL24" s="463">
        <f>'Laporan Pengeluaran'!AQ68</f>
        <v>0</v>
      </c>
      <c r="AM24" s="463">
        <f>'Laporan Pengeluaran'!AR68</f>
        <v>0</v>
      </c>
      <c r="AN24" s="463">
        <f>'Laporan Pengeluaran'!AS68</f>
        <v>0</v>
      </c>
      <c r="AO24" s="463">
        <f>'Laporan Pengeluaran'!AT68</f>
        <v>0</v>
      </c>
      <c r="AP24" s="463">
        <f>'Laporan Pengeluaran'!AU68</f>
        <v>0</v>
      </c>
      <c r="AQ24" s="463">
        <f>'Laporan Pengeluaran'!AV68</f>
        <v>0</v>
      </c>
      <c r="AR24" s="463">
        <f>'Laporan Pengeluaran'!AW68</f>
        <v>0</v>
      </c>
      <c r="AS24" s="463">
        <f>'Laporan Pengeluaran'!AX68</f>
        <v>0</v>
      </c>
      <c r="AT24" s="463">
        <f>'Laporan Pengeluaran'!AY68</f>
        <v>0</v>
      </c>
      <c r="AU24" s="463">
        <f>'Laporan Pengeluaran'!AZ68</f>
        <v>0</v>
      </c>
      <c r="AV24" s="463">
        <f>'Laporan Pengeluaran'!BA68</f>
        <v>0</v>
      </c>
      <c r="AW24" s="463">
        <f>'Laporan Pengeluaran'!BB68</f>
        <v>0</v>
      </c>
      <c r="AX24" s="463">
        <f>'Laporan Pengeluaran'!BC68</f>
        <v>0</v>
      </c>
      <c r="AY24" s="463">
        <f>'Laporan Pengeluaran'!BD68</f>
        <v>0</v>
      </c>
      <c r="AZ24" s="463">
        <f>'Laporan Pengeluaran'!BE68</f>
        <v>0</v>
      </c>
      <c r="BA24" s="463">
        <f>'Laporan Pengeluaran'!BF68</f>
        <v>0</v>
      </c>
      <c r="BB24" s="463">
        <f>'Laporan Pengeluaran'!BG68</f>
        <v>0</v>
      </c>
      <c r="BC24" s="463">
        <f>'Laporan Pengeluaran'!BH68</f>
        <v>0</v>
      </c>
      <c r="BD24" s="463">
        <f>'Laporan Pengeluaran'!BI68</f>
        <v>0</v>
      </c>
      <c r="BE24" s="463">
        <f>'Laporan Pengeluaran'!BJ68</f>
        <v>0</v>
      </c>
      <c r="BF24" s="463">
        <f>'Laporan Pengeluaran'!BK68</f>
        <v>0</v>
      </c>
      <c r="BG24" s="463">
        <f>'Laporan Pengeluaran'!BL68</f>
        <v>0</v>
      </c>
      <c r="BH24" s="463">
        <f>'Laporan Pengeluaran'!BM68</f>
        <v>0</v>
      </c>
      <c r="BI24" s="463">
        <f>'Laporan Pengeluaran'!BN68</f>
        <v>0</v>
      </c>
      <c r="BJ24" s="463">
        <f>'Laporan Pengeluaran'!BO68</f>
        <v>0</v>
      </c>
      <c r="BK24" s="463">
        <f>'Laporan Pengeluaran'!BP68</f>
        <v>0</v>
      </c>
      <c r="BL24" s="463">
        <f>'Laporan Pengeluaran'!BQ68</f>
        <v>0</v>
      </c>
      <c r="BM24" s="463">
        <f>'Laporan Pengeluaran'!BR68</f>
        <v>0</v>
      </c>
      <c r="BN24" s="463">
        <f>'Laporan Pengeluaran'!BS68</f>
        <v>0</v>
      </c>
      <c r="BO24" s="463">
        <f>'Laporan Pengeluaran'!BT68</f>
        <v>0</v>
      </c>
      <c r="BP24" s="463">
        <f>'Laporan Pengeluaran'!BU68</f>
        <v>0</v>
      </c>
      <c r="BQ24" s="463">
        <f>'Laporan Pengeluaran'!BV68</f>
        <v>0</v>
      </c>
      <c r="BR24" s="463">
        <f>'Laporan Pengeluaran'!BW68</f>
        <v>0</v>
      </c>
      <c r="BS24" s="463">
        <f>'Laporan Pengeluaran'!BX68</f>
        <v>0</v>
      </c>
      <c r="BT24" s="463">
        <f>'Laporan Pengeluaran'!BY68</f>
        <v>0</v>
      </c>
      <c r="BU24" s="463">
        <f>'Laporan Pengeluaran'!BZ68</f>
        <v>0</v>
      </c>
      <c r="BV24" s="463">
        <f>'Laporan Pengeluaran'!CA68</f>
        <v>0</v>
      </c>
      <c r="BW24" s="463">
        <f>'Laporan Pengeluaran'!CB68</f>
        <v>0</v>
      </c>
      <c r="BX24" s="463">
        <f>'Laporan Pengeluaran'!CC68</f>
        <v>0</v>
      </c>
      <c r="BY24" s="463">
        <f>'Laporan Pengeluaran'!CD68</f>
        <v>0</v>
      </c>
      <c r="BZ24" s="463">
        <f>'Laporan Pengeluaran'!CE68</f>
        <v>0</v>
      </c>
      <c r="CA24" s="463">
        <f>'Laporan Pengeluaran'!CF68</f>
        <v>0</v>
      </c>
      <c r="CB24" s="463">
        <f>'Laporan Pengeluaran'!CG68</f>
        <v>0</v>
      </c>
      <c r="CC24" s="463">
        <f>'Laporan Pengeluaran'!CH68</f>
        <v>0</v>
      </c>
      <c r="CD24" s="463">
        <f>'Laporan Pengeluaran'!CI68</f>
        <v>0</v>
      </c>
      <c r="CE24" s="463">
        <f>'Laporan Pengeluaran'!CJ68</f>
        <v>0</v>
      </c>
      <c r="CF24" s="463">
        <f>'Laporan Pengeluaran'!CK68</f>
        <v>0</v>
      </c>
      <c r="CG24" s="463">
        <f>'Laporan Pengeluaran'!CL68</f>
        <v>0</v>
      </c>
      <c r="CH24" s="463">
        <f>'Laporan Pengeluaran'!CM68</f>
        <v>0</v>
      </c>
      <c r="CI24" s="463">
        <f>'Laporan Pengeluaran'!CN68</f>
        <v>0</v>
      </c>
      <c r="CJ24" s="463">
        <f>'Laporan Pengeluaran'!CO68</f>
        <v>0</v>
      </c>
      <c r="CK24" s="463">
        <f>'Laporan Pengeluaran'!CP68</f>
        <v>0</v>
      </c>
      <c r="CL24" s="463">
        <f>'Laporan Pengeluaran'!CQ68</f>
        <v>0</v>
      </c>
      <c r="CM24" s="463">
        <f>'Laporan Pengeluaran'!CR68</f>
        <v>0</v>
      </c>
      <c r="CN24" s="463">
        <f>'Laporan Pengeluaran'!CS68</f>
        <v>0</v>
      </c>
      <c r="CO24" s="463">
        <f>'Laporan Pengeluaran'!CT68</f>
        <v>0</v>
      </c>
      <c r="CP24" s="463">
        <f>'Laporan Pengeluaran'!CU68</f>
        <v>0</v>
      </c>
      <c r="CQ24" s="463">
        <f>'Laporan Pengeluaran'!CV68</f>
        <v>0</v>
      </c>
      <c r="CR24" s="463">
        <f>'Laporan Pengeluaran'!CW68</f>
        <v>0</v>
      </c>
      <c r="CS24" s="463">
        <f>'Laporan Pengeluaran'!CX68</f>
        <v>0</v>
      </c>
      <c r="CT24" s="463">
        <f>'Laporan Pengeluaran'!CY68</f>
        <v>0</v>
      </c>
      <c r="CU24" s="464">
        <f>'Laporan Pengeluaran'!CZ68</f>
        <v>0</v>
      </c>
      <c r="CV24" s="463"/>
      <c r="CW24" s="463"/>
      <c r="CX24" s="463"/>
      <c r="CY24" s="463"/>
      <c r="CZ24" s="463"/>
      <c r="DA24" s="463"/>
      <c r="DB24" s="463"/>
      <c r="DC24" s="463"/>
      <c r="DD24" s="463"/>
      <c r="DE24" s="463"/>
      <c r="DF24" s="463"/>
      <c r="DG24" s="463"/>
      <c r="DH24" s="463"/>
      <c r="DI24" s="463"/>
      <c r="DJ24" s="463"/>
      <c r="DK24" s="463"/>
      <c r="DL24" s="463"/>
      <c r="DM24" s="463"/>
      <c r="DN24" s="463"/>
      <c r="DO24" s="463"/>
      <c r="DP24" s="463"/>
      <c r="DQ24" s="463"/>
      <c r="DR24" s="463"/>
      <c r="DS24" s="463"/>
      <c r="DT24" s="463"/>
      <c r="DU24" s="463"/>
      <c r="DV24" s="463"/>
      <c r="DW24" s="463"/>
      <c r="DX24" s="463"/>
      <c r="DY24" s="463"/>
      <c r="DZ24" s="463"/>
      <c r="EA24" s="463"/>
      <c r="EB24" s="463"/>
      <c r="EC24" s="463"/>
      <c r="ED24" s="463"/>
      <c r="EE24" s="463"/>
      <c r="EF24" s="463"/>
      <c r="EG24" s="463"/>
      <c r="EH24" s="463"/>
      <c r="EI24" s="15"/>
      <c r="EJ24" s="463"/>
      <c r="EK24" s="463"/>
      <c r="EL24" s="463"/>
      <c r="EM24" s="463"/>
      <c r="EN24" s="15"/>
      <c r="EO24" s="463"/>
      <c r="EP24" s="463"/>
      <c r="EQ24" s="463"/>
      <c r="ER24" s="463"/>
      <c r="ES24" s="15"/>
      <c r="ET24" s="463"/>
      <c r="EU24" s="14"/>
    </row>
    <row r="25" ht="15.75" customHeight="1">
      <c r="B25" s="466" t="s">
        <v>363</v>
      </c>
      <c r="C25" s="465">
        <f t="shared" si="8"/>
        <v>0</v>
      </c>
      <c r="D25" s="467">
        <f>'Laporan Pengeluaran'!I72</f>
        <v>0</v>
      </c>
      <c r="E25" s="467">
        <f>'Laporan Pengeluaran'!J72</f>
        <v>0</v>
      </c>
      <c r="F25" s="467">
        <f>'Laporan Pengeluaran'!K72</f>
        <v>0</v>
      </c>
      <c r="G25" s="467">
        <f>'Laporan Pengeluaran'!L72</f>
        <v>0</v>
      </c>
      <c r="H25" s="467">
        <f>'Laporan Pengeluaran'!M72</f>
        <v>0</v>
      </c>
      <c r="I25" s="467">
        <f>'Laporan Pengeluaran'!N72</f>
        <v>0</v>
      </c>
      <c r="J25" s="467">
        <f>'Laporan Pengeluaran'!O72</f>
        <v>0</v>
      </c>
      <c r="K25" s="467">
        <f>'Laporan Pengeluaran'!P72</f>
        <v>0</v>
      </c>
      <c r="L25" s="467">
        <f>'Laporan Pengeluaran'!Q72</f>
        <v>0</v>
      </c>
      <c r="M25" s="467">
        <f>'Laporan Pengeluaran'!R72</f>
        <v>0</v>
      </c>
      <c r="N25" s="467">
        <f>'Laporan Pengeluaran'!S72</f>
        <v>0</v>
      </c>
      <c r="O25" s="467">
        <f>'Laporan Pengeluaran'!T72</f>
        <v>0</v>
      </c>
      <c r="P25" s="467">
        <f>'Laporan Pengeluaran'!U72</f>
        <v>0</v>
      </c>
      <c r="Q25" s="467">
        <f>'Laporan Pengeluaran'!V72</f>
        <v>0</v>
      </c>
      <c r="R25" s="467">
        <f>'Laporan Pengeluaran'!W72</f>
        <v>0</v>
      </c>
      <c r="S25" s="467">
        <f>'Laporan Pengeluaran'!X72</f>
        <v>0</v>
      </c>
      <c r="T25" s="467">
        <f>'Laporan Pengeluaran'!Y72</f>
        <v>0</v>
      </c>
      <c r="U25" s="467">
        <f>'Laporan Pengeluaran'!Z72</f>
        <v>0</v>
      </c>
      <c r="V25" s="467">
        <f>'Laporan Pengeluaran'!AA72</f>
        <v>0</v>
      </c>
      <c r="W25" s="463">
        <f>'Laporan Pengeluaran'!AB72</f>
        <v>0</v>
      </c>
      <c r="X25" s="463">
        <f>'Laporan Pengeluaran'!AC72</f>
        <v>0</v>
      </c>
      <c r="Y25" s="463">
        <f>'Laporan Pengeluaran'!AD72</f>
        <v>0</v>
      </c>
      <c r="Z25" s="463">
        <f>'Laporan Pengeluaran'!AE72</f>
        <v>0</v>
      </c>
      <c r="AA25" s="463">
        <f>'Laporan Pengeluaran'!AF72</f>
        <v>0</v>
      </c>
      <c r="AB25" s="463">
        <f>'Laporan Pengeluaran'!AG72</f>
        <v>0</v>
      </c>
      <c r="AC25" s="463">
        <f>'Laporan Pengeluaran'!AH72</f>
        <v>0</v>
      </c>
      <c r="AD25" s="463">
        <f>'Laporan Pengeluaran'!AI72</f>
        <v>0</v>
      </c>
      <c r="AE25" s="463">
        <f>'Laporan Pengeluaran'!AJ72</f>
        <v>0</v>
      </c>
      <c r="AF25" s="463">
        <f>'Laporan Pengeluaran'!AK72</f>
        <v>0</v>
      </c>
      <c r="AG25" s="463">
        <f>'Laporan Pengeluaran'!AL72</f>
        <v>0</v>
      </c>
      <c r="AH25" s="463">
        <f>'Laporan Pengeluaran'!AM72</f>
        <v>0</v>
      </c>
      <c r="AI25" s="463">
        <f>'Laporan Pengeluaran'!AN72</f>
        <v>0</v>
      </c>
      <c r="AJ25" s="463">
        <f>'Laporan Pengeluaran'!AO72</f>
        <v>0</v>
      </c>
      <c r="AK25" s="463">
        <f>'Laporan Pengeluaran'!AP72</f>
        <v>0</v>
      </c>
      <c r="AL25" s="463">
        <f>'Laporan Pengeluaran'!AQ72</f>
        <v>0</v>
      </c>
      <c r="AM25" s="463">
        <f>'Laporan Pengeluaran'!AR72</f>
        <v>0</v>
      </c>
      <c r="AN25" s="463">
        <f>'Laporan Pengeluaran'!AS72</f>
        <v>0</v>
      </c>
      <c r="AO25" s="463">
        <f>'Laporan Pengeluaran'!AT72</f>
        <v>0</v>
      </c>
      <c r="AP25" s="463">
        <f>'Laporan Pengeluaran'!AU72</f>
        <v>0</v>
      </c>
      <c r="AQ25" s="463">
        <f>'Laporan Pengeluaran'!AV72</f>
        <v>0</v>
      </c>
      <c r="AR25" s="463">
        <f>'Laporan Pengeluaran'!AW72</f>
        <v>0</v>
      </c>
      <c r="AS25" s="463">
        <f>'Laporan Pengeluaran'!AX72</f>
        <v>0</v>
      </c>
      <c r="AT25" s="463">
        <f>'Laporan Pengeluaran'!AY72</f>
        <v>0</v>
      </c>
      <c r="AU25" s="463">
        <f>'Laporan Pengeluaran'!AZ72</f>
        <v>0</v>
      </c>
      <c r="AV25" s="463">
        <f>'Laporan Pengeluaran'!BA72</f>
        <v>0</v>
      </c>
      <c r="AW25" s="463">
        <f>'Laporan Pengeluaran'!BB72</f>
        <v>0</v>
      </c>
      <c r="AX25" s="463">
        <f>'Laporan Pengeluaran'!BC72</f>
        <v>0</v>
      </c>
      <c r="AY25" s="463">
        <f>'Laporan Pengeluaran'!BD72</f>
        <v>0</v>
      </c>
      <c r="AZ25" s="463">
        <f>'Laporan Pengeluaran'!BE72</f>
        <v>0</v>
      </c>
      <c r="BA25" s="463">
        <f>'Laporan Pengeluaran'!BF72</f>
        <v>0</v>
      </c>
      <c r="BB25" s="463">
        <f>'Laporan Pengeluaran'!BG72</f>
        <v>0</v>
      </c>
      <c r="BC25" s="463">
        <f>'Laporan Pengeluaran'!BH72</f>
        <v>0</v>
      </c>
      <c r="BD25" s="463">
        <f>'Laporan Pengeluaran'!BI72</f>
        <v>0</v>
      </c>
      <c r="BE25" s="463">
        <f>'Laporan Pengeluaran'!BJ72</f>
        <v>0</v>
      </c>
      <c r="BF25" s="463">
        <f>'Laporan Pengeluaran'!BK72</f>
        <v>0</v>
      </c>
      <c r="BG25" s="463">
        <f>'Laporan Pengeluaran'!BL72</f>
        <v>0</v>
      </c>
      <c r="BH25" s="463">
        <f>'Laporan Pengeluaran'!BM72</f>
        <v>0</v>
      </c>
      <c r="BI25" s="463">
        <f>'Laporan Pengeluaran'!BN72</f>
        <v>0</v>
      </c>
      <c r="BJ25" s="463">
        <f>'Laporan Pengeluaran'!BO72</f>
        <v>0</v>
      </c>
      <c r="BK25" s="463">
        <f>'Laporan Pengeluaran'!BP72</f>
        <v>0</v>
      </c>
      <c r="BL25" s="463">
        <f>'Laporan Pengeluaran'!BQ72</f>
        <v>0</v>
      </c>
      <c r="BM25" s="463">
        <f>'Laporan Pengeluaran'!BR72</f>
        <v>0</v>
      </c>
      <c r="BN25" s="463">
        <f>'Laporan Pengeluaran'!BS72</f>
        <v>0</v>
      </c>
      <c r="BO25" s="463">
        <f>'Laporan Pengeluaran'!BT72</f>
        <v>0</v>
      </c>
      <c r="BP25" s="463">
        <f>'Laporan Pengeluaran'!BU72</f>
        <v>0</v>
      </c>
      <c r="BQ25" s="463">
        <f>'Laporan Pengeluaran'!BV72</f>
        <v>0</v>
      </c>
      <c r="BR25" s="463">
        <f>'Laporan Pengeluaran'!BW72</f>
        <v>0</v>
      </c>
      <c r="BS25" s="463">
        <f>'Laporan Pengeluaran'!BX72</f>
        <v>0</v>
      </c>
      <c r="BT25" s="463">
        <f>'Laporan Pengeluaran'!BY72</f>
        <v>0</v>
      </c>
      <c r="BU25" s="463">
        <f>'Laporan Pengeluaran'!BZ72</f>
        <v>0</v>
      </c>
      <c r="BV25" s="463">
        <f>'Laporan Pengeluaran'!CA72</f>
        <v>0</v>
      </c>
      <c r="BW25" s="463">
        <f>'Laporan Pengeluaran'!CB72</f>
        <v>0</v>
      </c>
      <c r="BX25" s="463">
        <f>'Laporan Pengeluaran'!CC72</f>
        <v>0</v>
      </c>
      <c r="BY25" s="463">
        <f>'Laporan Pengeluaran'!CD72</f>
        <v>0</v>
      </c>
      <c r="BZ25" s="463">
        <f>'Laporan Pengeluaran'!CE72</f>
        <v>0</v>
      </c>
      <c r="CA25" s="463">
        <f>'Laporan Pengeluaran'!CF72</f>
        <v>0</v>
      </c>
      <c r="CB25" s="463">
        <f>'Laporan Pengeluaran'!CG72</f>
        <v>0</v>
      </c>
      <c r="CC25" s="463">
        <f>'Laporan Pengeluaran'!CH72</f>
        <v>0</v>
      </c>
      <c r="CD25" s="463">
        <f>'Laporan Pengeluaran'!CI72</f>
        <v>0</v>
      </c>
      <c r="CE25" s="463">
        <f>'Laporan Pengeluaran'!CJ72</f>
        <v>0</v>
      </c>
      <c r="CF25" s="463">
        <f>'Laporan Pengeluaran'!CK72</f>
        <v>0</v>
      </c>
      <c r="CG25" s="463">
        <f>'Laporan Pengeluaran'!CL72</f>
        <v>0</v>
      </c>
      <c r="CH25" s="463">
        <f>'Laporan Pengeluaran'!CM72</f>
        <v>0</v>
      </c>
      <c r="CI25" s="463">
        <f>'Laporan Pengeluaran'!CN72</f>
        <v>0</v>
      </c>
      <c r="CJ25" s="463">
        <f>'Laporan Pengeluaran'!CO72</f>
        <v>0</v>
      </c>
      <c r="CK25" s="463">
        <f>'Laporan Pengeluaran'!CP72</f>
        <v>0</v>
      </c>
      <c r="CL25" s="463">
        <f>'Laporan Pengeluaran'!CQ72</f>
        <v>0</v>
      </c>
      <c r="CM25" s="463">
        <f>'Laporan Pengeluaran'!CR72</f>
        <v>0</v>
      </c>
      <c r="CN25" s="463">
        <f>'Laporan Pengeluaran'!CS72</f>
        <v>0</v>
      </c>
      <c r="CO25" s="463">
        <f>'Laporan Pengeluaran'!CT72</f>
        <v>0</v>
      </c>
      <c r="CP25" s="463">
        <f>'Laporan Pengeluaran'!CU72</f>
        <v>0</v>
      </c>
      <c r="CQ25" s="463">
        <f>'Laporan Pengeluaran'!CV72</f>
        <v>0</v>
      </c>
      <c r="CR25" s="463">
        <f>'Laporan Pengeluaran'!CW72</f>
        <v>0</v>
      </c>
      <c r="CS25" s="463">
        <f>'Laporan Pengeluaran'!CX72</f>
        <v>0</v>
      </c>
      <c r="CT25" s="463">
        <f>'Laporan Pengeluaran'!CY72</f>
        <v>0</v>
      </c>
      <c r="CU25" s="464">
        <f>'Laporan Pengeluaran'!CZ72</f>
        <v>0</v>
      </c>
      <c r="CV25" s="463"/>
      <c r="CW25" s="463"/>
      <c r="CX25" s="463"/>
      <c r="CY25" s="463"/>
      <c r="CZ25" s="463"/>
      <c r="DA25" s="463"/>
      <c r="DB25" s="463"/>
      <c r="DC25" s="463"/>
      <c r="DD25" s="463"/>
      <c r="DE25" s="463"/>
      <c r="DF25" s="463"/>
      <c r="DG25" s="463"/>
      <c r="DH25" s="463"/>
      <c r="DI25" s="463"/>
      <c r="DJ25" s="463"/>
      <c r="DK25" s="463"/>
      <c r="DL25" s="463"/>
      <c r="DM25" s="463"/>
      <c r="DN25" s="463"/>
      <c r="DO25" s="463"/>
      <c r="DP25" s="463"/>
      <c r="DQ25" s="463"/>
      <c r="DR25" s="463"/>
      <c r="DS25" s="463"/>
      <c r="DT25" s="463"/>
      <c r="DU25" s="463"/>
      <c r="DV25" s="463"/>
      <c r="DW25" s="463"/>
      <c r="DX25" s="463"/>
      <c r="DY25" s="463"/>
      <c r="DZ25" s="463"/>
      <c r="EA25" s="463"/>
      <c r="EB25" s="463"/>
      <c r="EC25" s="463"/>
      <c r="ED25" s="463"/>
      <c r="EE25" s="463"/>
      <c r="EF25" s="463"/>
      <c r="EG25" s="463"/>
      <c r="EH25" s="463"/>
      <c r="EI25" s="15"/>
      <c r="EJ25" s="463"/>
      <c r="EK25" s="463"/>
      <c r="EL25" s="463"/>
      <c r="EM25" s="463"/>
      <c r="EN25" s="15"/>
      <c r="EO25" s="463"/>
      <c r="EP25" s="463"/>
      <c r="EQ25" s="463"/>
      <c r="ER25" s="463"/>
      <c r="ES25" s="15"/>
      <c r="ET25" s="463"/>
      <c r="EU25" s="14"/>
    </row>
    <row r="26" ht="15.75" customHeight="1">
      <c r="B26" s="466" t="s">
        <v>364</v>
      </c>
      <c r="C26" s="465">
        <f t="shared" si="8"/>
        <v>0</v>
      </c>
      <c r="D26" s="467">
        <f>'Laporan Pengeluaran'!I78</f>
        <v>0</v>
      </c>
      <c r="E26" s="467">
        <f>'Laporan Pengeluaran'!J78</f>
        <v>0</v>
      </c>
      <c r="F26" s="467">
        <f>'Laporan Pengeluaran'!K78</f>
        <v>0</v>
      </c>
      <c r="G26" s="467">
        <f>'Laporan Pengeluaran'!L78</f>
        <v>0</v>
      </c>
      <c r="H26" s="467">
        <f>'Laporan Pengeluaran'!M78</f>
        <v>0</v>
      </c>
      <c r="I26" s="467">
        <f>'Laporan Pengeluaran'!N78</f>
        <v>0</v>
      </c>
      <c r="J26" s="467">
        <f>'Laporan Pengeluaran'!O78</f>
        <v>0</v>
      </c>
      <c r="K26" s="467">
        <f>'Laporan Pengeluaran'!P78</f>
        <v>0</v>
      </c>
      <c r="L26" s="467">
        <f>'Laporan Pengeluaran'!Q78</f>
        <v>0</v>
      </c>
      <c r="M26" s="467">
        <f>'Laporan Pengeluaran'!R78</f>
        <v>0</v>
      </c>
      <c r="N26" s="467">
        <f>'Laporan Pengeluaran'!S78</f>
        <v>0</v>
      </c>
      <c r="O26" s="467">
        <f>'Laporan Pengeluaran'!T78</f>
        <v>0</v>
      </c>
      <c r="P26" s="467">
        <f>'Laporan Pengeluaran'!U78</f>
        <v>0</v>
      </c>
      <c r="Q26" s="467">
        <f>'Laporan Pengeluaran'!V78</f>
        <v>0</v>
      </c>
      <c r="R26" s="467">
        <f>'Laporan Pengeluaran'!W78</f>
        <v>0</v>
      </c>
      <c r="S26" s="467">
        <f>'Laporan Pengeluaran'!X78</f>
        <v>0</v>
      </c>
      <c r="T26" s="467">
        <f>'Laporan Pengeluaran'!Y78</f>
        <v>0</v>
      </c>
      <c r="U26" s="467">
        <f>'Laporan Pengeluaran'!Z78</f>
        <v>0</v>
      </c>
      <c r="V26" s="467">
        <f>'Laporan Pengeluaran'!AA78</f>
        <v>0</v>
      </c>
      <c r="W26" s="463">
        <f>'Laporan Pengeluaran'!AB78</f>
        <v>0</v>
      </c>
      <c r="X26" s="463">
        <f>'Laporan Pengeluaran'!AC78</f>
        <v>0</v>
      </c>
      <c r="Y26" s="463">
        <f>'Laporan Pengeluaran'!AD78</f>
        <v>0</v>
      </c>
      <c r="Z26" s="463">
        <f>'Laporan Pengeluaran'!AE78</f>
        <v>0</v>
      </c>
      <c r="AA26" s="463">
        <f>'Laporan Pengeluaran'!AF78</f>
        <v>0</v>
      </c>
      <c r="AB26" s="463">
        <f>'Laporan Pengeluaran'!AG78</f>
        <v>0</v>
      </c>
      <c r="AC26" s="463">
        <f>'Laporan Pengeluaran'!AH78</f>
        <v>0</v>
      </c>
      <c r="AD26" s="463">
        <f>'Laporan Pengeluaran'!AI78</f>
        <v>0</v>
      </c>
      <c r="AE26" s="463">
        <f>'Laporan Pengeluaran'!AJ78</f>
        <v>0</v>
      </c>
      <c r="AF26" s="463">
        <f>'Laporan Pengeluaran'!AK78</f>
        <v>0</v>
      </c>
      <c r="AG26" s="463">
        <f>'Laporan Pengeluaran'!AL78</f>
        <v>0</v>
      </c>
      <c r="AH26" s="463">
        <f>'Laporan Pengeluaran'!AM78</f>
        <v>0</v>
      </c>
      <c r="AI26" s="463">
        <f>'Laporan Pengeluaran'!AN78</f>
        <v>0</v>
      </c>
      <c r="AJ26" s="463">
        <f>'Laporan Pengeluaran'!AO78</f>
        <v>0</v>
      </c>
      <c r="AK26" s="463">
        <f>'Laporan Pengeluaran'!AP78</f>
        <v>0</v>
      </c>
      <c r="AL26" s="463">
        <f>'Laporan Pengeluaran'!AQ78</f>
        <v>0</v>
      </c>
      <c r="AM26" s="463">
        <f>'Laporan Pengeluaran'!AR78</f>
        <v>0</v>
      </c>
      <c r="AN26" s="463">
        <f>'Laporan Pengeluaran'!AS78</f>
        <v>0</v>
      </c>
      <c r="AO26" s="463">
        <f>'Laporan Pengeluaran'!AT78</f>
        <v>0</v>
      </c>
      <c r="AP26" s="463">
        <f>'Laporan Pengeluaran'!AU78</f>
        <v>0</v>
      </c>
      <c r="AQ26" s="463">
        <f>'Laporan Pengeluaran'!AV78</f>
        <v>0</v>
      </c>
      <c r="AR26" s="463">
        <f>'Laporan Pengeluaran'!AW78</f>
        <v>0</v>
      </c>
      <c r="AS26" s="463">
        <f>'Laporan Pengeluaran'!AX78</f>
        <v>0</v>
      </c>
      <c r="AT26" s="463">
        <f>'Laporan Pengeluaran'!AY78</f>
        <v>0</v>
      </c>
      <c r="AU26" s="463">
        <f>'Laporan Pengeluaran'!AZ78</f>
        <v>0</v>
      </c>
      <c r="AV26" s="463">
        <f>'Laporan Pengeluaran'!BA78</f>
        <v>0</v>
      </c>
      <c r="AW26" s="463">
        <f>'Laporan Pengeluaran'!BB78</f>
        <v>0</v>
      </c>
      <c r="AX26" s="463">
        <f>'Laporan Pengeluaran'!BC78</f>
        <v>0</v>
      </c>
      <c r="AY26" s="463">
        <f>'Laporan Pengeluaran'!BD78</f>
        <v>0</v>
      </c>
      <c r="AZ26" s="463">
        <f>'Laporan Pengeluaran'!BE78</f>
        <v>0</v>
      </c>
      <c r="BA26" s="463">
        <f>'Laporan Pengeluaran'!BF78</f>
        <v>0</v>
      </c>
      <c r="BB26" s="463">
        <f>'Laporan Pengeluaran'!BG78</f>
        <v>0</v>
      </c>
      <c r="BC26" s="463">
        <f>'Laporan Pengeluaran'!BH78</f>
        <v>0</v>
      </c>
      <c r="BD26" s="463">
        <f>'Laporan Pengeluaran'!BI78</f>
        <v>0</v>
      </c>
      <c r="BE26" s="463">
        <f>'Laporan Pengeluaran'!BJ78</f>
        <v>0</v>
      </c>
      <c r="BF26" s="463">
        <f>'Laporan Pengeluaran'!BK78</f>
        <v>0</v>
      </c>
      <c r="BG26" s="463">
        <f>'Laporan Pengeluaran'!BL78</f>
        <v>0</v>
      </c>
      <c r="BH26" s="463">
        <f>'Laporan Pengeluaran'!BM78</f>
        <v>0</v>
      </c>
      <c r="BI26" s="463">
        <f>'Laporan Pengeluaran'!BN78</f>
        <v>0</v>
      </c>
      <c r="BJ26" s="463">
        <f>'Laporan Pengeluaran'!BO78</f>
        <v>0</v>
      </c>
      <c r="BK26" s="463">
        <f>'Laporan Pengeluaran'!BP78</f>
        <v>0</v>
      </c>
      <c r="BL26" s="463">
        <f>'Laporan Pengeluaran'!BQ78</f>
        <v>0</v>
      </c>
      <c r="BM26" s="463">
        <f>'Laporan Pengeluaran'!BR78</f>
        <v>0</v>
      </c>
      <c r="BN26" s="463">
        <f>'Laporan Pengeluaran'!BS78</f>
        <v>0</v>
      </c>
      <c r="BO26" s="463">
        <f>'Laporan Pengeluaran'!BT78</f>
        <v>0</v>
      </c>
      <c r="BP26" s="463">
        <f>'Laporan Pengeluaran'!BU78</f>
        <v>0</v>
      </c>
      <c r="BQ26" s="463">
        <f>'Laporan Pengeluaran'!BV78</f>
        <v>0</v>
      </c>
      <c r="BR26" s="463">
        <f>'Laporan Pengeluaran'!BW78</f>
        <v>0</v>
      </c>
      <c r="BS26" s="463">
        <f>'Laporan Pengeluaran'!BX78</f>
        <v>0</v>
      </c>
      <c r="BT26" s="463">
        <f>'Laporan Pengeluaran'!BY78</f>
        <v>0</v>
      </c>
      <c r="BU26" s="463">
        <f>'Laporan Pengeluaran'!BZ78</f>
        <v>0</v>
      </c>
      <c r="BV26" s="463">
        <f>'Laporan Pengeluaran'!CA78</f>
        <v>0</v>
      </c>
      <c r="BW26" s="463">
        <f>'Laporan Pengeluaran'!CB78</f>
        <v>0</v>
      </c>
      <c r="BX26" s="463">
        <f>'Laporan Pengeluaran'!CC78</f>
        <v>0</v>
      </c>
      <c r="BY26" s="463">
        <f>'Laporan Pengeluaran'!CD78</f>
        <v>0</v>
      </c>
      <c r="BZ26" s="463">
        <f>'Laporan Pengeluaran'!CE78</f>
        <v>0</v>
      </c>
      <c r="CA26" s="463">
        <f>'Laporan Pengeluaran'!CF78</f>
        <v>0</v>
      </c>
      <c r="CB26" s="463">
        <f>'Laporan Pengeluaran'!CG78</f>
        <v>0</v>
      </c>
      <c r="CC26" s="463">
        <f>'Laporan Pengeluaran'!CH78</f>
        <v>0</v>
      </c>
      <c r="CD26" s="463">
        <f>'Laporan Pengeluaran'!CI78</f>
        <v>0</v>
      </c>
      <c r="CE26" s="463">
        <f>'Laporan Pengeluaran'!CJ78</f>
        <v>0</v>
      </c>
      <c r="CF26" s="463">
        <f>'Laporan Pengeluaran'!CK78</f>
        <v>0</v>
      </c>
      <c r="CG26" s="463">
        <f>'Laporan Pengeluaran'!CL78</f>
        <v>0</v>
      </c>
      <c r="CH26" s="463">
        <f>'Laporan Pengeluaran'!CM78</f>
        <v>0</v>
      </c>
      <c r="CI26" s="463">
        <f>'Laporan Pengeluaran'!CN78</f>
        <v>0</v>
      </c>
      <c r="CJ26" s="463">
        <f>'Laporan Pengeluaran'!CO78</f>
        <v>0</v>
      </c>
      <c r="CK26" s="463">
        <f>'Laporan Pengeluaran'!CP78</f>
        <v>0</v>
      </c>
      <c r="CL26" s="463">
        <f>'Laporan Pengeluaran'!CQ78</f>
        <v>0</v>
      </c>
      <c r="CM26" s="463">
        <f>'Laporan Pengeluaran'!CR78</f>
        <v>0</v>
      </c>
      <c r="CN26" s="463">
        <f>'Laporan Pengeluaran'!CS78</f>
        <v>0</v>
      </c>
      <c r="CO26" s="463">
        <f>'Laporan Pengeluaran'!CT78</f>
        <v>0</v>
      </c>
      <c r="CP26" s="463">
        <f>'Laporan Pengeluaran'!CU78</f>
        <v>0</v>
      </c>
      <c r="CQ26" s="463">
        <f>'Laporan Pengeluaran'!CV78</f>
        <v>0</v>
      </c>
      <c r="CR26" s="463">
        <f>'Laporan Pengeluaran'!CW78</f>
        <v>0</v>
      </c>
      <c r="CS26" s="463">
        <f>'Laporan Pengeluaran'!CX78</f>
        <v>0</v>
      </c>
      <c r="CT26" s="463">
        <f>'Laporan Pengeluaran'!CY78</f>
        <v>0</v>
      </c>
      <c r="CU26" s="464">
        <f>'Laporan Pengeluaran'!CZ78</f>
        <v>0</v>
      </c>
      <c r="CV26" s="463"/>
      <c r="CW26" s="463"/>
      <c r="CX26" s="463"/>
      <c r="CY26" s="463"/>
      <c r="CZ26" s="463"/>
      <c r="DA26" s="463"/>
      <c r="DB26" s="463"/>
      <c r="DC26" s="463"/>
      <c r="DD26" s="463"/>
      <c r="DE26" s="463"/>
      <c r="DF26" s="463"/>
      <c r="DG26" s="463"/>
      <c r="DH26" s="463"/>
      <c r="DI26" s="463"/>
      <c r="DJ26" s="463"/>
      <c r="DK26" s="463"/>
      <c r="DL26" s="463"/>
      <c r="DM26" s="463"/>
      <c r="DN26" s="463"/>
      <c r="DO26" s="463"/>
      <c r="DP26" s="463"/>
      <c r="DQ26" s="463"/>
      <c r="DR26" s="463"/>
      <c r="DS26" s="463"/>
      <c r="DT26" s="463"/>
      <c r="DU26" s="463"/>
      <c r="DV26" s="463"/>
      <c r="DW26" s="463"/>
      <c r="DX26" s="463"/>
      <c r="DY26" s="463"/>
      <c r="DZ26" s="463"/>
      <c r="EA26" s="463"/>
      <c r="EB26" s="463"/>
      <c r="EC26" s="463"/>
      <c r="ED26" s="463"/>
      <c r="EE26" s="463"/>
      <c r="EF26" s="463"/>
      <c r="EG26" s="463"/>
      <c r="EH26" s="463"/>
      <c r="EI26" s="15"/>
      <c r="EJ26" s="463"/>
      <c r="EK26" s="463"/>
      <c r="EL26" s="463"/>
      <c r="EM26" s="463"/>
      <c r="EN26" s="15"/>
      <c r="EO26" s="463"/>
      <c r="EP26" s="463"/>
      <c r="EQ26" s="463"/>
      <c r="ER26" s="463"/>
      <c r="ES26" s="15"/>
      <c r="ET26" s="463"/>
      <c r="EU26" s="14"/>
    </row>
    <row r="27" ht="15.75" customHeight="1">
      <c r="B27" s="466" t="s">
        <v>365</v>
      </c>
      <c r="C27" s="465">
        <f t="shared" si="8"/>
        <v>0</v>
      </c>
      <c r="D27" s="467">
        <f>'Laporan Pengeluaran'!I83</f>
        <v>0</v>
      </c>
      <c r="E27" s="467">
        <f>'Laporan Pengeluaran'!J83</f>
        <v>0</v>
      </c>
      <c r="F27" s="467">
        <f>'Laporan Pengeluaran'!K83</f>
        <v>0</v>
      </c>
      <c r="G27" s="467">
        <f>'Laporan Pengeluaran'!L83</f>
        <v>0</v>
      </c>
      <c r="H27" s="467">
        <f>'Laporan Pengeluaran'!M83</f>
        <v>0</v>
      </c>
      <c r="I27" s="467">
        <f>'Laporan Pengeluaran'!N83</f>
        <v>0</v>
      </c>
      <c r="J27" s="467">
        <f>'Laporan Pengeluaran'!O83</f>
        <v>0</v>
      </c>
      <c r="K27" s="467">
        <f>'Laporan Pengeluaran'!P83</f>
        <v>0</v>
      </c>
      <c r="L27" s="467">
        <f>'Laporan Pengeluaran'!Q83</f>
        <v>0</v>
      </c>
      <c r="M27" s="467">
        <f>'Laporan Pengeluaran'!R83</f>
        <v>0</v>
      </c>
      <c r="N27" s="467">
        <f>'Laporan Pengeluaran'!S83</f>
        <v>0</v>
      </c>
      <c r="O27" s="467">
        <f>'Laporan Pengeluaran'!T83</f>
        <v>0</v>
      </c>
      <c r="P27" s="467">
        <f>'Laporan Pengeluaran'!U83</f>
        <v>0</v>
      </c>
      <c r="Q27" s="467">
        <f>'Laporan Pengeluaran'!V83</f>
        <v>0</v>
      </c>
      <c r="R27" s="467">
        <f>'Laporan Pengeluaran'!W83</f>
        <v>0</v>
      </c>
      <c r="S27" s="467">
        <f>'Laporan Pengeluaran'!X83</f>
        <v>0</v>
      </c>
      <c r="T27" s="467">
        <f>'Laporan Pengeluaran'!Y83</f>
        <v>0</v>
      </c>
      <c r="U27" s="467">
        <f>'Laporan Pengeluaran'!Z83</f>
        <v>0</v>
      </c>
      <c r="V27" s="467">
        <f>'Laporan Pengeluaran'!AA83</f>
        <v>0</v>
      </c>
      <c r="W27" s="463">
        <f>'Laporan Pengeluaran'!AB83</f>
        <v>0</v>
      </c>
      <c r="X27" s="463">
        <f>'Laporan Pengeluaran'!AC83</f>
        <v>0</v>
      </c>
      <c r="Y27" s="463">
        <f>'Laporan Pengeluaran'!AD83</f>
        <v>0</v>
      </c>
      <c r="Z27" s="463">
        <f>'Laporan Pengeluaran'!AE83</f>
        <v>0</v>
      </c>
      <c r="AA27" s="463">
        <f>'Laporan Pengeluaran'!AF83</f>
        <v>0</v>
      </c>
      <c r="AB27" s="463">
        <f>'Laporan Pengeluaran'!AG83</f>
        <v>0</v>
      </c>
      <c r="AC27" s="463">
        <f>'Laporan Pengeluaran'!AH83</f>
        <v>0</v>
      </c>
      <c r="AD27" s="463">
        <f>'Laporan Pengeluaran'!AI83</f>
        <v>0</v>
      </c>
      <c r="AE27" s="463">
        <f>'Laporan Pengeluaran'!AJ83</f>
        <v>0</v>
      </c>
      <c r="AF27" s="463">
        <f>'Laporan Pengeluaran'!AK83</f>
        <v>0</v>
      </c>
      <c r="AG27" s="463">
        <f>'Laporan Pengeluaran'!AL83</f>
        <v>0</v>
      </c>
      <c r="AH27" s="463">
        <f>'Laporan Pengeluaran'!AM83</f>
        <v>0</v>
      </c>
      <c r="AI27" s="463">
        <f>'Laporan Pengeluaran'!AN83</f>
        <v>0</v>
      </c>
      <c r="AJ27" s="463">
        <f>'Laporan Pengeluaran'!AO83</f>
        <v>0</v>
      </c>
      <c r="AK27" s="463">
        <f>'Laporan Pengeluaran'!AP83</f>
        <v>0</v>
      </c>
      <c r="AL27" s="463">
        <f>'Laporan Pengeluaran'!AQ83</f>
        <v>0</v>
      </c>
      <c r="AM27" s="463">
        <f>'Laporan Pengeluaran'!AR83</f>
        <v>0</v>
      </c>
      <c r="AN27" s="463">
        <f>'Laporan Pengeluaran'!AS83</f>
        <v>0</v>
      </c>
      <c r="AO27" s="463">
        <f>'Laporan Pengeluaran'!AT83</f>
        <v>0</v>
      </c>
      <c r="AP27" s="463">
        <f>'Laporan Pengeluaran'!AU83</f>
        <v>0</v>
      </c>
      <c r="AQ27" s="463">
        <f>'Laporan Pengeluaran'!AV83</f>
        <v>0</v>
      </c>
      <c r="AR27" s="463">
        <f>'Laporan Pengeluaran'!AW83</f>
        <v>0</v>
      </c>
      <c r="AS27" s="463">
        <f>'Laporan Pengeluaran'!AX83</f>
        <v>0</v>
      </c>
      <c r="AT27" s="463">
        <f>'Laporan Pengeluaran'!AY83</f>
        <v>0</v>
      </c>
      <c r="AU27" s="463">
        <f>'Laporan Pengeluaran'!AZ83</f>
        <v>0</v>
      </c>
      <c r="AV27" s="463">
        <f>'Laporan Pengeluaran'!BA83</f>
        <v>0</v>
      </c>
      <c r="AW27" s="463">
        <f>'Laporan Pengeluaran'!BB83</f>
        <v>0</v>
      </c>
      <c r="AX27" s="463">
        <f>'Laporan Pengeluaran'!BC83</f>
        <v>0</v>
      </c>
      <c r="AY27" s="463">
        <f>'Laporan Pengeluaran'!BD83</f>
        <v>0</v>
      </c>
      <c r="AZ27" s="463" t="str">
        <f>'Laporan Pengeluaran'!BE83</f>
        <v/>
      </c>
      <c r="BA27" s="463" t="str">
        <f>'Laporan Pengeluaran'!BF83</f>
        <v/>
      </c>
      <c r="BB27" s="463" t="str">
        <f>'Laporan Pengeluaran'!BG83</f>
        <v/>
      </c>
      <c r="BC27" s="463" t="str">
        <f>'Laporan Pengeluaran'!BH83</f>
        <v/>
      </c>
      <c r="BD27" s="463" t="str">
        <f>'Laporan Pengeluaran'!BI83</f>
        <v/>
      </c>
      <c r="BE27" s="463" t="str">
        <f>'Laporan Pengeluaran'!BJ83</f>
        <v/>
      </c>
      <c r="BF27" s="463" t="str">
        <f>'Laporan Pengeluaran'!BK83</f>
        <v/>
      </c>
      <c r="BG27" s="463" t="str">
        <f>'Laporan Pengeluaran'!BL83</f>
        <v/>
      </c>
      <c r="BH27" s="463" t="str">
        <f>'Laporan Pengeluaran'!BM83</f>
        <v/>
      </c>
      <c r="BI27" s="463" t="str">
        <f>'Laporan Pengeluaran'!BN83</f>
        <v/>
      </c>
      <c r="BJ27" s="463" t="str">
        <f>'Laporan Pengeluaran'!BO83</f>
        <v/>
      </c>
      <c r="BK27" s="463" t="str">
        <f>'Laporan Pengeluaran'!BP83</f>
        <v/>
      </c>
      <c r="BL27" s="463" t="str">
        <f>'Laporan Pengeluaran'!BQ83</f>
        <v/>
      </c>
      <c r="BM27" s="463" t="str">
        <f>'Laporan Pengeluaran'!BR83</f>
        <v/>
      </c>
      <c r="BN27" s="463" t="str">
        <f>'Laporan Pengeluaran'!BS83</f>
        <v/>
      </c>
      <c r="BO27" s="463" t="str">
        <f>'Laporan Pengeluaran'!BT83</f>
        <v/>
      </c>
      <c r="BP27" s="463" t="str">
        <f>'Laporan Pengeluaran'!BU83</f>
        <v/>
      </c>
      <c r="BQ27" s="463" t="str">
        <f>'Laporan Pengeluaran'!BV83</f>
        <v/>
      </c>
      <c r="BR27" s="463" t="str">
        <f>'Laporan Pengeluaran'!BW83</f>
        <v/>
      </c>
      <c r="BS27" s="463" t="str">
        <f>'Laporan Pengeluaran'!BX83</f>
        <v/>
      </c>
      <c r="BT27" s="463" t="str">
        <f>'Laporan Pengeluaran'!BY83</f>
        <v/>
      </c>
      <c r="BU27" s="463" t="str">
        <f>'Laporan Pengeluaran'!BZ83</f>
        <v/>
      </c>
      <c r="BV27" s="463" t="str">
        <f>'Laporan Pengeluaran'!CA83</f>
        <v/>
      </c>
      <c r="BW27" s="463" t="str">
        <f>'Laporan Pengeluaran'!CB83</f>
        <v/>
      </c>
      <c r="BX27" s="463" t="str">
        <f>'Laporan Pengeluaran'!CC83</f>
        <v/>
      </c>
      <c r="BY27" s="463" t="str">
        <f>'Laporan Pengeluaran'!CD83</f>
        <v/>
      </c>
      <c r="BZ27" s="463" t="str">
        <f>'Laporan Pengeluaran'!CE83</f>
        <v/>
      </c>
      <c r="CA27" s="463" t="str">
        <f>'Laporan Pengeluaran'!CF83</f>
        <v/>
      </c>
      <c r="CB27" s="463" t="str">
        <f>'Laporan Pengeluaran'!CG83</f>
        <v/>
      </c>
      <c r="CC27" s="463" t="str">
        <f>'Laporan Pengeluaran'!CH83</f>
        <v/>
      </c>
      <c r="CD27" s="463" t="str">
        <f>'Laporan Pengeluaran'!CI83</f>
        <v/>
      </c>
      <c r="CE27" s="463" t="str">
        <f>'Laporan Pengeluaran'!CJ83</f>
        <v/>
      </c>
      <c r="CF27" s="463" t="str">
        <f>'Laporan Pengeluaran'!CK83</f>
        <v/>
      </c>
      <c r="CG27" s="463" t="str">
        <f>'Laporan Pengeluaran'!CL83</f>
        <v/>
      </c>
      <c r="CH27" s="463" t="str">
        <f>'Laporan Pengeluaran'!CM83</f>
        <v/>
      </c>
      <c r="CI27" s="463" t="str">
        <f>'Laporan Pengeluaran'!CN83</f>
        <v/>
      </c>
      <c r="CJ27" s="463" t="str">
        <f>'Laporan Pengeluaran'!CO83</f>
        <v/>
      </c>
      <c r="CK27" s="463" t="str">
        <f>'Laporan Pengeluaran'!CP83</f>
        <v/>
      </c>
      <c r="CL27" s="463" t="str">
        <f>'Laporan Pengeluaran'!CQ83</f>
        <v/>
      </c>
      <c r="CM27" s="463" t="str">
        <f>'Laporan Pengeluaran'!CR83</f>
        <v/>
      </c>
      <c r="CN27" s="463" t="str">
        <f>'Laporan Pengeluaran'!CS83</f>
        <v/>
      </c>
      <c r="CO27" s="463" t="str">
        <f>'Laporan Pengeluaran'!CT83</f>
        <v/>
      </c>
      <c r="CP27" s="463" t="str">
        <f>'Laporan Pengeluaran'!CU83</f>
        <v/>
      </c>
      <c r="CQ27" s="463" t="str">
        <f>'Laporan Pengeluaran'!CV83</f>
        <v/>
      </c>
      <c r="CR27" s="463" t="str">
        <f>'Laporan Pengeluaran'!CW83</f>
        <v/>
      </c>
      <c r="CS27" s="463" t="str">
        <f>'Laporan Pengeluaran'!CX83</f>
        <v/>
      </c>
      <c r="CT27" s="463" t="str">
        <f>'Laporan Pengeluaran'!CY83</f>
        <v/>
      </c>
      <c r="CU27" s="464" t="str">
        <f>'Laporan Pengeluaran'!CZ83</f>
        <v/>
      </c>
      <c r="CV27" s="463"/>
      <c r="CW27" s="463"/>
      <c r="CX27" s="463"/>
      <c r="CY27" s="463"/>
      <c r="CZ27" s="463"/>
      <c r="DA27" s="463"/>
      <c r="DB27" s="463"/>
      <c r="DC27" s="463"/>
      <c r="DD27" s="463"/>
      <c r="DE27" s="463"/>
      <c r="DF27" s="463"/>
      <c r="DG27" s="463"/>
      <c r="DH27" s="463"/>
      <c r="DI27" s="463"/>
      <c r="DJ27" s="463"/>
      <c r="DK27" s="463"/>
      <c r="DL27" s="463"/>
      <c r="DM27" s="463"/>
      <c r="DN27" s="463"/>
      <c r="DO27" s="463"/>
      <c r="DP27" s="463"/>
      <c r="DQ27" s="463"/>
      <c r="DR27" s="463"/>
      <c r="DS27" s="463"/>
      <c r="DT27" s="463"/>
      <c r="DU27" s="463"/>
      <c r="DV27" s="463"/>
      <c r="DW27" s="463"/>
      <c r="DX27" s="463"/>
      <c r="DY27" s="463"/>
      <c r="DZ27" s="463"/>
      <c r="EA27" s="463"/>
      <c r="EB27" s="463"/>
      <c r="EC27" s="463"/>
      <c r="ED27" s="463"/>
      <c r="EE27" s="463"/>
      <c r="EF27" s="463"/>
      <c r="EG27" s="463"/>
      <c r="EH27" s="463"/>
      <c r="EI27" s="15"/>
      <c r="EJ27" s="463"/>
      <c r="EK27" s="463"/>
      <c r="EL27" s="463"/>
      <c r="EM27" s="463"/>
      <c r="EN27" s="15"/>
      <c r="EO27" s="463"/>
      <c r="EP27" s="463"/>
      <c r="EQ27" s="463"/>
      <c r="ER27" s="463"/>
      <c r="ES27" s="15"/>
      <c r="ET27" s="463"/>
      <c r="EU27" s="14"/>
    </row>
    <row r="28" ht="15.75" customHeight="1">
      <c r="B28" s="462" t="s">
        <v>366</v>
      </c>
      <c r="C28" s="465">
        <f>SUM(J28:W28)</f>
        <v>0</v>
      </c>
      <c r="D28" s="467">
        <f>'Laporan Pengeluaran'!I92</f>
        <v>0</v>
      </c>
      <c r="E28" s="467">
        <f>'Laporan Pengeluaran'!J92</f>
        <v>0</v>
      </c>
      <c r="F28" s="467">
        <f>'Laporan Pengeluaran'!K92</f>
        <v>0</v>
      </c>
      <c r="G28" s="467">
        <f>'Laporan Pengeluaran'!L92</f>
        <v>0</v>
      </c>
      <c r="H28" s="467">
        <f>'Laporan Pengeluaran'!M92</f>
        <v>0</v>
      </c>
      <c r="I28" s="467">
        <f>'Laporan Pengeluaran'!N92</f>
        <v>0</v>
      </c>
      <c r="J28" s="467">
        <f>'Laporan Pengeluaran'!O92</f>
        <v>0</v>
      </c>
      <c r="K28" s="467">
        <f>'Laporan Pengeluaran'!P92</f>
        <v>0</v>
      </c>
      <c r="L28" s="467">
        <f>'Laporan Pengeluaran'!Q92</f>
        <v>0</v>
      </c>
      <c r="M28" s="467">
        <f>'Laporan Pengeluaran'!R92</f>
        <v>0</v>
      </c>
      <c r="N28" s="467">
        <f>'Laporan Pengeluaran'!S92</f>
        <v>0</v>
      </c>
      <c r="O28" s="467">
        <f>'Laporan Pengeluaran'!T92</f>
        <v>0</v>
      </c>
      <c r="P28" s="467">
        <f>'Laporan Pengeluaran'!U92</f>
        <v>0</v>
      </c>
      <c r="Q28" s="467">
        <f>'Laporan Pengeluaran'!V92</f>
        <v>0</v>
      </c>
      <c r="R28" s="467">
        <f>'Laporan Pengeluaran'!W92</f>
        <v>0</v>
      </c>
      <c r="S28" s="467">
        <f>'Laporan Pengeluaran'!X92</f>
        <v>0</v>
      </c>
      <c r="T28" s="467">
        <f>'Laporan Pengeluaran'!Y92</f>
        <v>0</v>
      </c>
      <c r="U28" s="467">
        <f>'Laporan Pengeluaran'!Z92</f>
        <v>0</v>
      </c>
      <c r="V28" s="467">
        <f>'Laporan Pengeluaran'!AA92</f>
        <v>0</v>
      </c>
      <c r="W28" s="463">
        <f>'Laporan Pengeluaran'!AB92</f>
        <v>0</v>
      </c>
      <c r="X28" s="463">
        <f>'Laporan Pengeluaran'!AC92</f>
        <v>0</v>
      </c>
      <c r="Y28" s="463">
        <f>'Laporan Pengeluaran'!AD92</f>
        <v>0</v>
      </c>
      <c r="Z28" s="463">
        <f>'Laporan Pengeluaran'!AE92</f>
        <v>0</v>
      </c>
      <c r="AA28" s="463">
        <f>'Laporan Pengeluaran'!AF92</f>
        <v>0</v>
      </c>
      <c r="AB28" s="463">
        <f>'Laporan Pengeluaran'!AG92</f>
        <v>0</v>
      </c>
      <c r="AC28" s="463">
        <f>'Laporan Pengeluaran'!AH92</f>
        <v>0</v>
      </c>
      <c r="AD28" s="463">
        <f>'Laporan Pengeluaran'!AI92</f>
        <v>0</v>
      </c>
      <c r="AE28" s="463">
        <f>'Laporan Pengeluaran'!AJ92</f>
        <v>0</v>
      </c>
      <c r="AF28" s="463">
        <f>'Laporan Pengeluaran'!AK92</f>
        <v>0</v>
      </c>
      <c r="AG28" s="463">
        <f>'Laporan Pengeluaran'!AL92</f>
        <v>0</v>
      </c>
      <c r="AH28" s="463">
        <f>'Laporan Pengeluaran'!AM92</f>
        <v>0</v>
      </c>
      <c r="AI28" s="463">
        <f>'Laporan Pengeluaran'!AN92</f>
        <v>0</v>
      </c>
      <c r="AJ28" s="463">
        <f>'Laporan Pengeluaran'!AO92</f>
        <v>0</v>
      </c>
      <c r="AK28" s="463">
        <f>'Laporan Pengeluaran'!AP92</f>
        <v>0</v>
      </c>
      <c r="AL28" s="463">
        <f>'Laporan Pengeluaran'!AQ92</f>
        <v>0</v>
      </c>
      <c r="AM28" s="463">
        <f>'Laporan Pengeluaran'!AR92</f>
        <v>0</v>
      </c>
      <c r="AN28" s="463">
        <f>'Laporan Pengeluaran'!AS92</f>
        <v>0</v>
      </c>
      <c r="AO28" s="463">
        <f>'Laporan Pengeluaran'!AT92</f>
        <v>0</v>
      </c>
      <c r="AP28" s="463">
        <f>'Laporan Pengeluaran'!AU92</f>
        <v>0</v>
      </c>
      <c r="AQ28" s="463">
        <f>'Laporan Pengeluaran'!AV92</f>
        <v>0</v>
      </c>
      <c r="AR28" s="463">
        <f>'Laporan Pengeluaran'!AW92</f>
        <v>0</v>
      </c>
      <c r="AS28" s="463">
        <f>'Laporan Pengeluaran'!AX92</f>
        <v>0</v>
      </c>
      <c r="AT28" s="463">
        <f>'Laporan Pengeluaran'!AY92</f>
        <v>0</v>
      </c>
      <c r="AU28" s="463">
        <f>'Laporan Pengeluaran'!AZ92</f>
        <v>0</v>
      </c>
      <c r="AV28" s="463">
        <f>'Laporan Pengeluaran'!BA92</f>
        <v>0</v>
      </c>
      <c r="AW28" s="463">
        <f>'Laporan Pengeluaran'!BB92</f>
        <v>0</v>
      </c>
      <c r="AX28" s="463">
        <f>'Laporan Pengeluaran'!BC92</f>
        <v>0</v>
      </c>
      <c r="AY28" s="463">
        <f>'Laporan Pengeluaran'!BD92</f>
        <v>0</v>
      </c>
      <c r="AZ28" s="463">
        <f>'Laporan Pengeluaran'!BE92</f>
        <v>0</v>
      </c>
      <c r="BA28" s="463">
        <f>'Laporan Pengeluaran'!BF92</f>
        <v>0</v>
      </c>
      <c r="BB28" s="463">
        <f>'Laporan Pengeluaran'!BG92</f>
        <v>0</v>
      </c>
      <c r="BC28" s="463">
        <f>'Laporan Pengeluaran'!BH92</f>
        <v>0</v>
      </c>
      <c r="BD28" s="463">
        <f>'Laporan Pengeluaran'!BI92</f>
        <v>0</v>
      </c>
      <c r="BE28" s="463">
        <f>'Laporan Pengeluaran'!BJ92</f>
        <v>0</v>
      </c>
      <c r="BF28" s="463">
        <f>'Laporan Pengeluaran'!BK92</f>
        <v>0</v>
      </c>
      <c r="BG28" s="463">
        <f>'Laporan Pengeluaran'!BL92</f>
        <v>0</v>
      </c>
      <c r="BH28" s="463">
        <f>'Laporan Pengeluaran'!BM92</f>
        <v>0</v>
      </c>
      <c r="BI28" s="463">
        <f>'Laporan Pengeluaran'!BN92</f>
        <v>0</v>
      </c>
      <c r="BJ28" s="463">
        <f>'Laporan Pengeluaran'!BO92</f>
        <v>0</v>
      </c>
      <c r="BK28" s="463">
        <f>'Laporan Pengeluaran'!BP92</f>
        <v>0</v>
      </c>
      <c r="BL28" s="463">
        <f>'Laporan Pengeluaran'!BQ92</f>
        <v>0</v>
      </c>
      <c r="BM28" s="463">
        <f>'Laporan Pengeluaran'!BR92</f>
        <v>0</v>
      </c>
      <c r="BN28" s="463">
        <f>'Laporan Pengeluaran'!BS92</f>
        <v>0</v>
      </c>
      <c r="BO28" s="463">
        <f>'Laporan Pengeluaran'!BT92</f>
        <v>0</v>
      </c>
      <c r="BP28" s="463">
        <f>'Laporan Pengeluaran'!BU92</f>
        <v>0</v>
      </c>
      <c r="BQ28" s="463">
        <f>'Laporan Pengeluaran'!BV92</f>
        <v>0</v>
      </c>
      <c r="BR28" s="463">
        <f>'Laporan Pengeluaran'!BW92</f>
        <v>0</v>
      </c>
      <c r="BS28" s="463">
        <f>'Laporan Pengeluaran'!BX92</f>
        <v>0</v>
      </c>
      <c r="BT28" s="463">
        <f>'Laporan Pengeluaran'!BY92</f>
        <v>0</v>
      </c>
      <c r="BU28" s="463">
        <f>'Laporan Pengeluaran'!BZ92</f>
        <v>0</v>
      </c>
      <c r="BV28" s="463">
        <f>'Laporan Pengeluaran'!CA92</f>
        <v>0</v>
      </c>
      <c r="BW28" s="463">
        <f>'Laporan Pengeluaran'!CB92</f>
        <v>0</v>
      </c>
      <c r="BX28" s="463">
        <f>'Laporan Pengeluaran'!CC92</f>
        <v>0</v>
      </c>
      <c r="BY28" s="463">
        <f>'Laporan Pengeluaran'!CD92</f>
        <v>0</v>
      </c>
      <c r="BZ28" s="463">
        <f>'Laporan Pengeluaran'!CE92</f>
        <v>0</v>
      </c>
      <c r="CA28" s="463">
        <f>'Laporan Pengeluaran'!CF92</f>
        <v>0</v>
      </c>
      <c r="CB28" s="463">
        <f>'Laporan Pengeluaran'!CG92</f>
        <v>0</v>
      </c>
      <c r="CC28" s="463">
        <f>'Laporan Pengeluaran'!CH92</f>
        <v>0</v>
      </c>
      <c r="CD28" s="463">
        <f>'Laporan Pengeluaran'!CI92</f>
        <v>0</v>
      </c>
      <c r="CE28" s="463">
        <f>'Laporan Pengeluaran'!CJ92</f>
        <v>0</v>
      </c>
      <c r="CF28" s="463">
        <f>'Laporan Pengeluaran'!CK92</f>
        <v>0</v>
      </c>
      <c r="CG28" s="463">
        <f>'Laporan Pengeluaran'!CL92</f>
        <v>0</v>
      </c>
      <c r="CH28" s="463">
        <f>'Laporan Pengeluaran'!CM92</f>
        <v>0</v>
      </c>
      <c r="CI28" s="463">
        <f>'Laporan Pengeluaran'!CN92</f>
        <v>0</v>
      </c>
      <c r="CJ28" s="463">
        <f>'Laporan Pengeluaran'!CO92</f>
        <v>0</v>
      </c>
      <c r="CK28" s="463">
        <f>'Laporan Pengeluaran'!CP92</f>
        <v>0</v>
      </c>
      <c r="CL28" s="463">
        <f>'Laporan Pengeluaran'!CQ92</f>
        <v>0</v>
      </c>
      <c r="CM28" s="463">
        <f>'Laporan Pengeluaran'!CR92</f>
        <v>0</v>
      </c>
      <c r="CN28" s="463">
        <f>'Laporan Pengeluaran'!CS92</f>
        <v>0</v>
      </c>
      <c r="CO28" s="463">
        <f>'Laporan Pengeluaran'!CT92</f>
        <v>0</v>
      </c>
      <c r="CP28" s="463">
        <f>'Laporan Pengeluaran'!CU92</f>
        <v>0</v>
      </c>
      <c r="CQ28" s="463">
        <f>'Laporan Pengeluaran'!CV92</f>
        <v>0</v>
      </c>
      <c r="CR28" s="463">
        <f>'Laporan Pengeluaran'!CW92</f>
        <v>0</v>
      </c>
      <c r="CS28" s="463">
        <f>'Laporan Pengeluaran'!CX92</f>
        <v>0</v>
      </c>
      <c r="CT28" s="463">
        <f>'Laporan Pengeluaran'!CY92</f>
        <v>0</v>
      </c>
      <c r="CU28" s="464">
        <f>'Laporan Pengeluaran'!CZ92</f>
        <v>0</v>
      </c>
      <c r="CV28" s="463"/>
      <c r="CW28" s="463"/>
      <c r="CX28" s="463"/>
      <c r="CY28" s="463"/>
      <c r="CZ28" s="463"/>
      <c r="DA28" s="463"/>
      <c r="DB28" s="463"/>
      <c r="DC28" s="463"/>
      <c r="DD28" s="463"/>
      <c r="DE28" s="463"/>
      <c r="DF28" s="463"/>
      <c r="DG28" s="463"/>
      <c r="DH28" s="463"/>
      <c r="DI28" s="463"/>
      <c r="DJ28" s="463"/>
      <c r="DK28" s="463"/>
      <c r="DL28" s="463"/>
      <c r="DM28" s="463"/>
      <c r="DN28" s="463"/>
      <c r="DO28" s="463"/>
      <c r="DP28" s="463"/>
      <c r="DQ28" s="463"/>
      <c r="DR28" s="463"/>
      <c r="DS28" s="463"/>
      <c r="DT28" s="463"/>
      <c r="DU28" s="463"/>
      <c r="DV28" s="463"/>
      <c r="DW28" s="463"/>
      <c r="DX28" s="463"/>
      <c r="DY28" s="463"/>
      <c r="DZ28" s="463"/>
      <c r="EA28" s="463"/>
      <c r="EB28" s="463"/>
      <c r="EC28" s="463"/>
      <c r="ED28" s="463"/>
      <c r="EE28" s="463"/>
      <c r="EF28" s="463"/>
      <c r="EG28" s="463"/>
      <c r="EH28" s="463"/>
      <c r="EI28" s="15"/>
      <c r="EJ28" s="463"/>
      <c r="EK28" s="463"/>
      <c r="EL28" s="463"/>
      <c r="EM28" s="463"/>
      <c r="EN28" s="15"/>
      <c r="EO28" s="463"/>
      <c r="EP28" s="463"/>
      <c r="EQ28" s="463"/>
      <c r="ER28" s="463"/>
      <c r="ES28" s="15"/>
      <c r="ET28" s="463"/>
      <c r="EU28" s="14"/>
    </row>
    <row r="29" ht="15.75" customHeight="1">
      <c r="B29" s="462" t="s">
        <v>367</v>
      </c>
      <c r="C29" s="465">
        <f t="shared" ref="C29:C30" si="9">SUM(D29:W29)</f>
        <v>15956750</v>
      </c>
      <c r="D29" s="467">
        <f>'Laporan Pengeluaran'!I110</f>
        <v>100000</v>
      </c>
      <c r="E29" s="467">
        <f>'Laporan Pengeluaran'!J110</f>
        <v>100000</v>
      </c>
      <c r="F29" s="467">
        <f>'Laporan Pengeluaran'!K110</f>
        <v>100000</v>
      </c>
      <c r="G29" s="467">
        <f>'Laporan Pengeluaran'!L110</f>
        <v>100000</v>
      </c>
      <c r="H29" s="467">
        <f>'Laporan Pengeluaran'!M110</f>
        <v>100000</v>
      </c>
      <c r="I29" s="467">
        <f>'Laporan Pengeluaran'!N110</f>
        <v>100000</v>
      </c>
      <c r="J29" s="467">
        <f>'Laporan Pengeluaran'!O110</f>
        <v>9250000</v>
      </c>
      <c r="K29" s="467">
        <f>'Laporan Pengeluaran'!P110</f>
        <v>250000</v>
      </c>
      <c r="L29" s="467">
        <f>'Laporan Pengeluaran'!Q110</f>
        <v>200000</v>
      </c>
      <c r="M29" s="467">
        <f>'Laporan Pengeluaran'!R110</f>
        <v>550000</v>
      </c>
      <c r="N29" s="467">
        <f>'Laporan Pengeluaran'!S110</f>
        <v>2160000</v>
      </c>
      <c r="O29" s="467">
        <f>'Laporan Pengeluaran'!T110</f>
        <v>550000</v>
      </c>
      <c r="P29" s="467">
        <f>'Laporan Pengeluaran'!U110</f>
        <v>600000</v>
      </c>
      <c r="Q29" s="467">
        <f>'Laporan Pengeluaran'!V110</f>
        <v>0</v>
      </c>
      <c r="R29" s="467">
        <f>'Laporan Pengeluaran'!W110</f>
        <v>283500</v>
      </c>
      <c r="S29" s="467">
        <f>'Laporan Pengeluaran'!X110</f>
        <v>296250</v>
      </c>
      <c r="T29" s="467">
        <f>'Laporan Pengeluaran'!Y110</f>
        <v>583500</v>
      </c>
      <c r="U29" s="467">
        <f>'Laporan Pengeluaran'!Z110</f>
        <v>150000</v>
      </c>
      <c r="V29" s="467">
        <f>'Laporan Pengeluaran'!AA110</f>
        <v>483500</v>
      </c>
      <c r="W29" s="463"/>
      <c r="X29" s="467">
        <f>'Laporan Pengeluaran'!AC110</f>
        <v>1463296</v>
      </c>
      <c r="Y29" s="463">
        <f>'Laporan Pengeluaran'!AD110</f>
        <v>0</v>
      </c>
      <c r="Z29" s="463">
        <f>'Laporan Pengeluaran'!AE110</f>
        <v>0</v>
      </c>
      <c r="AA29" s="463">
        <f>'Laporan Pengeluaran'!AF110</f>
        <v>0</v>
      </c>
      <c r="AB29" s="463">
        <f>'Laporan Pengeluaran'!AG110</f>
        <v>0</v>
      </c>
      <c r="AC29" s="463">
        <f>'Laporan Pengeluaran'!AH110</f>
        <v>0</v>
      </c>
      <c r="AD29" s="463">
        <f>'Laporan Pengeluaran'!AI110</f>
        <v>0</v>
      </c>
      <c r="AE29" s="463">
        <f>'Laporan Pengeluaran'!AJ110</f>
        <v>0</v>
      </c>
      <c r="AF29" s="463">
        <f>'Laporan Pengeluaran'!AK110</f>
        <v>0</v>
      </c>
      <c r="AG29" s="463">
        <f>'Laporan Pengeluaran'!AL110</f>
        <v>0</v>
      </c>
      <c r="AH29" s="463">
        <f>'Laporan Pengeluaran'!AM110</f>
        <v>0</v>
      </c>
      <c r="AI29" s="463">
        <f>'Laporan Pengeluaran'!AN110</f>
        <v>0</v>
      </c>
      <c r="AJ29" s="463">
        <f>'Laporan Pengeluaran'!AO110</f>
        <v>0</v>
      </c>
      <c r="AK29" s="463">
        <f>'Laporan Pengeluaran'!AP110</f>
        <v>0</v>
      </c>
      <c r="AL29" s="463">
        <f>'Laporan Pengeluaran'!AQ110</f>
        <v>0</v>
      </c>
      <c r="AM29" s="463">
        <f>'Laporan Pengeluaran'!AR110</f>
        <v>0</v>
      </c>
      <c r="AN29" s="463">
        <f>'Laporan Pengeluaran'!AS110</f>
        <v>0</v>
      </c>
      <c r="AO29" s="463">
        <f>'Laporan Pengeluaran'!AT110</f>
        <v>0</v>
      </c>
      <c r="AP29" s="463">
        <f>'Laporan Pengeluaran'!AU110</f>
        <v>0</v>
      </c>
      <c r="AQ29" s="463">
        <f>'Laporan Pengeluaran'!AV110</f>
        <v>0</v>
      </c>
      <c r="AR29" s="463">
        <f>'Laporan Pengeluaran'!AW110</f>
        <v>0</v>
      </c>
      <c r="AS29" s="463">
        <f>'Laporan Pengeluaran'!AX110</f>
        <v>0</v>
      </c>
      <c r="AT29" s="463">
        <f>'Laporan Pengeluaran'!AY110</f>
        <v>0</v>
      </c>
      <c r="AU29" s="463">
        <f>'Laporan Pengeluaran'!AZ110</f>
        <v>0</v>
      </c>
      <c r="AV29" s="463">
        <f>'Laporan Pengeluaran'!BA110</f>
        <v>0</v>
      </c>
      <c r="AW29" s="463">
        <f>'Laporan Pengeluaran'!BB110</f>
        <v>0</v>
      </c>
      <c r="AX29" s="463">
        <f>'Laporan Pengeluaran'!BC110</f>
        <v>0</v>
      </c>
      <c r="AY29" s="463">
        <f>'Laporan Pengeluaran'!BD110</f>
        <v>0</v>
      </c>
      <c r="AZ29" s="463">
        <f>'Laporan Pengeluaran'!BE110</f>
        <v>0</v>
      </c>
      <c r="BA29" s="463">
        <f>'Laporan Pengeluaran'!BF110</f>
        <v>0</v>
      </c>
      <c r="BB29" s="463">
        <f>'Laporan Pengeluaran'!BG110</f>
        <v>0</v>
      </c>
      <c r="BC29" s="463">
        <f>'Laporan Pengeluaran'!BH110</f>
        <v>0</v>
      </c>
      <c r="BD29" s="463">
        <f>'Laporan Pengeluaran'!BI110</f>
        <v>0</v>
      </c>
      <c r="BE29" s="463">
        <f>'Laporan Pengeluaran'!BJ110</f>
        <v>0</v>
      </c>
      <c r="BF29" s="463">
        <f>'Laporan Pengeluaran'!BK110</f>
        <v>0</v>
      </c>
      <c r="BG29" s="463">
        <f>'Laporan Pengeluaran'!BL110</f>
        <v>0</v>
      </c>
      <c r="BH29" s="463">
        <f>'Laporan Pengeluaran'!BM110</f>
        <v>0</v>
      </c>
      <c r="BI29" s="463">
        <f>'Laporan Pengeluaran'!BN110</f>
        <v>0</v>
      </c>
      <c r="BJ29" s="463">
        <f>'Laporan Pengeluaran'!BO110</f>
        <v>0</v>
      </c>
      <c r="BK29" s="463">
        <f>'Laporan Pengeluaran'!BP110</f>
        <v>0</v>
      </c>
      <c r="BL29" s="463">
        <f>'Laporan Pengeluaran'!BQ110</f>
        <v>0</v>
      </c>
      <c r="BM29" s="463">
        <f>'Laporan Pengeluaran'!BR110</f>
        <v>0</v>
      </c>
      <c r="BN29" s="463">
        <f>'Laporan Pengeluaran'!BS110</f>
        <v>0</v>
      </c>
      <c r="BO29" s="463">
        <f>'Laporan Pengeluaran'!BT110</f>
        <v>0</v>
      </c>
      <c r="BP29" s="463">
        <f>'Laporan Pengeluaran'!BU110</f>
        <v>0</v>
      </c>
      <c r="BQ29" s="463">
        <f>'Laporan Pengeluaran'!BV110</f>
        <v>0</v>
      </c>
      <c r="BR29" s="463">
        <f>'Laporan Pengeluaran'!BW110</f>
        <v>0</v>
      </c>
      <c r="BS29" s="463">
        <f>'Laporan Pengeluaran'!BX110</f>
        <v>0</v>
      </c>
      <c r="BT29" s="463">
        <f>'Laporan Pengeluaran'!BY110</f>
        <v>0</v>
      </c>
      <c r="BU29" s="463">
        <f>'Laporan Pengeluaran'!BZ110</f>
        <v>0</v>
      </c>
      <c r="BV29" s="463">
        <f>'Laporan Pengeluaran'!CA110</f>
        <v>0</v>
      </c>
      <c r="BW29" s="463">
        <f>'Laporan Pengeluaran'!CB110</f>
        <v>0</v>
      </c>
      <c r="BX29" s="463">
        <f>'Laporan Pengeluaran'!CC110</f>
        <v>0</v>
      </c>
      <c r="BY29" s="463">
        <f>'Laporan Pengeluaran'!CD110</f>
        <v>0</v>
      </c>
      <c r="BZ29" s="463">
        <f>'Laporan Pengeluaran'!CE110</f>
        <v>0</v>
      </c>
      <c r="CA29" s="463">
        <f>'Laporan Pengeluaran'!CF110</f>
        <v>0</v>
      </c>
      <c r="CB29" s="463">
        <f>'Laporan Pengeluaran'!CG110</f>
        <v>0</v>
      </c>
      <c r="CC29" s="463">
        <f>'Laporan Pengeluaran'!CH110</f>
        <v>0</v>
      </c>
      <c r="CD29" s="463">
        <f>'Laporan Pengeluaran'!CI110</f>
        <v>0</v>
      </c>
      <c r="CE29" s="463">
        <f>'Laporan Pengeluaran'!CJ110</f>
        <v>0</v>
      </c>
      <c r="CF29" s="463">
        <f>'Laporan Pengeluaran'!CK110</f>
        <v>0</v>
      </c>
      <c r="CG29" s="463">
        <f>'Laporan Pengeluaran'!CL110</f>
        <v>0</v>
      </c>
      <c r="CH29" s="463">
        <f>'Laporan Pengeluaran'!CM110</f>
        <v>0</v>
      </c>
      <c r="CI29" s="463">
        <f>'Laporan Pengeluaran'!CN110</f>
        <v>0</v>
      </c>
      <c r="CJ29" s="463">
        <f>'Laporan Pengeluaran'!CO110</f>
        <v>0</v>
      </c>
      <c r="CK29" s="463">
        <f>'Laporan Pengeluaran'!CP110</f>
        <v>0</v>
      </c>
      <c r="CL29" s="463">
        <f>'Laporan Pengeluaran'!CQ110</f>
        <v>0</v>
      </c>
      <c r="CM29" s="463">
        <f>'Laporan Pengeluaran'!CR110</f>
        <v>0</v>
      </c>
      <c r="CN29" s="463">
        <f>'Laporan Pengeluaran'!CS110</f>
        <v>0</v>
      </c>
      <c r="CO29" s="463">
        <f>'Laporan Pengeluaran'!CT110</f>
        <v>0</v>
      </c>
      <c r="CP29" s="463">
        <f>'Laporan Pengeluaran'!CU110</f>
        <v>0</v>
      </c>
      <c r="CQ29" s="463">
        <f>'Laporan Pengeluaran'!CV110</f>
        <v>0</v>
      </c>
      <c r="CR29" s="463">
        <f>'Laporan Pengeluaran'!CW110</f>
        <v>0</v>
      </c>
      <c r="CS29" s="463">
        <f>'Laporan Pengeluaran'!CX110</f>
        <v>0</v>
      </c>
      <c r="CT29" s="463">
        <f>'Laporan Pengeluaran'!CY110</f>
        <v>0</v>
      </c>
      <c r="CU29" s="464">
        <f>'Laporan Pengeluaran'!CZ110</f>
        <v>0</v>
      </c>
      <c r="CV29" s="463"/>
      <c r="CW29" s="463"/>
      <c r="CX29" s="463"/>
      <c r="CY29" s="463"/>
      <c r="CZ29" s="463"/>
      <c r="DA29" s="463"/>
      <c r="DB29" s="463"/>
      <c r="DC29" s="463"/>
      <c r="DD29" s="463"/>
      <c r="DE29" s="463"/>
      <c r="DF29" s="463"/>
      <c r="DG29" s="463"/>
      <c r="DH29" s="463"/>
      <c r="DI29" s="463"/>
      <c r="DJ29" s="463"/>
      <c r="DK29" s="463"/>
      <c r="DL29" s="463"/>
      <c r="DM29" s="463"/>
      <c r="DN29" s="463"/>
      <c r="DO29" s="463"/>
      <c r="DP29" s="463"/>
      <c r="DQ29" s="463"/>
      <c r="DR29" s="463"/>
      <c r="DS29" s="463"/>
      <c r="DT29" s="463"/>
      <c r="DU29" s="463"/>
      <c r="DV29" s="463"/>
      <c r="DW29" s="463"/>
      <c r="DX29" s="463"/>
      <c r="DY29" s="463"/>
      <c r="DZ29" s="463"/>
      <c r="EA29" s="463"/>
      <c r="EB29" s="463"/>
      <c r="EC29" s="463"/>
      <c r="ED29" s="463"/>
      <c r="EE29" s="463"/>
      <c r="EF29" s="463"/>
      <c r="EG29" s="463"/>
      <c r="EH29" s="463"/>
      <c r="EI29" s="15"/>
      <c r="EJ29" s="463"/>
      <c r="EK29" s="463"/>
      <c r="EL29" s="463"/>
      <c r="EM29" s="463"/>
      <c r="EN29" s="15"/>
      <c r="EO29" s="463"/>
      <c r="EP29" s="463"/>
      <c r="EQ29" s="463"/>
      <c r="ER29" s="463"/>
      <c r="ES29" s="15"/>
      <c r="ET29" s="463"/>
      <c r="EU29" s="14"/>
    </row>
    <row r="30" ht="15.75" customHeight="1">
      <c r="B30" s="462" t="s">
        <v>368</v>
      </c>
      <c r="C30" s="465">
        <f t="shared" si="9"/>
        <v>5041000</v>
      </c>
      <c r="D30" s="467">
        <f>'Laporan Pengeluaran'!I127</f>
        <v>0</v>
      </c>
      <c r="E30" s="467">
        <f>'Laporan Pengeluaran'!J127</f>
        <v>0</v>
      </c>
      <c r="F30" s="467">
        <f>'Laporan Pengeluaran'!K127</f>
        <v>0</v>
      </c>
      <c r="G30" s="467">
        <f>'Laporan Pengeluaran'!L127</f>
        <v>0</v>
      </c>
      <c r="H30" s="467">
        <f>'Laporan Pengeluaran'!M127</f>
        <v>2231000</v>
      </c>
      <c r="I30" s="467">
        <f>'Laporan Pengeluaran'!N127</f>
        <v>0</v>
      </c>
      <c r="J30" s="467">
        <f>'Laporan Pengeluaran'!O127</f>
        <v>0</v>
      </c>
      <c r="K30" s="467">
        <f>'Laporan Pengeluaran'!P127</f>
        <v>700000</v>
      </c>
      <c r="L30" s="467">
        <f>'Laporan Pengeluaran'!Q127</f>
        <v>0</v>
      </c>
      <c r="M30" s="467">
        <f>'Laporan Pengeluaran'!R127</f>
        <v>1050000</v>
      </c>
      <c r="N30" s="467">
        <f>'Laporan Pengeluaran'!S127</f>
        <v>0</v>
      </c>
      <c r="O30" s="467">
        <f>'Laporan Pengeluaran'!T127</f>
        <v>250000</v>
      </c>
      <c r="P30" s="467">
        <f>'Laporan Pengeluaran'!U127</f>
        <v>160000</v>
      </c>
      <c r="Q30" s="467">
        <f>'Laporan Pengeluaran'!V127</f>
        <v>0</v>
      </c>
      <c r="R30" s="467">
        <f>'Laporan Pengeluaran'!W127</f>
        <v>350000</v>
      </c>
      <c r="S30" s="467">
        <f>'Laporan Pengeluaran'!X127</f>
        <v>300000</v>
      </c>
      <c r="T30" s="467">
        <f>'Laporan Pengeluaran'!Y127</f>
        <v>0</v>
      </c>
      <c r="U30" s="467">
        <f>'Laporan Pengeluaran'!Z127</f>
        <v>0</v>
      </c>
      <c r="V30" s="467">
        <f>'Laporan Pengeluaran'!AA127</f>
        <v>0</v>
      </c>
      <c r="W30" s="463">
        <f>'Laporan Pengeluaran'!AB127</f>
        <v>0</v>
      </c>
      <c r="X30" s="463">
        <f>'Laporan Pengeluaran'!AC127</f>
        <v>0</v>
      </c>
      <c r="Y30" s="463">
        <f>'Laporan Pengeluaran'!AD127</f>
        <v>0</v>
      </c>
      <c r="Z30" s="463">
        <f>'Laporan Pengeluaran'!AE127</f>
        <v>0</v>
      </c>
      <c r="AA30" s="463">
        <f>'Laporan Pengeluaran'!AF127</f>
        <v>0</v>
      </c>
      <c r="AB30" s="463">
        <f>'Laporan Pengeluaran'!AG127</f>
        <v>0</v>
      </c>
      <c r="AC30" s="463">
        <f>'Laporan Pengeluaran'!AH127</f>
        <v>0</v>
      </c>
      <c r="AD30" s="463">
        <f>'Laporan Pengeluaran'!AI127</f>
        <v>0</v>
      </c>
      <c r="AE30" s="463">
        <f>'Laporan Pengeluaran'!AJ127</f>
        <v>0</v>
      </c>
      <c r="AF30" s="463">
        <f>'Laporan Pengeluaran'!AK127</f>
        <v>0</v>
      </c>
      <c r="AG30" s="463">
        <f>'Laporan Pengeluaran'!AL127</f>
        <v>0</v>
      </c>
      <c r="AH30" s="463">
        <f>'Laporan Pengeluaran'!AM127</f>
        <v>0</v>
      </c>
      <c r="AI30" s="463">
        <f>'Laporan Pengeluaran'!AN127</f>
        <v>0</v>
      </c>
      <c r="AJ30" s="463">
        <f>'Laporan Pengeluaran'!AO127</f>
        <v>0</v>
      </c>
      <c r="AK30" s="463">
        <f>'Laporan Pengeluaran'!AP127</f>
        <v>0</v>
      </c>
      <c r="AL30" s="463">
        <f>'Laporan Pengeluaran'!AQ127</f>
        <v>0</v>
      </c>
      <c r="AM30" s="463">
        <f>'Laporan Pengeluaran'!AR127</f>
        <v>0</v>
      </c>
      <c r="AN30" s="463">
        <f>'Laporan Pengeluaran'!AS127</f>
        <v>0</v>
      </c>
      <c r="AO30" s="463">
        <f>'Laporan Pengeluaran'!AT127</f>
        <v>0</v>
      </c>
      <c r="AP30" s="463">
        <f>'Laporan Pengeluaran'!AU127</f>
        <v>0</v>
      </c>
      <c r="AQ30" s="463">
        <f>'Laporan Pengeluaran'!AV127</f>
        <v>0</v>
      </c>
      <c r="AR30" s="463">
        <f>'Laporan Pengeluaran'!AW127</f>
        <v>0</v>
      </c>
      <c r="AS30" s="463">
        <f>'Laporan Pengeluaran'!AX127</f>
        <v>0</v>
      </c>
      <c r="AT30" s="463">
        <f>'Laporan Pengeluaran'!AY127</f>
        <v>0</v>
      </c>
      <c r="AU30" s="463">
        <f>'Laporan Pengeluaran'!AZ127</f>
        <v>0</v>
      </c>
      <c r="AV30" s="463">
        <f>'Laporan Pengeluaran'!BA127</f>
        <v>0</v>
      </c>
      <c r="AW30" s="463">
        <f>'Laporan Pengeluaran'!BB127</f>
        <v>0</v>
      </c>
      <c r="AX30" s="463">
        <f>'Laporan Pengeluaran'!BC127</f>
        <v>0</v>
      </c>
      <c r="AY30" s="463">
        <f>'Laporan Pengeluaran'!BD127</f>
        <v>0</v>
      </c>
      <c r="AZ30" s="463">
        <f>'Laporan Pengeluaran'!BE127</f>
        <v>0</v>
      </c>
      <c r="BA30" s="463">
        <f>'Laporan Pengeluaran'!BF127</f>
        <v>0</v>
      </c>
      <c r="BB30" s="463">
        <f>'Laporan Pengeluaran'!BG127</f>
        <v>0</v>
      </c>
      <c r="BC30" s="463">
        <f>'Laporan Pengeluaran'!BH127</f>
        <v>0</v>
      </c>
      <c r="BD30" s="463">
        <f>'Laporan Pengeluaran'!BI127</f>
        <v>0</v>
      </c>
      <c r="BE30" s="463">
        <f>'Laporan Pengeluaran'!BJ127</f>
        <v>0</v>
      </c>
      <c r="BF30" s="463">
        <f>'Laporan Pengeluaran'!BK127</f>
        <v>0</v>
      </c>
      <c r="BG30" s="463">
        <f>'Laporan Pengeluaran'!BL127</f>
        <v>0</v>
      </c>
      <c r="BH30" s="463">
        <f>'Laporan Pengeluaran'!BM127</f>
        <v>0</v>
      </c>
      <c r="BI30" s="463">
        <f>'Laporan Pengeluaran'!BN127</f>
        <v>0</v>
      </c>
      <c r="BJ30" s="463">
        <f>'Laporan Pengeluaran'!BO127</f>
        <v>0</v>
      </c>
      <c r="BK30" s="463">
        <f>'Laporan Pengeluaran'!BP127</f>
        <v>0</v>
      </c>
      <c r="BL30" s="463">
        <f>'Laporan Pengeluaran'!BQ127</f>
        <v>0</v>
      </c>
      <c r="BM30" s="463">
        <f>'Laporan Pengeluaran'!BR127</f>
        <v>0</v>
      </c>
      <c r="BN30" s="463">
        <f>'Laporan Pengeluaran'!BS127</f>
        <v>0</v>
      </c>
      <c r="BO30" s="463">
        <f>'Laporan Pengeluaran'!BT127</f>
        <v>0</v>
      </c>
      <c r="BP30" s="463">
        <f>'Laporan Pengeluaran'!BU127</f>
        <v>0</v>
      </c>
      <c r="BQ30" s="463">
        <f>'Laporan Pengeluaran'!BV127</f>
        <v>0</v>
      </c>
      <c r="BR30" s="463">
        <f>'Laporan Pengeluaran'!BW127</f>
        <v>0</v>
      </c>
      <c r="BS30" s="463">
        <f>'Laporan Pengeluaran'!BX127</f>
        <v>0</v>
      </c>
      <c r="BT30" s="463">
        <f>'Laporan Pengeluaran'!BY127</f>
        <v>0</v>
      </c>
      <c r="BU30" s="463">
        <f>'Laporan Pengeluaran'!BZ127</f>
        <v>0</v>
      </c>
      <c r="BV30" s="463">
        <f>'Laporan Pengeluaran'!CA127</f>
        <v>0</v>
      </c>
      <c r="BW30" s="463">
        <f>'Laporan Pengeluaran'!CB127</f>
        <v>0</v>
      </c>
      <c r="BX30" s="463">
        <f>'Laporan Pengeluaran'!CC127</f>
        <v>0</v>
      </c>
      <c r="BY30" s="463">
        <f>'Laporan Pengeluaran'!CD127</f>
        <v>0</v>
      </c>
      <c r="BZ30" s="463">
        <f>'Laporan Pengeluaran'!CE127</f>
        <v>0</v>
      </c>
      <c r="CA30" s="463">
        <f>'Laporan Pengeluaran'!CF127</f>
        <v>0</v>
      </c>
      <c r="CB30" s="463">
        <f>'Laporan Pengeluaran'!CG127</f>
        <v>0</v>
      </c>
      <c r="CC30" s="463">
        <f>'Laporan Pengeluaran'!CH127</f>
        <v>0</v>
      </c>
      <c r="CD30" s="463">
        <f>'Laporan Pengeluaran'!CI127</f>
        <v>0</v>
      </c>
      <c r="CE30" s="463">
        <f>'Laporan Pengeluaran'!CJ127</f>
        <v>0</v>
      </c>
      <c r="CF30" s="463">
        <f>'Laporan Pengeluaran'!CK127</f>
        <v>0</v>
      </c>
      <c r="CG30" s="463">
        <f>'Laporan Pengeluaran'!CL127</f>
        <v>0</v>
      </c>
      <c r="CH30" s="463">
        <f>'Laporan Pengeluaran'!CM127</f>
        <v>0</v>
      </c>
      <c r="CI30" s="463">
        <f>'Laporan Pengeluaran'!CN127</f>
        <v>0</v>
      </c>
      <c r="CJ30" s="463">
        <f>'Laporan Pengeluaran'!CO127</f>
        <v>0</v>
      </c>
      <c r="CK30" s="463">
        <f>'Laporan Pengeluaran'!CP127</f>
        <v>0</v>
      </c>
      <c r="CL30" s="463">
        <f>'Laporan Pengeluaran'!CQ127</f>
        <v>0</v>
      </c>
      <c r="CM30" s="463">
        <f>'Laporan Pengeluaran'!CR127</f>
        <v>0</v>
      </c>
      <c r="CN30" s="463">
        <f>'Laporan Pengeluaran'!CS127</f>
        <v>0</v>
      </c>
      <c r="CO30" s="463">
        <f>'Laporan Pengeluaran'!CT127</f>
        <v>0</v>
      </c>
      <c r="CP30" s="463">
        <f>'Laporan Pengeluaran'!CU127</f>
        <v>0</v>
      </c>
      <c r="CQ30" s="463">
        <f>'Laporan Pengeluaran'!CV127</f>
        <v>0</v>
      </c>
      <c r="CR30" s="463">
        <f>'Laporan Pengeluaran'!CW127</f>
        <v>0</v>
      </c>
      <c r="CS30" s="463">
        <f>'Laporan Pengeluaran'!CX127</f>
        <v>0</v>
      </c>
      <c r="CT30" s="463">
        <f>'Laporan Pengeluaran'!CY127</f>
        <v>0</v>
      </c>
      <c r="CU30" s="464">
        <f>'Laporan Pengeluaran'!CZ127</f>
        <v>0</v>
      </c>
      <c r="CV30" s="463"/>
      <c r="CW30" s="463"/>
      <c r="CX30" s="463"/>
      <c r="CY30" s="463"/>
      <c r="CZ30" s="463"/>
      <c r="DA30" s="463"/>
      <c r="DB30" s="463"/>
      <c r="DC30" s="463"/>
      <c r="DD30" s="463"/>
      <c r="DE30" s="463"/>
      <c r="DF30" s="463"/>
      <c r="DG30" s="463"/>
      <c r="DH30" s="463"/>
      <c r="DI30" s="463"/>
      <c r="DJ30" s="463"/>
      <c r="DK30" s="463"/>
      <c r="DL30" s="463"/>
      <c r="DM30" s="463"/>
      <c r="DN30" s="463"/>
      <c r="DO30" s="463"/>
      <c r="DP30" s="463"/>
      <c r="DQ30" s="463"/>
      <c r="DR30" s="463"/>
      <c r="DS30" s="463"/>
      <c r="DT30" s="463"/>
      <c r="DU30" s="463"/>
      <c r="DV30" s="463"/>
      <c r="DW30" s="463"/>
      <c r="DX30" s="463"/>
      <c r="DY30" s="463"/>
      <c r="DZ30" s="463"/>
      <c r="EA30" s="463"/>
      <c r="EB30" s="463"/>
      <c r="EC30" s="463"/>
      <c r="ED30" s="463"/>
      <c r="EE30" s="463"/>
      <c r="EF30" s="463"/>
      <c r="EG30" s="463"/>
      <c r="EH30" s="463"/>
      <c r="EI30" s="15"/>
      <c r="EJ30" s="463"/>
      <c r="EK30" s="463"/>
      <c r="EL30" s="463"/>
      <c r="EM30" s="463"/>
      <c r="EN30" s="15"/>
      <c r="EO30" s="463"/>
      <c r="EP30" s="463"/>
      <c r="EQ30" s="463"/>
      <c r="ER30" s="463"/>
      <c r="ES30" s="15"/>
      <c r="ET30" s="463"/>
      <c r="EU30" s="14"/>
    </row>
    <row r="31" ht="15.75" customHeight="1">
      <c r="B31" s="462" t="s">
        <v>369</v>
      </c>
      <c r="C31" s="465"/>
      <c r="D31" s="467"/>
      <c r="E31" s="467"/>
      <c r="F31" s="467"/>
      <c r="G31" s="467"/>
      <c r="H31" s="467"/>
      <c r="I31" s="467"/>
      <c r="J31" s="467"/>
      <c r="K31" s="467"/>
      <c r="L31" s="467"/>
      <c r="M31" s="467"/>
      <c r="N31" s="467"/>
      <c r="O31" s="467"/>
      <c r="P31" s="467"/>
      <c r="Q31" s="467"/>
      <c r="R31" s="467"/>
      <c r="S31" s="467"/>
      <c r="T31" s="467"/>
      <c r="U31" s="467"/>
      <c r="V31" s="467"/>
      <c r="W31" s="463"/>
      <c r="X31" s="463"/>
      <c r="Y31" s="463"/>
      <c r="Z31" s="463"/>
      <c r="AA31" s="463"/>
      <c r="AB31" s="463"/>
      <c r="AC31" s="463"/>
      <c r="AD31" s="463"/>
      <c r="AE31" s="463"/>
      <c r="AF31" s="463"/>
      <c r="AG31" s="463"/>
      <c r="AH31" s="463"/>
      <c r="AI31" s="463"/>
      <c r="AJ31" s="463"/>
      <c r="AK31" s="463"/>
      <c r="AL31" s="463"/>
      <c r="AM31" s="463"/>
      <c r="AN31" s="463"/>
      <c r="AO31" s="463"/>
      <c r="AP31" s="463"/>
      <c r="AQ31" s="463"/>
      <c r="AR31" s="463"/>
      <c r="AS31" s="463"/>
      <c r="AT31" s="463"/>
      <c r="AU31" s="463"/>
      <c r="AV31" s="463"/>
      <c r="AW31" s="463"/>
      <c r="AX31" s="463"/>
      <c r="AY31" s="463"/>
      <c r="AZ31" s="463"/>
      <c r="BA31" s="463"/>
      <c r="BB31" s="463"/>
      <c r="BC31" s="463"/>
      <c r="BD31" s="463"/>
      <c r="BE31" s="463"/>
      <c r="BF31" s="463"/>
      <c r="BG31" s="463"/>
      <c r="BH31" s="463"/>
      <c r="BI31" s="463"/>
      <c r="BJ31" s="463"/>
      <c r="BK31" s="463"/>
      <c r="BL31" s="463"/>
      <c r="BM31" s="463"/>
      <c r="BN31" s="463"/>
      <c r="BO31" s="463"/>
      <c r="BP31" s="463"/>
      <c r="BQ31" s="463"/>
      <c r="BR31" s="463"/>
      <c r="BS31" s="463"/>
      <c r="BT31" s="463"/>
      <c r="BU31" s="463"/>
      <c r="BV31" s="463"/>
      <c r="BW31" s="463"/>
      <c r="BX31" s="463"/>
      <c r="BY31" s="463"/>
      <c r="BZ31" s="463"/>
      <c r="CA31" s="463"/>
      <c r="CB31" s="463"/>
      <c r="CC31" s="463"/>
      <c r="CD31" s="463"/>
      <c r="CE31" s="463"/>
      <c r="CF31" s="463"/>
      <c r="CG31" s="463"/>
      <c r="CH31" s="463"/>
      <c r="CI31" s="463"/>
      <c r="CJ31" s="463"/>
      <c r="CK31" s="463"/>
      <c r="CL31" s="463"/>
      <c r="CM31" s="463"/>
      <c r="CN31" s="463"/>
      <c r="CO31" s="463"/>
      <c r="CP31" s="463"/>
      <c r="CQ31" s="463"/>
      <c r="CR31" s="463"/>
      <c r="CS31" s="463"/>
      <c r="CT31" s="463"/>
      <c r="CU31" s="464"/>
      <c r="CV31" s="463"/>
      <c r="CW31" s="463"/>
      <c r="CX31" s="463"/>
      <c r="CY31" s="463"/>
      <c r="CZ31" s="463"/>
      <c r="DA31" s="463"/>
      <c r="DB31" s="463"/>
      <c r="DC31" s="463"/>
      <c r="DD31" s="463"/>
      <c r="DE31" s="463"/>
      <c r="DF31" s="463"/>
      <c r="DG31" s="463"/>
      <c r="DH31" s="463"/>
      <c r="DI31" s="463"/>
      <c r="DJ31" s="463"/>
      <c r="DK31" s="463"/>
      <c r="DL31" s="463"/>
      <c r="DM31" s="463"/>
      <c r="DN31" s="463"/>
      <c r="DO31" s="463"/>
      <c r="DP31" s="463"/>
      <c r="DQ31" s="463"/>
      <c r="DR31" s="463"/>
      <c r="DS31" s="463"/>
      <c r="DT31" s="463"/>
      <c r="DU31" s="463"/>
      <c r="DV31" s="463"/>
      <c r="DW31" s="463"/>
      <c r="DX31" s="463"/>
      <c r="DY31" s="463"/>
      <c r="DZ31" s="463"/>
      <c r="EA31" s="463"/>
      <c r="EB31" s="463"/>
      <c r="EC31" s="463"/>
      <c r="ED31" s="463"/>
      <c r="EE31" s="463"/>
      <c r="EF31" s="463"/>
      <c r="EG31" s="463"/>
      <c r="EH31" s="463"/>
      <c r="EI31" s="15"/>
      <c r="EJ31" s="463"/>
      <c r="EK31" s="463"/>
      <c r="EL31" s="463"/>
      <c r="EM31" s="463"/>
      <c r="EN31" s="15"/>
      <c r="EO31" s="463"/>
      <c r="EP31" s="463"/>
      <c r="EQ31" s="463"/>
      <c r="ER31" s="463"/>
      <c r="ES31" s="15"/>
      <c r="ET31" s="463"/>
      <c r="EU31" s="14"/>
    </row>
    <row r="32" ht="15.75" customHeight="1">
      <c r="B32" s="466" t="s">
        <v>370</v>
      </c>
      <c r="C32" s="465">
        <f t="shared" ref="C32:C44" si="10">SUM(D32:W32)</f>
        <v>108000000</v>
      </c>
      <c r="D32" s="467" t="str">
        <f>'Laporan Pengeluaran'!I134</f>
        <v/>
      </c>
      <c r="E32" s="467" t="str">
        <f>'Laporan Pengeluaran'!J134</f>
        <v/>
      </c>
      <c r="F32" s="467" t="str">
        <f>'Laporan Pengeluaran'!K134</f>
        <v/>
      </c>
      <c r="G32" s="467" t="str">
        <f>'Laporan Pengeluaran'!L134</f>
        <v/>
      </c>
      <c r="H32" s="467" t="str">
        <f>'Laporan Pengeluaran'!M134</f>
        <v/>
      </c>
      <c r="I32" s="467" t="str">
        <f>'Laporan Pengeluaran'!N134</f>
        <v/>
      </c>
      <c r="J32" s="467" t="str">
        <f>'Laporan Pengeluaran'!O134</f>
        <v/>
      </c>
      <c r="K32" s="467" t="str">
        <f>'Laporan Pengeluaran'!P134</f>
        <v/>
      </c>
      <c r="L32" s="467" t="str">
        <f>'Laporan Pengeluaran'!Q134</f>
        <v/>
      </c>
      <c r="M32" s="467" t="str">
        <f>'Laporan Pengeluaran'!R134</f>
        <v/>
      </c>
      <c r="N32" s="467" t="str">
        <f>'Laporan Pengeluaran'!S134</f>
        <v/>
      </c>
      <c r="O32" s="467" t="str">
        <f>'Laporan Pengeluaran'!T134</f>
        <v/>
      </c>
      <c r="P32" s="467" t="str">
        <f>'Laporan Pengeluaran'!U134</f>
        <v/>
      </c>
      <c r="Q32" s="467" t="str">
        <f>'Laporan Pengeluaran'!V134</f>
        <v/>
      </c>
      <c r="R32" s="467">
        <f>'Laporan Pengeluaran'!W134</f>
        <v>24000000</v>
      </c>
      <c r="S32" s="467">
        <f>'Laporan Pengeluaran'!X134</f>
        <v>24000000</v>
      </c>
      <c r="T32" s="467">
        <f>'Laporan Pengeluaran'!Y134</f>
        <v>24000000</v>
      </c>
      <c r="U32" s="467">
        <f>'Laporan Pengeluaran'!Z134</f>
        <v>18000000</v>
      </c>
      <c r="V32" s="467">
        <f>'Laporan Pengeluaran'!AA134</f>
        <v>18000000</v>
      </c>
      <c r="W32" s="463" t="str">
        <f>'Laporan Pengeluaran'!AB134</f>
        <v/>
      </c>
      <c r="X32" s="463" t="str">
        <f>'Laporan Pengeluaran'!AC134</f>
        <v/>
      </c>
      <c r="Y32" s="463" t="str">
        <f>'Laporan Pengeluaran'!AD134</f>
        <v/>
      </c>
      <c r="Z32" s="463" t="str">
        <f>'Laporan Pengeluaran'!AE134</f>
        <v/>
      </c>
      <c r="AA32" s="463" t="str">
        <f>'Laporan Pengeluaran'!AF134</f>
        <v/>
      </c>
      <c r="AB32" s="463" t="str">
        <f>'Laporan Pengeluaran'!AG134</f>
        <v/>
      </c>
      <c r="AC32" s="463" t="str">
        <f>'Laporan Pengeluaran'!AH134</f>
        <v/>
      </c>
      <c r="AD32" s="463" t="str">
        <f>'Laporan Pengeluaran'!AI134</f>
        <v/>
      </c>
      <c r="AE32" s="463" t="str">
        <f>'Laporan Pengeluaran'!AJ134</f>
        <v/>
      </c>
      <c r="AF32" s="463" t="str">
        <f>'Laporan Pengeluaran'!AK134</f>
        <v/>
      </c>
      <c r="AG32" s="463" t="str">
        <f>'Laporan Pengeluaran'!AL134</f>
        <v/>
      </c>
      <c r="AH32" s="463" t="str">
        <f>'Laporan Pengeluaran'!AM134</f>
        <v/>
      </c>
      <c r="AI32" s="463" t="str">
        <f>'Laporan Pengeluaran'!AN134</f>
        <v/>
      </c>
      <c r="AJ32" s="463" t="str">
        <f>'Laporan Pengeluaran'!AO134</f>
        <v/>
      </c>
      <c r="AK32" s="463" t="str">
        <f>'Laporan Pengeluaran'!AP134</f>
        <v/>
      </c>
      <c r="AL32" s="463" t="str">
        <f>'Laporan Pengeluaran'!AQ134</f>
        <v/>
      </c>
      <c r="AM32" s="463" t="str">
        <f>'Laporan Pengeluaran'!AR134</f>
        <v/>
      </c>
      <c r="AN32" s="463" t="str">
        <f>'Laporan Pengeluaran'!AS134</f>
        <v/>
      </c>
      <c r="AO32" s="463" t="str">
        <f>'Laporan Pengeluaran'!AT134</f>
        <v/>
      </c>
      <c r="AP32" s="463" t="str">
        <f>'Laporan Pengeluaran'!AU134</f>
        <v/>
      </c>
      <c r="AQ32" s="463" t="str">
        <f>'Laporan Pengeluaran'!AV134</f>
        <v/>
      </c>
      <c r="AR32" s="463" t="str">
        <f>'Laporan Pengeluaran'!AW134</f>
        <v/>
      </c>
      <c r="AS32" s="463" t="str">
        <f>'Laporan Pengeluaran'!AX134</f>
        <v/>
      </c>
      <c r="AT32" s="463" t="str">
        <f>'Laporan Pengeluaran'!AY134</f>
        <v/>
      </c>
      <c r="AU32" s="463" t="str">
        <f>'Laporan Pengeluaran'!AZ134</f>
        <v/>
      </c>
      <c r="AV32" s="463" t="str">
        <f>'Laporan Pengeluaran'!BA134</f>
        <v/>
      </c>
      <c r="AW32" s="463" t="str">
        <f>'Laporan Pengeluaran'!BB134</f>
        <v/>
      </c>
      <c r="AX32" s="463" t="str">
        <f>'Laporan Pengeluaran'!BC134</f>
        <v/>
      </c>
      <c r="AY32" s="463" t="str">
        <f>'Laporan Pengeluaran'!BD134</f>
        <v/>
      </c>
      <c r="AZ32" s="463" t="str">
        <f>'Laporan Pengeluaran'!BE134</f>
        <v/>
      </c>
      <c r="BA32" s="463" t="str">
        <f>'Laporan Pengeluaran'!BF134</f>
        <v/>
      </c>
      <c r="BB32" s="463" t="str">
        <f>'Laporan Pengeluaran'!BG134</f>
        <v/>
      </c>
      <c r="BC32" s="463" t="str">
        <f>'Laporan Pengeluaran'!BH134</f>
        <v/>
      </c>
      <c r="BD32" s="463" t="str">
        <f>'Laporan Pengeluaran'!BI134</f>
        <v/>
      </c>
      <c r="BE32" s="463" t="str">
        <f>'Laporan Pengeluaran'!BJ134</f>
        <v/>
      </c>
      <c r="BF32" s="463" t="str">
        <f>'Laporan Pengeluaran'!BK134</f>
        <v/>
      </c>
      <c r="BG32" s="463" t="str">
        <f>'Laporan Pengeluaran'!BL134</f>
        <v/>
      </c>
      <c r="BH32" s="463" t="str">
        <f>'Laporan Pengeluaran'!BM134</f>
        <v/>
      </c>
      <c r="BI32" s="463" t="str">
        <f>'Laporan Pengeluaran'!BN134</f>
        <v/>
      </c>
      <c r="BJ32" s="463" t="str">
        <f>'Laporan Pengeluaran'!BO134</f>
        <v/>
      </c>
      <c r="BK32" s="463" t="str">
        <f>'Laporan Pengeluaran'!BP134</f>
        <v/>
      </c>
      <c r="BL32" s="463" t="str">
        <f>'Laporan Pengeluaran'!BQ134</f>
        <v/>
      </c>
      <c r="BM32" s="463" t="str">
        <f>'Laporan Pengeluaran'!BR134</f>
        <v/>
      </c>
      <c r="BN32" s="463" t="str">
        <f>'Laporan Pengeluaran'!BS134</f>
        <v/>
      </c>
      <c r="BO32" s="463" t="str">
        <f>'Laporan Pengeluaran'!BT134</f>
        <v/>
      </c>
      <c r="BP32" s="463" t="str">
        <f>'Laporan Pengeluaran'!BU134</f>
        <v/>
      </c>
      <c r="BQ32" s="463" t="str">
        <f>'Laporan Pengeluaran'!BV134</f>
        <v/>
      </c>
      <c r="BR32" s="463" t="str">
        <f>'Laporan Pengeluaran'!BW134</f>
        <v/>
      </c>
      <c r="BS32" s="463" t="str">
        <f>'Laporan Pengeluaran'!BX134</f>
        <v/>
      </c>
      <c r="BT32" s="463" t="str">
        <f>'Laporan Pengeluaran'!BY134</f>
        <v/>
      </c>
      <c r="BU32" s="463" t="str">
        <f>'Laporan Pengeluaran'!BZ134</f>
        <v/>
      </c>
      <c r="BV32" s="463" t="str">
        <f>'Laporan Pengeluaran'!CA134</f>
        <v/>
      </c>
      <c r="BW32" s="463" t="str">
        <f>'Laporan Pengeluaran'!CB134</f>
        <v/>
      </c>
      <c r="BX32" s="463" t="str">
        <f>'Laporan Pengeluaran'!CC134</f>
        <v/>
      </c>
      <c r="BY32" s="463" t="str">
        <f>'Laporan Pengeluaran'!CD134</f>
        <v/>
      </c>
      <c r="BZ32" s="463" t="str">
        <f>'Laporan Pengeluaran'!CE134</f>
        <v/>
      </c>
      <c r="CA32" s="463" t="str">
        <f>'Laporan Pengeluaran'!CF134</f>
        <v/>
      </c>
      <c r="CB32" s="463" t="str">
        <f>'Laporan Pengeluaran'!CG134</f>
        <v/>
      </c>
      <c r="CC32" s="463" t="str">
        <f>'Laporan Pengeluaran'!CH134</f>
        <v/>
      </c>
      <c r="CD32" s="463" t="str">
        <f>'Laporan Pengeluaran'!CI134</f>
        <v/>
      </c>
      <c r="CE32" s="463" t="str">
        <f>'Laporan Pengeluaran'!CJ134</f>
        <v/>
      </c>
      <c r="CF32" s="463" t="str">
        <f>'Laporan Pengeluaran'!CK134</f>
        <v/>
      </c>
      <c r="CG32" s="463" t="str">
        <f>'Laporan Pengeluaran'!CL134</f>
        <v/>
      </c>
      <c r="CH32" s="463" t="str">
        <f>'Laporan Pengeluaran'!CM134</f>
        <v/>
      </c>
      <c r="CI32" s="463" t="str">
        <f>'Laporan Pengeluaran'!CN134</f>
        <v/>
      </c>
      <c r="CJ32" s="463" t="str">
        <f>'Laporan Pengeluaran'!CO134</f>
        <v/>
      </c>
      <c r="CK32" s="463" t="str">
        <f>'Laporan Pengeluaran'!CP134</f>
        <v/>
      </c>
      <c r="CL32" s="463" t="str">
        <f>'Laporan Pengeluaran'!CQ134</f>
        <v/>
      </c>
      <c r="CM32" s="463" t="str">
        <f>'Laporan Pengeluaran'!CR134</f>
        <v/>
      </c>
      <c r="CN32" s="463" t="str">
        <f>'Laporan Pengeluaran'!CS134</f>
        <v/>
      </c>
      <c r="CO32" s="463" t="str">
        <f>'Laporan Pengeluaran'!CT134</f>
        <v/>
      </c>
      <c r="CP32" s="463" t="str">
        <f>'Laporan Pengeluaran'!CU134</f>
        <v/>
      </c>
      <c r="CQ32" s="463" t="str">
        <f>'Laporan Pengeluaran'!CV134</f>
        <v/>
      </c>
      <c r="CR32" s="463" t="str">
        <f>'Laporan Pengeluaran'!CW134</f>
        <v/>
      </c>
      <c r="CS32" s="463" t="str">
        <f>'Laporan Pengeluaran'!CX134</f>
        <v/>
      </c>
      <c r="CT32" s="463" t="str">
        <f>'Laporan Pengeluaran'!CY134</f>
        <v/>
      </c>
      <c r="CU32" s="464" t="str">
        <f>'Laporan Pengeluaran'!CZ134</f>
        <v/>
      </c>
      <c r="CV32" s="463"/>
      <c r="CW32" s="463"/>
      <c r="CX32" s="463"/>
      <c r="CY32" s="463"/>
      <c r="CZ32" s="463"/>
      <c r="DA32" s="463"/>
      <c r="DB32" s="463"/>
      <c r="DC32" s="463"/>
      <c r="DD32" s="463"/>
      <c r="DE32" s="463"/>
      <c r="DF32" s="463"/>
      <c r="DG32" s="463"/>
      <c r="DH32" s="463"/>
      <c r="DI32" s="463"/>
      <c r="DJ32" s="463"/>
      <c r="DK32" s="463"/>
      <c r="DL32" s="463"/>
      <c r="DM32" s="463"/>
      <c r="DN32" s="463"/>
      <c r="DO32" s="463"/>
      <c r="DP32" s="463"/>
      <c r="DQ32" s="463"/>
      <c r="DR32" s="463"/>
      <c r="DS32" s="463"/>
      <c r="DT32" s="463"/>
      <c r="DU32" s="463"/>
      <c r="DV32" s="463"/>
      <c r="DW32" s="463"/>
      <c r="DX32" s="463"/>
      <c r="DY32" s="463"/>
      <c r="DZ32" s="463"/>
      <c r="EA32" s="463"/>
      <c r="EB32" s="463"/>
      <c r="EC32" s="463"/>
      <c r="ED32" s="463"/>
      <c r="EE32" s="463"/>
      <c r="EF32" s="463"/>
      <c r="EG32" s="463"/>
      <c r="EH32" s="463"/>
      <c r="EI32" s="15"/>
      <c r="EJ32" s="463"/>
      <c r="EK32" s="463"/>
      <c r="EL32" s="463"/>
      <c r="EM32" s="463"/>
      <c r="EN32" s="15"/>
      <c r="EO32" s="463"/>
      <c r="EP32" s="463"/>
      <c r="EQ32" s="463"/>
      <c r="ER32" s="463"/>
      <c r="ES32" s="15"/>
      <c r="ET32" s="463"/>
      <c r="EU32" s="14"/>
    </row>
    <row r="33" ht="15.75" customHeight="1">
      <c r="B33" s="466" t="s">
        <v>371</v>
      </c>
      <c r="C33" s="465">
        <f t="shared" si="10"/>
        <v>185250000</v>
      </c>
      <c r="D33" s="467" t="str">
        <f>'Laporan Pengeluaran'!I135</f>
        <v/>
      </c>
      <c r="E33" s="467" t="str">
        <f>'Laporan Pengeluaran'!J135</f>
        <v/>
      </c>
      <c r="F33" s="467" t="str">
        <f>'Laporan Pengeluaran'!K135</f>
        <v/>
      </c>
      <c r="G33" s="467" t="str">
        <f>'Laporan Pengeluaran'!L135</f>
        <v/>
      </c>
      <c r="H33" s="467" t="str">
        <f>'Laporan Pengeluaran'!M135</f>
        <v/>
      </c>
      <c r="I33" s="467" t="str">
        <f>'Laporan Pengeluaran'!N135</f>
        <v/>
      </c>
      <c r="J33" s="467" t="str">
        <f>'Laporan Pengeluaran'!O135</f>
        <v/>
      </c>
      <c r="K33" s="467" t="str">
        <f>'Laporan Pengeluaran'!P135</f>
        <v/>
      </c>
      <c r="L33" s="467" t="str">
        <f>'Laporan Pengeluaran'!Q135</f>
        <v/>
      </c>
      <c r="M33" s="467" t="str">
        <f>'Laporan Pengeluaran'!R135</f>
        <v/>
      </c>
      <c r="N33" s="467" t="str">
        <f>'Laporan Pengeluaran'!S135</f>
        <v/>
      </c>
      <c r="O33" s="467" t="str">
        <f>'Laporan Pengeluaran'!T135</f>
        <v/>
      </c>
      <c r="P33" s="467" t="str">
        <f>'Laporan Pengeluaran'!U135</f>
        <v/>
      </c>
      <c r="Q33" s="467">
        <f>'Laporan Pengeluaran'!V135</f>
        <v>55800000</v>
      </c>
      <c r="R33" s="467">
        <f>'Laporan Pengeluaran'!W135</f>
        <v>37200000</v>
      </c>
      <c r="S33" s="467">
        <f>'Laporan Pengeluaran'!X135</f>
        <v>18600000</v>
      </c>
      <c r="T33" s="467">
        <f>'Laporan Pengeluaran'!Y135</f>
        <v>73650000</v>
      </c>
      <c r="U33" s="467" t="str">
        <f>'Laporan Pengeluaran'!Z135</f>
        <v/>
      </c>
      <c r="V33" s="467" t="str">
        <f>'Laporan Pengeluaran'!AA135</f>
        <v/>
      </c>
      <c r="W33" s="463" t="str">
        <f>'Laporan Pengeluaran'!AB135</f>
        <v/>
      </c>
      <c r="X33" s="463" t="str">
        <f>'Laporan Pengeluaran'!AC135</f>
        <v/>
      </c>
      <c r="Y33" s="463" t="str">
        <f>'Laporan Pengeluaran'!AD135</f>
        <v/>
      </c>
      <c r="Z33" s="463" t="str">
        <f>'Laporan Pengeluaran'!AE135</f>
        <v/>
      </c>
      <c r="AA33" s="463" t="str">
        <f>'Laporan Pengeluaran'!AF135</f>
        <v/>
      </c>
      <c r="AB33" s="463" t="str">
        <f>'Laporan Pengeluaran'!AG135</f>
        <v/>
      </c>
      <c r="AC33" s="463" t="str">
        <f>'Laporan Pengeluaran'!AH135</f>
        <v/>
      </c>
      <c r="AD33" s="463" t="str">
        <f>'Laporan Pengeluaran'!AI135</f>
        <v/>
      </c>
      <c r="AE33" s="463" t="str">
        <f>'Laporan Pengeluaran'!AJ135</f>
        <v/>
      </c>
      <c r="AF33" s="463" t="str">
        <f>'Laporan Pengeluaran'!AK135</f>
        <v/>
      </c>
      <c r="AG33" s="463" t="str">
        <f>'Laporan Pengeluaran'!AL135</f>
        <v/>
      </c>
      <c r="AH33" s="463" t="str">
        <f>'Laporan Pengeluaran'!AM135</f>
        <v/>
      </c>
      <c r="AI33" s="463" t="str">
        <f>'Laporan Pengeluaran'!AN135</f>
        <v/>
      </c>
      <c r="AJ33" s="463" t="str">
        <f>'Laporan Pengeluaran'!AO135</f>
        <v/>
      </c>
      <c r="AK33" s="463" t="str">
        <f>'Laporan Pengeluaran'!AP135</f>
        <v/>
      </c>
      <c r="AL33" s="463" t="str">
        <f>'Laporan Pengeluaran'!AQ135</f>
        <v/>
      </c>
      <c r="AM33" s="463" t="str">
        <f>'Laporan Pengeluaran'!AR135</f>
        <v/>
      </c>
      <c r="AN33" s="463" t="str">
        <f>'Laporan Pengeluaran'!AS135</f>
        <v/>
      </c>
      <c r="AO33" s="463" t="str">
        <f>'Laporan Pengeluaran'!AT135</f>
        <v/>
      </c>
      <c r="AP33" s="463" t="str">
        <f>'Laporan Pengeluaran'!AU135</f>
        <v/>
      </c>
      <c r="AQ33" s="463" t="str">
        <f>'Laporan Pengeluaran'!AV135</f>
        <v/>
      </c>
      <c r="AR33" s="463" t="str">
        <f>'Laporan Pengeluaran'!AW135</f>
        <v/>
      </c>
      <c r="AS33" s="463" t="str">
        <f>'Laporan Pengeluaran'!AX135</f>
        <v/>
      </c>
      <c r="AT33" s="463" t="str">
        <f>'Laporan Pengeluaran'!AY135</f>
        <v/>
      </c>
      <c r="AU33" s="463" t="str">
        <f>'Laporan Pengeluaran'!AZ135</f>
        <v/>
      </c>
      <c r="AV33" s="463" t="str">
        <f>'Laporan Pengeluaran'!BA135</f>
        <v/>
      </c>
      <c r="AW33" s="463" t="str">
        <f>'Laporan Pengeluaran'!BB135</f>
        <v/>
      </c>
      <c r="AX33" s="463" t="str">
        <f>'Laporan Pengeluaran'!BC135</f>
        <v/>
      </c>
      <c r="AY33" s="463" t="str">
        <f>'Laporan Pengeluaran'!BD135</f>
        <v/>
      </c>
      <c r="AZ33" s="463" t="str">
        <f>'Laporan Pengeluaran'!BE135</f>
        <v/>
      </c>
      <c r="BA33" s="463" t="str">
        <f>'Laporan Pengeluaran'!BF135</f>
        <v/>
      </c>
      <c r="BB33" s="463" t="str">
        <f>'Laporan Pengeluaran'!BG135</f>
        <v/>
      </c>
      <c r="BC33" s="463" t="str">
        <f>'Laporan Pengeluaran'!BH135</f>
        <v/>
      </c>
      <c r="BD33" s="463" t="str">
        <f>'Laporan Pengeluaran'!BI135</f>
        <v/>
      </c>
      <c r="BE33" s="463" t="str">
        <f>'Laporan Pengeluaran'!BJ135</f>
        <v/>
      </c>
      <c r="BF33" s="463" t="str">
        <f>'Laporan Pengeluaran'!BK135</f>
        <v/>
      </c>
      <c r="BG33" s="463" t="str">
        <f>'Laporan Pengeluaran'!BL135</f>
        <v/>
      </c>
      <c r="BH33" s="463" t="str">
        <f>'Laporan Pengeluaran'!BM135</f>
        <v/>
      </c>
      <c r="BI33" s="463" t="str">
        <f>'Laporan Pengeluaran'!BN135</f>
        <v/>
      </c>
      <c r="BJ33" s="463" t="str">
        <f>'Laporan Pengeluaran'!BO135</f>
        <v/>
      </c>
      <c r="BK33" s="463" t="str">
        <f>'Laporan Pengeluaran'!BP135</f>
        <v/>
      </c>
      <c r="BL33" s="463" t="str">
        <f>'Laporan Pengeluaran'!BQ135</f>
        <v/>
      </c>
      <c r="BM33" s="463" t="str">
        <f>'Laporan Pengeluaran'!BR135</f>
        <v/>
      </c>
      <c r="BN33" s="463" t="str">
        <f>'Laporan Pengeluaran'!BS135</f>
        <v/>
      </c>
      <c r="BO33" s="463" t="str">
        <f>'Laporan Pengeluaran'!BT135</f>
        <v/>
      </c>
      <c r="BP33" s="463" t="str">
        <f>'Laporan Pengeluaran'!BU135</f>
        <v/>
      </c>
      <c r="BQ33" s="463" t="str">
        <f>'Laporan Pengeluaran'!BV135</f>
        <v/>
      </c>
      <c r="BR33" s="463" t="str">
        <f>'Laporan Pengeluaran'!BW135</f>
        <v/>
      </c>
      <c r="BS33" s="463" t="str">
        <f>'Laporan Pengeluaran'!BX135</f>
        <v/>
      </c>
      <c r="BT33" s="463" t="str">
        <f>'Laporan Pengeluaran'!BY135</f>
        <v/>
      </c>
      <c r="BU33" s="463" t="str">
        <f>'Laporan Pengeluaran'!BZ135</f>
        <v/>
      </c>
      <c r="BV33" s="463" t="str">
        <f>'Laporan Pengeluaran'!CA135</f>
        <v/>
      </c>
      <c r="BW33" s="463" t="str">
        <f>'Laporan Pengeluaran'!CB135</f>
        <v/>
      </c>
      <c r="BX33" s="463" t="str">
        <f>'Laporan Pengeluaran'!CC135</f>
        <v/>
      </c>
      <c r="BY33" s="463" t="str">
        <f>'Laporan Pengeluaran'!CD135</f>
        <v/>
      </c>
      <c r="BZ33" s="463" t="str">
        <f>'Laporan Pengeluaran'!CE135</f>
        <v/>
      </c>
      <c r="CA33" s="463" t="str">
        <f>'Laporan Pengeluaran'!CF135</f>
        <v/>
      </c>
      <c r="CB33" s="463" t="str">
        <f>'Laporan Pengeluaran'!CG135</f>
        <v/>
      </c>
      <c r="CC33" s="463" t="str">
        <f>'Laporan Pengeluaran'!CH135</f>
        <v/>
      </c>
      <c r="CD33" s="463" t="str">
        <f>'Laporan Pengeluaran'!CI135</f>
        <v/>
      </c>
      <c r="CE33" s="463" t="str">
        <f>'Laporan Pengeluaran'!CJ135</f>
        <v/>
      </c>
      <c r="CF33" s="463" t="str">
        <f>'Laporan Pengeluaran'!CK135</f>
        <v/>
      </c>
      <c r="CG33" s="463" t="str">
        <f>'Laporan Pengeluaran'!CL135</f>
        <v/>
      </c>
      <c r="CH33" s="463" t="str">
        <f>'Laporan Pengeluaran'!CM135</f>
        <v/>
      </c>
      <c r="CI33" s="463" t="str">
        <f>'Laporan Pengeluaran'!CN135</f>
        <v/>
      </c>
      <c r="CJ33" s="463" t="str">
        <f>'Laporan Pengeluaran'!CO135</f>
        <v/>
      </c>
      <c r="CK33" s="463" t="str">
        <f>'Laporan Pengeluaran'!CP135</f>
        <v/>
      </c>
      <c r="CL33" s="463" t="str">
        <f>'Laporan Pengeluaran'!CQ135</f>
        <v/>
      </c>
      <c r="CM33" s="463" t="str">
        <f>'Laporan Pengeluaran'!CR135</f>
        <v/>
      </c>
      <c r="CN33" s="463" t="str">
        <f>'Laporan Pengeluaran'!CS135</f>
        <v/>
      </c>
      <c r="CO33" s="463" t="str">
        <f>'Laporan Pengeluaran'!CT135</f>
        <v/>
      </c>
      <c r="CP33" s="463" t="str">
        <f>'Laporan Pengeluaran'!CU135</f>
        <v/>
      </c>
      <c r="CQ33" s="463" t="str">
        <f>'Laporan Pengeluaran'!CV135</f>
        <v/>
      </c>
      <c r="CR33" s="463" t="str">
        <f>'Laporan Pengeluaran'!CW135</f>
        <v/>
      </c>
      <c r="CS33" s="463" t="str">
        <f>'Laporan Pengeluaran'!CX135</f>
        <v/>
      </c>
      <c r="CT33" s="463" t="str">
        <f>'Laporan Pengeluaran'!CY135</f>
        <v/>
      </c>
      <c r="CU33" s="464" t="str">
        <f>'Laporan Pengeluaran'!CZ135</f>
        <v/>
      </c>
      <c r="CV33" s="463"/>
      <c r="CW33" s="463"/>
      <c r="CX33" s="463"/>
      <c r="CY33" s="463"/>
      <c r="CZ33" s="463"/>
      <c r="DA33" s="463"/>
      <c r="DB33" s="463"/>
      <c r="DC33" s="463"/>
      <c r="DD33" s="463"/>
      <c r="DE33" s="463"/>
      <c r="DF33" s="463"/>
      <c r="DG33" s="463"/>
      <c r="DH33" s="463"/>
      <c r="DI33" s="463"/>
      <c r="DJ33" s="463"/>
      <c r="DK33" s="463"/>
      <c r="DL33" s="463"/>
      <c r="DM33" s="463"/>
      <c r="DN33" s="463"/>
      <c r="DO33" s="463"/>
      <c r="DP33" s="463"/>
      <c r="DQ33" s="463"/>
      <c r="DR33" s="463"/>
      <c r="DS33" s="463"/>
      <c r="DT33" s="463"/>
      <c r="DU33" s="463"/>
      <c r="DV33" s="463"/>
      <c r="DW33" s="463"/>
      <c r="DX33" s="463"/>
      <c r="DY33" s="463"/>
      <c r="DZ33" s="463"/>
      <c r="EA33" s="463"/>
      <c r="EB33" s="463"/>
      <c r="EC33" s="463"/>
      <c r="ED33" s="463"/>
      <c r="EE33" s="463"/>
      <c r="EF33" s="463"/>
      <c r="EG33" s="463"/>
      <c r="EH33" s="463"/>
      <c r="EI33" s="15"/>
      <c r="EJ33" s="463"/>
      <c r="EK33" s="463"/>
      <c r="EL33" s="463"/>
      <c r="EM33" s="463"/>
      <c r="EN33" s="15"/>
      <c r="EO33" s="463"/>
      <c r="EP33" s="463"/>
      <c r="EQ33" s="463"/>
      <c r="ER33" s="463"/>
      <c r="ES33" s="15"/>
      <c r="ET33" s="463"/>
      <c r="EU33" s="14"/>
    </row>
    <row r="34" ht="15.75" customHeight="1">
      <c r="B34" s="466" t="s">
        <v>372</v>
      </c>
      <c r="C34" s="465">
        <f t="shared" si="10"/>
        <v>0</v>
      </c>
      <c r="D34" s="467" t="str">
        <f>'Laporan Pengeluaran'!I136</f>
        <v/>
      </c>
      <c r="E34" s="467" t="str">
        <f>'Laporan Pengeluaran'!J136</f>
        <v/>
      </c>
      <c r="F34" s="467" t="str">
        <f>'Laporan Pengeluaran'!K136</f>
        <v/>
      </c>
      <c r="G34" s="467" t="str">
        <f>'Laporan Pengeluaran'!L136</f>
        <v/>
      </c>
      <c r="H34" s="467" t="str">
        <f>'Laporan Pengeluaran'!M136</f>
        <v/>
      </c>
      <c r="I34" s="467" t="str">
        <f>'Laporan Pengeluaran'!N136</f>
        <v/>
      </c>
      <c r="J34" s="467" t="str">
        <f>'Laporan Pengeluaran'!O136</f>
        <v/>
      </c>
      <c r="K34" s="467" t="str">
        <f>'Laporan Pengeluaran'!P136</f>
        <v/>
      </c>
      <c r="L34" s="467" t="str">
        <f>'Laporan Pengeluaran'!Q136</f>
        <v/>
      </c>
      <c r="M34" s="467" t="str">
        <f>'Laporan Pengeluaran'!R136</f>
        <v/>
      </c>
      <c r="N34" s="467" t="str">
        <f>'Laporan Pengeluaran'!S136</f>
        <v/>
      </c>
      <c r="O34" s="467" t="str">
        <f>'Laporan Pengeluaran'!T136</f>
        <v/>
      </c>
      <c r="P34" s="467" t="str">
        <f>'Laporan Pengeluaran'!U136</f>
        <v/>
      </c>
      <c r="Q34" s="467" t="str">
        <f>'Laporan Pengeluaran'!V136</f>
        <v/>
      </c>
      <c r="R34" s="467" t="str">
        <f>'Laporan Pengeluaran'!W136</f>
        <v/>
      </c>
      <c r="S34" s="467" t="str">
        <f>'Laporan Pengeluaran'!X136</f>
        <v/>
      </c>
      <c r="T34" s="467" t="str">
        <f>'Laporan Pengeluaran'!Y136</f>
        <v/>
      </c>
      <c r="U34" s="467" t="str">
        <f>'Laporan Pengeluaran'!Z136</f>
        <v/>
      </c>
      <c r="V34" s="467" t="str">
        <f>'Laporan Pengeluaran'!AA136</f>
        <v/>
      </c>
      <c r="W34" s="463" t="str">
        <f>'Laporan Pengeluaran'!AB136</f>
        <v/>
      </c>
      <c r="X34" s="463" t="str">
        <f>'Laporan Pengeluaran'!AC136</f>
        <v/>
      </c>
      <c r="Y34" s="463" t="str">
        <f>'Laporan Pengeluaran'!AD136</f>
        <v/>
      </c>
      <c r="Z34" s="463" t="str">
        <f>'Laporan Pengeluaran'!AE136</f>
        <v/>
      </c>
      <c r="AA34" s="463" t="str">
        <f>'Laporan Pengeluaran'!AF136</f>
        <v/>
      </c>
      <c r="AB34" s="463" t="str">
        <f>'Laporan Pengeluaran'!AG136</f>
        <v/>
      </c>
      <c r="AC34" s="463" t="str">
        <f>'Laporan Pengeluaran'!AH136</f>
        <v/>
      </c>
      <c r="AD34" s="463" t="str">
        <f>'Laporan Pengeluaran'!AI136</f>
        <v/>
      </c>
      <c r="AE34" s="463" t="str">
        <f>'Laporan Pengeluaran'!AJ136</f>
        <v/>
      </c>
      <c r="AF34" s="463" t="str">
        <f>'Laporan Pengeluaran'!AK136</f>
        <v/>
      </c>
      <c r="AG34" s="463" t="str">
        <f>'Laporan Pengeluaran'!AL136</f>
        <v/>
      </c>
      <c r="AH34" s="463" t="str">
        <f>'Laporan Pengeluaran'!AM136</f>
        <v/>
      </c>
      <c r="AI34" s="463" t="str">
        <f>'Laporan Pengeluaran'!AN136</f>
        <v/>
      </c>
      <c r="AJ34" s="463" t="str">
        <f>'Laporan Pengeluaran'!AO136</f>
        <v/>
      </c>
      <c r="AK34" s="463" t="str">
        <f>'Laporan Pengeluaran'!AP136</f>
        <v/>
      </c>
      <c r="AL34" s="463" t="str">
        <f>'Laporan Pengeluaran'!AQ136</f>
        <v/>
      </c>
      <c r="AM34" s="463" t="str">
        <f>'Laporan Pengeluaran'!AR136</f>
        <v/>
      </c>
      <c r="AN34" s="463" t="str">
        <f>'Laporan Pengeluaran'!AS136</f>
        <v/>
      </c>
      <c r="AO34" s="463" t="str">
        <f>'Laporan Pengeluaran'!AT136</f>
        <v/>
      </c>
      <c r="AP34" s="463" t="str">
        <f>'Laporan Pengeluaran'!AU136</f>
        <v/>
      </c>
      <c r="AQ34" s="463" t="str">
        <f>'Laporan Pengeluaran'!AV136</f>
        <v/>
      </c>
      <c r="AR34" s="463" t="str">
        <f>'Laporan Pengeluaran'!AW136</f>
        <v/>
      </c>
      <c r="AS34" s="463" t="str">
        <f>'Laporan Pengeluaran'!AX136</f>
        <v/>
      </c>
      <c r="AT34" s="463" t="str">
        <f>'Laporan Pengeluaran'!AY136</f>
        <v/>
      </c>
      <c r="AU34" s="463" t="str">
        <f>'Laporan Pengeluaran'!AZ136</f>
        <v/>
      </c>
      <c r="AV34" s="463" t="str">
        <f>'Laporan Pengeluaran'!BA136</f>
        <v/>
      </c>
      <c r="AW34" s="463" t="str">
        <f>'Laporan Pengeluaran'!BB136</f>
        <v/>
      </c>
      <c r="AX34" s="463" t="str">
        <f>'Laporan Pengeluaran'!BC136</f>
        <v/>
      </c>
      <c r="AY34" s="463" t="str">
        <f>'Laporan Pengeluaran'!BD136</f>
        <v/>
      </c>
      <c r="AZ34" s="463" t="str">
        <f>'Laporan Pengeluaran'!BE136</f>
        <v/>
      </c>
      <c r="BA34" s="463" t="str">
        <f>'Laporan Pengeluaran'!BF136</f>
        <v/>
      </c>
      <c r="BB34" s="463" t="str">
        <f>'Laporan Pengeluaran'!BG136</f>
        <v/>
      </c>
      <c r="BC34" s="463" t="str">
        <f>'Laporan Pengeluaran'!BH136</f>
        <v/>
      </c>
      <c r="BD34" s="463" t="str">
        <f>'Laporan Pengeluaran'!BI136</f>
        <v/>
      </c>
      <c r="BE34" s="463" t="str">
        <f>'Laporan Pengeluaran'!BJ136</f>
        <v/>
      </c>
      <c r="BF34" s="463" t="str">
        <f>'Laporan Pengeluaran'!BK136</f>
        <v/>
      </c>
      <c r="BG34" s="463" t="str">
        <f>'Laporan Pengeluaran'!BL136</f>
        <v/>
      </c>
      <c r="BH34" s="463" t="str">
        <f>'Laporan Pengeluaran'!BM136</f>
        <v/>
      </c>
      <c r="BI34" s="463" t="str">
        <f>'Laporan Pengeluaran'!BN136</f>
        <v/>
      </c>
      <c r="BJ34" s="463" t="str">
        <f>'Laporan Pengeluaran'!BO136</f>
        <v/>
      </c>
      <c r="BK34" s="463" t="str">
        <f>'Laporan Pengeluaran'!BP136</f>
        <v/>
      </c>
      <c r="BL34" s="463" t="str">
        <f>'Laporan Pengeluaran'!BQ136</f>
        <v/>
      </c>
      <c r="BM34" s="463" t="str">
        <f>'Laporan Pengeluaran'!BR136</f>
        <v/>
      </c>
      <c r="BN34" s="463" t="str">
        <f>'Laporan Pengeluaran'!BS136</f>
        <v/>
      </c>
      <c r="BO34" s="463" t="str">
        <f>'Laporan Pengeluaran'!BT136</f>
        <v/>
      </c>
      <c r="BP34" s="463" t="str">
        <f>'Laporan Pengeluaran'!BU136</f>
        <v/>
      </c>
      <c r="BQ34" s="463" t="str">
        <f>'Laporan Pengeluaran'!BV136</f>
        <v/>
      </c>
      <c r="BR34" s="463" t="str">
        <f>'Laporan Pengeluaran'!BW136</f>
        <v/>
      </c>
      <c r="BS34" s="463" t="str">
        <f>'Laporan Pengeluaran'!BX136</f>
        <v/>
      </c>
      <c r="BT34" s="463" t="str">
        <f>'Laporan Pengeluaran'!BY136</f>
        <v/>
      </c>
      <c r="BU34" s="463" t="str">
        <f>'Laporan Pengeluaran'!BZ136</f>
        <v/>
      </c>
      <c r="BV34" s="463" t="str">
        <f>'Laporan Pengeluaran'!CA136</f>
        <v/>
      </c>
      <c r="BW34" s="463" t="str">
        <f>'Laporan Pengeluaran'!CB136</f>
        <v/>
      </c>
      <c r="BX34" s="463" t="str">
        <f>'Laporan Pengeluaran'!CC136</f>
        <v/>
      </c>
      <c r="BY34" s="463" t="str">
        <f>'Laporan Pengeluaran'!CD136</f>
        <v/>
      </c>
      <c r="BZ34" s="463" t="str">
        <f>'Laporan Pengeluaran'!CE136</f>
        <v/>
      </c>
      <c r="CA34" s="463" t="str">
        <f>'Laporan Pengeluaran'!CF136</f>
        <v/>
      </c>
      <c r="CB34" s="463" t="str">
        <f>'Laporan Pengeluaran'!CG136</f>
        <v/>
      </c>
      <c r="CC34" s="463" t="str">
        <f>'Laporan Pengeluaran'!CH136</f>
        <v/>
      </c>
      <c r="CD34" s="463" t="str">
        <f>'Laporan Pengeluaran'!CI136</f>
        <v/>
      </c>
      <c r="CE34" s="463" t="str">
        <f>'Laporan Pengeluaran'!CJ136</f>
        <v/>
      </c>
      <c r="CF34" s="463" t="str">
        <f>'Laporan Pengeluaran'!CK136</f>
        <v/>
      </c>
      <c r="CG34" s="463" t="str">
        <f>'Laporan Pengeluaran'!CL136</f>
        <v/>
      </c>
      <c r="CH34" s="463" t="str">
        <f>'Laporan Pengeluaran'!CM136</f>
        <v/>
      </c>
      <c r="CI34" s="463" t="str">
        <f>'Laporan Pengeluaran'!CN136</f>
        <v/>
      </c>
      <c r="CJ34" s="463" t="str">
        <f>'Laporan Pengeluaran'!CO136</f>
        <v/>
      </c>
      <c r="CK34" s="463" t="str">
        <f>'Laporan Pengeluaran'!CP136</f>
        <v/>
      </c>
      <c r="CL34" s="463" t="str">
        <f>'Laporan Pengeluaran'!CQ136</f>
        <v/>
      </c>
      <c r="CM34" s="463" t="str">
        <f>'Laporan Pengeluaran'!CR136</f>
        <v/>
      </c>
      <c r="CN34" s="463" t="str">
        <f>'Laporan Pengeluaran'!CS136</f>
        <v/>
      </c>
      <c r="CO34" s="463" t="str">
        <f>'Laporan Pengeluaran'!CT136</f>
        <v/>
      </c>
      <c r="CP34" s="463" t="str">
        <f>'Laporan Pengeluaran'!CU136</f>
        <v/>
      </c>
      <c r="CQ34" s="463" t="str">
        <f>'Laporan Pengeluaran'!CV136</f>
        <v/>
      </c>
      <c r="CR34" s="463" t="str">
        <f>'Laporan Pengeluaran'!CW136</f>
        <v/>
      </c>
      <c r="CS34" s="463" t="str">
        <f>'Laporan Pengeluaran'!CX136</f>
        <v/>
      </c>
      <c r="CT34" s="463" t="str">
        <f>'Laporan Pengeluaran'!CY136</f>
        <v/>
      </c>
      <c r="CU34" s="464" t="str">
        <f>'Laporan Pengeluaran'!CZ136</f>
        <v/>
      </c>
      <c r="CV34" s="463"/>
      <c r="CW34" s="463"/>
      <c r="CX34" s="463"/>
      <c r="CY34" s="463"/>
      <c r="CZ34" s="463"/>
      <c r="DA34" s="463"/>
      <c r="DB34" s="463"/>
      <c r="DC34" s="463"/>
      <c r="DD34" s="463"/>
      <c r="DE34" s="463"/>
      <c r="DF34" s="463"/>
      <c r="DG34" s="463"/>
      <c r="DH34" s="463"/>
      <c r="DI34" s="463"/>
      <c r="DJ34" s="463"/>
      <c r="DK34" s="463"/>
      <c r="DL34" s="463"/>
      <c r="DM34" s="463"/>
      <c r="DN34" s="463"/>
      <c r="DO34" s="463"/>
      <c r="DP34" s="463"/>
      <c r="DQ34" s="463"/>
      <c r="DR34" s="463"/>
      <c r="DS34" s="463"/>
      <c r="DT34" s="463"/>
      <c r="DU34" s="463"/>
      <c r="DV34" s="463"/>
      <c r="DW34" s="463"/>
      <c r="DX34" s="463"/>
      <c r="DY34" s="463"/>
      <c r="DZ34" s="463"/>
      <c r="EA34" s="463"/>
      <c r="EB34" s="463"/>
      <c r="EC34" s="463"/>
      <c r="ED34" s="463"/>
      <c r="EE34" s="463"/>
      <c r="EF34" s="463"/>
      <c r="EG34" s="463"/>
      <c r="EH34" s="463"/>
      <c r="EI34" s="15"/>
      <c r="EJ34" s="463"/>
      <c r="EK34" s="463"/>
      <c r="EL34" s="463"/>
      <c r="EM34" s="463"/>
      <c r="EN34" s="15"/>
      <c r="EO34" s="463"/>
      <c r="EP34" s="463"/>
      <c r="EQ34" s="463"/>
      <c r="ER34" s="463"/>
      <c r="ES34" s="15"/>
      <c r="ET34" s="463"/>
      <c r="EU34" s="14"/>
    </row>
    <row r="35" ht="15.75" customHeight="1">
      <c r="B35" s="466" t="s">
        <v>373</v>
      </c>
      <c r="C35" s="465">
        <f t="shared" si="10"/>
        <v>0</v>
      </c>
      <c r="D35" s="467" t="str">
        <f>'Laporan Pengeluaran'!I137</f>
        <v/>
      </c>
      <c r="E35" s="467" t="str">
        <f>'Laporan Pengeluaran'!J137</f>
        <v/>
      </c>
      <c r="F35" s="467" t="str">
        <f>'Laporan Pengeluaran'!K137</f>
        <v/>
      </c>
      <c r="G35" s="467" t="str">
        <f>'Laporan Pengeluaran'!L137</f>
        <v/>
      </c>
      <c r="H35" s="467" t="str">
        <f>'Laporan Pengeluaran'!M137</f>
        <v/>
      </c>
      <c r="I35" s="467" t="str">
        <f>'Laporan Pengeluaran'!N137</f>
        <v/>
      </c>
      <c r="J35" s="467" t="str">
        <f>'Laporan Pengeluaran'!O137</f>
        <v/>
      </c>
      <c r="K35" s="467" t="str">
        <f>'Laporan Pengeluaran'!P137</f>
        <v/>
      </c>
      <c r="L35" s="467" t="str">
        <f>'Laporan Pengeluaran'!Q137</f>
        <v/>
      </c>
      <c r="M35" s="467" t="str">
        <f>'Laporan Pengeluaran'!R137</f>
        <v/>
      </c>
      <c r="N35" s="467" t="str">
        <f>'Laporan Pengeluaran'!S137</f>
        <v/>
      </c>
      <c r="O35" s="467" t="str">
        <f>'Laporan Pengeluaran'!T137</f>
        <v/>
      </c>
      <c r="P35" s="467" t="str">
        <f>'Laporan Pengeluaran'!U137</f>
        <v/>
      </c>
      <c r="Q35" s="467" t="str">
        <f>'Laporan Pengeluaran'!V137</f>
        <v/>
      </c>
      <c r="R35" s="467" t="str">
        <f>'Laporan Pengeluaran'!W137</f>
        <v/>
      </c>
      <c r="S35" s="467" t="str">
        <f>'Laporan Pengeluaran'!X137</f>
        <v/>
      </c>
      <c r="T35" s="467" t="str">
        <f>'Laporan Pengeluaran'!Y137</f>
        <v/>
      </c>
      <c r="U35" s="467" t="str">
        <f>'Laporan Pengeluaran'!Z137</f>
        <v/>
      </c>
      <c r="V35" s="467" t="str">
        <f>'Laporan Pengeluaran'!AA137</f>
        <v/>
      </c>
      <c r="W35" s="463" t="str">
        <f>'Laporan Pengeluaran'!AB137</f>
        <v/>
      </c>
      <c r="X35" s="463" t="str">
        <f>'Laporan Pengeluaran'!AC137</f>
        <v/>
      </c>
      <c r="Y35" s="463" t="str">
        <f>'Laporan Pengeluaran'!AD137</f>
        <v/>
      </c>
      <c r="Z35" s="463" t="str">
        <f>'Laporan Pengeluaran'!AE137</f>
        <v/>
      </c>
      <c r="AA35" s="463" t="str">
        <f>'Laporan Pengeluaran'!AF137</f>
        <v/>
      </c>
      <c r="AB35" s="463" t="str">
        <f>'Laporan Pengeluaran'!AG137</f>
        <v/>
      </c>
      <c r="AC35" s="463" t="str">
        <f>'Laporan Pengeluaran'!AH137</f>
        <v/>
      </c>
      <c r="AD35" s="463" t="str">
        <f>'Laporan Pengeluaran'!AI137</f>
        <v/>
      </c>
      <c r="AE35" s="463" t="str">
        <f>'Laporan Pengeluaran'!AJ137</f>
        <v/>
      </c>
      <c r="AF35" s="463" t="str">
        <f>'Laporan Pengeluaran'!AK137</f>
        <v/>
      </c>
      <c r="AG35" s="463" t="str">
        <f>'Laporan Pengeluaran'!AL137</f>
        <v/>
      </c>
      <c r="AH35" s="463" t="str">
        <f>'Laporan Pengeluaran'!AM137</f>
        <v/>
      </c>
      <c r="AI35" s="463" t="str">
        <f>'Laporan Pengeluaran'!AN137</f>
        <v/>
      </c>
      <c r="AJ35" s="463" t="str">
        <f>'Laporan Pengeluaran'!AO137</f>
        <v/>
      </c>
      <c r="AK35" s="463" t="str">
        <f>'Laporan Pengeluaran'!AP137</f>
        <v/>
      </c>
      <c r="AL35" s="463" t="str">
        <f>'Laporan Pengeluaran'!AQ137</f>
        <v/>
      </c>
      <c r="AM35" s="463" t="str">
        <f>'Laporan Pengeluaran'!AR137</f>
        <v/>
      </c>
      <c r="AN35" s="463" t="str">
        <f>'Laporan Pengeluaran'!AS137</f>
        <v/>
      </c>
      <c r="AO35" s="463" t="str">
        <f>'Laporan Pengeluaran'!AT137</f>
        <v/>
      </c>
      <c r="AP35" s="463" t="str">
        <f>'Laporan Pengeluaran'!AU137</f>
        <v/>
      </c>
      <c r="AQ35" s="463" t="str">
        <f>'Laporan Pengeluaran'!AV137</f>
        <v/>
      </c>
      <c r="AR35" s="463" t="str">
        <f>'Laporan Pengeluaran'!AW137</f>
        <v/>
      </c>
      <c r="AS35" s="463" t="str">
        <f>'Laporan Pengeluaran'!AX137</f>
        <v/>
      </c>
      <c r="AT35" s="463" t="str">
        <f>'Laporan Pengeluaran'!AY137</f>
        <v/>
      </c>
      <c r="AU35" s="463" t="str">
        <f>'Laporan Pengeluaran'!AZ137</f>
        <v/>
      </c>
      <c r="AV35" s="463" t="str">
        <f>'Laporan Pengeluaran'!BA137</f>
        <v/>
      </c>
      <c r="AW35" s="463" t="str">
        <f>'Laporan Pengeluaran'!BB137</f>
        <v/>
      </c>
      <c r="AX35" s="463" t="str">
        <f>'Laporan Pengeluaran'!BC137</f>
        <v/>
      </c>
      <c r="AY35" s="463" t="str">
        <f>'Laporan Pengeluaran'!BD137</f>
        <v/>
      </c>
      <c r="AZ35" s="463" t="str">
        <f>'Laporan Pengeluaran'!BE137</f>
        <v/>
      </c>
      <c r="BA35" s="463" t="str">
        <f>'Laporan Pengeluaran'!BF137</f>
        <v/>
      </c>
      <c r="BB35" s="463" t="str">
        <f>'Laporan Pengeluaran'!BG137</f>
        <v/>
      </c>
      <c r="BC35" s="463" t="str">
        <f>'Laporan Pengeluaran'!BH137</f>
        <v/>
      </c>
      <c r="BD35" s="463" t="str">
        <f>'Laporan Pengeluaran'!BI137</f>
        <v/>
      </c>
      <c r="BE35" s="463" t="str">
        <f>'Laporan Pengeluaran'!BJ137</f>
        <v/>
      </c>
      <c r="BF35" s="463" t="str">
        <f>'Laporan Pengeluaran'!BK137</f>
        <v/>
      </c>
      <c r="BG35" s="463" t="str">
        <f>'Laporan Pengeluaran'!BL137</f>
        <v/>
      </c>
      <c r="BH35" s="463" t="str">
        <f>'Laporan Pengeluaran'!BM137</f>
        <v/>
      </c>
      <c r="BI35" s="463" t="str">
        <f>'Laporan Pengeluaran'!BN137</f>
        <v/>
      </c>
      <c r="BJ35" s="463" t="str">
        <f>'Laporan Pengeluaran'!BO137</f>
        <v/>
      </c>
      <c r="BK35" s="463" t="str">
        <f>'Laporan Pengeluaran'!BP137</f>
        <v/>
      </c>
      <c r="BL35" s="463" t="str">
        <f>'Laporan Pengeluaran'!BQ137</f>
        <v/>
      </c>
      <c r="BM35" s="463" t="str">
        <f>'Laporan Pengeluaran'!BR137</f>
        <v/>
      </c>
      <c r="BN35" s="463" t="str">
        <f>'Laporan Pengeluaran'!BS137</f>
        <v/>
      </c>
      <c r="BO35" s="463" t="str">
        <f>'Laporan Pengeluaran'!BT137</f>
        <v/>
      </c>
      <c r="BP35" s="463" t="str">
        <f>'Laporan Pengeluaran'!BU137</f>
        <v/>
      </c>
      <c r="BQ35" s="463" t="str">
        <f>'Laporan Pengeluaran'!BV137</f>
        <v/>
      </c>
      <c r="BR35" s="463" t="str">
        <f>'Laporan Pengeluaran'!BW137</f>
        <v/>
      </c>
      <c r="BS35" s="463" t="str">
        <f>'Laporan Pengeluaran'!BX137</f>
        <v/>
      </c>
      <c r="BT35" s="463" t="str">
        <f>'Laporan Pengeluaran'!BY137</f>
        <v/>
      </c>
      <c r="BU35" s="463" t="str">
        <f>'Laporan Pengeluaran'!BZ137</f>
        <v/>
      </c>
      <c r="BV35" s="463" t="str">
        <f>'Laporan Pengeluaran'!CA137</f>
        <v/>
      </c>
      <c r="BW35" s="463" t="str">
        <f>'Laporan Pengeluaran'!CB137</f>
        <v/>
      </c>
      <c r="BX35" s="463" t="str">
        <f>'Laporan Pengeluaran'!CC137</f>
        <v/>
      </c>
      <c r="BY35" s="463" t="str">
        <f>'Laporan Pengeluaran'!CD137</f>
        <v/>
      </c>
      <c r="BZ35" s="463" t="str">
        <f>'Laporan Pengeluaran'!CE137</f>
        <v/>
      </c>
      <c r="CA35" s="463" t="str">
        <f>'Laporan Pengeluaran'!CF137</f>
        <v/>
      </c>
      <c r="CB35" s="463" t="str">
        <f>'Laporan Pengeluaran'!CG137</f>
        <v/>
      </c>
      <c r="CC35" s="463" t="str">
        <f>'Laporan Pengeluaran'!CH137</f>
        <v/>
      </c>
      <c r="CD35" s="463" t="str">
        <f>'Laporan Pengeluaran'!CI137</f>
        <v/>
      </c>
      <c r="CE35" s="463" t="str">
        <f>'Laporan Pengeluaran'!CJ137</f>
        <v/>
      </c>
      <c r="CF35" s="463" t="str">
        <f>'Laporan Pengeluaran'!CK137</f>
        <v/>
      </c>
      <c r="CG35" s="463" t="str">
        <f>'Laporan Pengeluaran'!CL137</f>
        <v/>
      </c>
      <c r="CH35" s="463" t="str">
        <f>'Laporan Pengeluaran'!CM137</f>
        <v/>
      </c>
      <c r="CI35" s="463" t="str">
        <f>'Laporan Pengeluaran'!CN137</f>
        <v/>
      </c>
      <c r="CJ35" s="463" t="str">
        <f>'Laporan Pengeluaran'!CO137</f>
        <v/>
      </c>
      <c r="CK35" s="463" t="str">
        <f>'Laporan Pengeluaran'!CP137</f>
        <v/>
      </c>
      <c r="CL35" s="463" t="str">
        <f>'Laporan Pengeluaran'!CQ137</f>
        <v/>
      </c>
      <c r="CM35" s="463" t="str">
        <f>'Laporan Pengeluaran'!CR137</f>
        <v/>
      </c>
      <c r="CN35" s="463" t="str">
        <f>'Laporan Pengeluaran'!CS137</f>
        <v/>
      </c>
      <c r="CO35" s="463" t="str">
        <f>'Laporan Pengeluaran'!CT137</f>
        <v/>
      </c>
      <c r="CP35" s="463" t="str">
        <f>'Laporan Pengeluaran'!CU137</f>
        <v/>
      </c>
      <c r="CQ35" s="463" t="str">
        <f>'Laporan Pengeluaran'!CV137</f>
        <v/>
      </c>
      <c r="CR35" s="463" t="str">
        <f>'Laporan Pengeluaran'!CW137</f>
        <v/>
      </c>
      <c r="CS35" s="463" t="str">
        <f>'Laporan Pengeluaran'!CX137</f>
        <v/>
      </c>
      <c r="CT35" s="463" t="str">
        <f>'Laporan Pengeluaran'!CY137</f>
        <v/>
      </c>
      <c r="CU35" s="464" t="str">
        <f>'Laporan Pengeluaran'!CZ137</f>
        <v/>
      </c>
      <c r="CV35" s="463"/>
      <c r="CW35" s="463"/>
      <c r="CX35" s="463"/>
      <c r="CY35" s="463"/>
      <c r="CZ35" s="463"/>
      <c r="DA35" s="463"/>
      <c r="DB35" s="463"/>
      <c r="DC35" s="463"/>
      <c r="DD35" s="463"/>
      <c r="DE35" s="463"/>
      <c r="DF35" s="463"/>
      <c r="DG35" s="463"/>
      <c r="DH35" s="463"/>
      <c r="DI35" s="463"/>
      <c r="DJ35" s="463"/>
      <c r="DK35" s="463"/>
      <c r="DL35" s="463"/>
      <c r="DM35" s="463"/>
      <c r="DN35" s="463"/>
      <c r="DO35" s="463"/>
      <c r="DP35" s="463"/>
      <c r="DQ35" s="463"/>
      <c r="DR35" s="463"/>
      <c r="DS35" s="463"/>
      <c r="DT35" s="463"/>
      <c r="DU35" s="463"/>
      <c r="DV35" s="463"/>
      <c r="DW35" s="463"/>
      <c r="DX35" s="463"/>
      <c r="DY35" s="463"/>
      <c r="DZ35" s="463"/>
      <c r="EA35" s="463"/>
      <c r="EB35" s="463"/>
      <c r="EC35" s="463"/>
      <c r="ED35" s="463"/>
      <c r="EE35" s="463"/>
      <c r="EF35" s="463"/>
      <c r="EG35" s="463"/>
      <c r="EH35" s="463"/>
      <c r="EI35" s="15"/>
      <c r="EJ35" s="463"/>
      <c r="EK35" s="463"/>
      <c r="EL35" s="463"/>
      <c r="EM35" s="463"/>
      <c r="EN35" s="15"/>
      <c r="EO35" s="463"/>
      <c r="EP35" s="463"/>
      <c r="EQ35" s="463"/>
      <c r="ER35" s="463"/>
      <c r="ES35" s="15"/>
      <c r="ET35" s="463"/>
      <c r="EU35" s="14"/>
    </row>
    <row r="36" ht="15.75" customHeight="1">
      <c r="B36" s="466" t="s">
        <v>374</v>
      </c>
      <c r="C36" s="465">
        <f t="shared" si="10"/>
        <v>0</v>
      </c>
      <c r="D36" s="467" t="str">
        <f>'Laporan Pengeluaran'!I138</f>
        <v/>
      </c>
      <c r="E36" s="467" t="str">
        <f>'Laporan Pengeluaran'!J138</f>
        <v/>
      </c>
      <c r="F36" s="467" t="str">
        <f>'Laporan Pengeluaran'!K138</f>
        <v/>
      </c>
      <c r="G36" s="467" t="str">
        <f>'Laporan Pengeluaran'!L138</f>
        <v/>
      </c>
      <c r="H36" s="467" t="str">
        <f>'Laporan Pengeluaran'!M138</f>
        <v/>
      </c>
      <c r="I36" s="467" t="str">
        <f>'Laporan Pengeluaran'!N138</f>
        <v/>
      </c>
      <c r="J36" s="467" t="str">
        <f>'Laporan Pengeluaran'!O138</f>
        <v/>
      </c>
      <c r="K36" s="467" t="str">
        <f>'Laporan Pengeluaran'!P138</f>
        <v/>
      </c>
      <c r="L36" s="467" t="str">
        <f>'Laporan Pengeluaran'!Q138</f>
        <v/>
      </c>
      <c r="M36" s="467" t="str">
        <f>'Laporan Pengeluaran'!R138</f>
        <v/>
      </c>
      <c r="N36" s="467" t="str">
        <f>'Laporan Pengeluaran'!S138</f>
        <v/>
      </c>
      <c r="O36" s="467" t="str">
        <f>'Laporan Pengeluaran'!T138</f>
        <v/>
      </c>
      <c r="P36" s="467" t="str">
        <f>'Laporan Pengeluaran'!U138</f>
        <v/>
      </c>
      <c r="Q36" s="467" t="str">
        <f>'Laporan Pengeluaran'!V138</f>
        <v/>
      </c>
      <c r="R36" s="467" t="str">
        <f>'Laporan Pengeluaran'!W138</f>
        <v/>
      </c>
      <c r="S36" s="467" t="str">
        <f>'Laporan Pengeluaran'!X138</f>
        <v/>
      </c>
      <c r="T36" s="467" t="str">
        <f>'Laporan Pengeluaran'!Y138</f>
        <v/>
      </c>
      <c r="U36" s="467" t="str">
        <f>'Laporan Pengeluaran'!Z138</f>
        <v/>
      </c>
      <c r="V36" s="467" t="str">
        <f>'Laporan Pengeluaran'!AA138</f>
        <v/>
      </c>
      <c r="W36" s="463" t="str">
        <f>'Laporan Pengeluaran'!AB138</f>
        <v/>
      </c>
      <c r="X36" s="463" t="str">
        <f>'Laporan Pengeluaran'!AC138</f>
        <v/>
      </c>
      <c r="Y36" s="463" t="str">
        <f>'Laporan Pengeluaran'!AD138</f>
        <v/>
      </c>
      <c r="Z36" s="463" t="str">
        <f>'Laporan Pengeluaran'!AE138</f>
        <v/>
      </c>
      <c r="AA36" s="463" t="str">
        <f>'Laporan Pengeluaran'!AF138</f>
        <v/>
      </c>
      <c r="AB36" s="463" t="str">
        <f>'Laporan Pengeluaran'!AG138</f>
        <v/>
      </c>
      <c r="AC36" s="463" t="str">
        <f>'Laporan Pengeluaran'!AH138</f>
        <v/>
      </c>
      <c r="AD36" s="463" t="str">
        <f>'Laporan Pengeluaran'!AI138</f>
        <v/>
      </c>
      <c r="AE36" s="463" t="str">
        <f>'Laporan Pengeluaran'!AJ138</f>
        <v/>
      </c>
      <c r="AF36" s="463" t="str">
        <f>'Laporan Pengeluaran'!AK138</f>
        <v/>
      </c>
      <c r="AG36" s="463" t="str">
        <f>'Laporan Pengeluaran'!AL138</f>
        <v/>
      </c>
      <c r="AH36" s="463" t="str">
        <f>'Laporan Pengeluaran'!AM138</f>
        <v/>
      </c>
      <c r="AI36" s="463" t="str">
        <f>'Laporan Pengeluaran'!AN138</f>
        <v/>
      </c>
      <c r="AJ36" s="463" t="str">
        <f>'Laporan Pengeluaran'!AO138</f>
        <v/>
      </c>
      <c r="AK36" s="463" t="str">
        <f>'Laporan Pengeluaran'!AP138</f>
        <v/>
      </c>
      <c r="AL36" s="463" t="str">
        <f>'Laporan Pengeluaran'!AQ138</f>
        <v/>
      </c>
      <c r="AM36" s="463" t="str">
        <f>'Laporan Pengeluaran'!AR138</f>
        <v/>
      </c>
      <c r="AN36" s="463" t="str">
        <f>'Laporan Pengeluaran'!AS138</f>
        <v/>
      </c>
      <c r="AO36" s="463" t="str">
        <f>'Laporan Pengeluaran'!AT138</f>
        <v/>
      </c>
      <c r="AP36" s="463" t="str">
        <f>'Laporan Pengeluaran'!AU138</f>
        <v/>
      </c>
      <c r="AQ36" s="463" t="str">
        <f>'Laporan Pengeluaran'!AV138</f>
        <v/>
      </c>
      <c r="AR36" s="463" t="str">
        <f>'Laporan Pengeluaran'!AW138</f>
        <v/>
      </c>
      <c r="AS36" s="463" t="str">
        <f>'Laporan Pengeluaran'!AX138</f>
        <v/>
      </c>
      <c r="AT36" s="463" t="str">
        <f>'Laporan Pengeluaran'!AY138</f>
        <v/>
      </c>
      <c r="AU36" s="463" t="str">
        <f>'Laporan Pengeluaran'!AZ138</f>
        <v/>
      </c>
      <c r="AV36" s="463" t="str">
        <f>'Laporan Pengeluaran'!BA138</f>
        <v/>
      </c>
      <c r="AW36" s="463" t="str">
        <f>'Laporan Pengeluaran'!BB138</f>
        <v/>
      </c>
      <c r="AX36" s="463" t="str">
        <f>'Laporan Pengeluaran'!BC138</f>
        <v/>
      </c>
      <c r="AY36" s="463" t="str">
        <f>'Laporan Pengeluaran'!BD138</f>
        <v/>
      </c>
      <c r="AZ36" s="463" t="str">
        <f>'Laporan Pengeluaran'!BE138</f>
        <v/>
      </c>
      <c r="BA36" s="463" t="str">
        <f>'Laporan Pengeluaran'!BF138</f>
        <v/>
      </c>
      <c r="BB36" s="463" t="str">
        <f>'Laporan Pengeluaran'!BG138</f>
        <v/>
      </c>
      <c r="BC36" s="463" t="str">
        <f>'Laporan Pengeluaran'!BH138</f>
        <v/>
      </c>
      <c r="BD36" s="463" t="str">
        <f>'Laporan Pengeluaran'!BI138</f>
        <v/>
      </c>
      <c r="BE36" s="463" t="str">
        <f>'Laporan Pengeluaran'!BJ138</f>
        <v/>
      </c>
      <c r="BF36" s="463" t="str">
        <f>'Laporan Pengeluaran'!BK138</f>
        <v/>
      </c>
      <c r="BG36" s="463" t="str">
        <f>'Laporan Pengeluaran'!BL138</f>
        <v/>
      </c>
      <c r="BH36" s="463" t="str">
        <f>'Laporan Pengeluaran'!BM138</f>
        <v/>
      </c>
      <c r="BI36" s="463" t="str">
        <f>'Laporan Pengeluaran'!BN138</f>
        <v/>
      </c>
      <c r="BJ36" s="463" t="str">
        <f>'Laporan Pengeluaran'!BO138</f>
        <v/>
      </c>
      <c r="BK36" s="463" t="str">
        <f>'Laporan Pengeluaran'!BP138</f>
        <v/>
      </c>
      <c r="BL36" s="463" t="str">
        <f>'Laporan Pengeluaran'!BQ138</f>
        <v/>
      </c>
      <c r="BM36" s="463" t="str">
        <f>'Laporan Pengeluaran'!BR138</f>
        <v/>
      </c>
      <c r="BN36" s="463" t="str">
        <f>'Laporan Pengeluaran'!BS138</f>
        <v/>
      </c>
      <c r="BO36" s="463" t="str">
        <f>'Laporan Pengeluaran'!BT138</f>
        <v/>
      </c>
      <c r="BP36" s="463" t="str">
        <f>'Laporan Pengeluaran'!BU138</f>
        <v/>
      </c>
      <c r="BQ36" s="463" t="str">
        <f>'Laporan Pengeluaran'!BV138</f>
        <v/>
      </c>
      <c r="BR36" s="463" t="str">
        <f>'Laporan Pengeluaran'!BW138</f>
        <v/>
      </c>
      <c r="BS36" s="463" t="str">
        <f>'Laporan Pengeluaran'!BX138</f>
        <v/>
      </c>
      <c r="BT36" s="463" t="str">
        <f>'Laporan Pengeluaran'!BY138</f>
        <v/>
      </c>
      <c r="BU36" s="463" t="str">
        <f>'Laporan Pengeluaran'!BZ138</f>
        <v/>
      </c>
      <c r="BV36" s="463" t="str">
        <f>'Laporan Pengeluaran'!CA138</f>
        <v/>
      </c>
      <c r="BW36" s="463" t="str">
        <f>'Laporan Pengeluaran'!CB138</f>
        <v/>
      </c>
      <c r="BX36" s="463" t="str">
        <f>'Laporan Pengeluaran'!CC138</f>
        <v/>
      </c>
      <c r="BY36" s="463" t="str">
        <f>'Laporan Pengeluaran'!CD138</f>
        <v/>
      </c>
      <c r="BZ36" s="463" t="str">
        <f>'Laporan Pengeluaran'!CE138</f>
        <v/>
      </c>
      <c r="CA36" s="463" t="str">
        <f>'Laporan Pengeluaran'!CF138</f>
        <v/>
      </c>
      <c r="CB36" s="463" t="str">
        <f>'Laporan Pengeluaran'!CG138</f>
        <v/>
      </c>
      <c r="CC36" s="463" t="str">
        <f>'Laporan Pengeluaran'!CH138</f>
        <v/>
      </c>
      <c r="CD36" s="463" t="str">
        <f>'Laporan Pengeluaran'!CI138</f>
        <v/>
      </c>
      <c r="CE36" s="463" t="str">
        <f>'Laporan Pengeluaran'!CJ138</f>
        <v/>
      </c>
      <c r="CF36" s="463" t="str">
        <f>'Laporan Pengeluaran'!CK138</f>
        <v/>
      </c>
      <c r="CG36" s="463" t="str">
        <f>'Laporan Pengeluaran'!CL138</f>
        <v/>
      </c>
      <c r="CH36" s="463" t="str">
        <f>'Laporan Pengeluaran'!CM138</f>
        <v/>
      </c>
      <c r="CI36" s="463" t="str">
        <f>'Laporan Pengeluaran'!CN138</f>
        <v/>
      </c>
      <c r="CJ36" s="463" t="str">
        <f>'Laporan Pengeluaran'!CO138</f>
        <v/>
      </c>
      <c r="CK36" s="463" t="str">
        <f>'Laporan Pengeluaran'!CP138</f>
        <v/>
      </c>
      <c r="CL36" s="463" t="str">
        <f>'Laporan Pengeluaran'!CQ138</f>
        <v/>
      </c>
      <c r="CM36" s="463" t="str">
        <f>'Laporan Pengeluaran'!CR138</f>
        <v/>
      </c>
      <c r="CN36" s="463" t="str">
        <f>'Laporan Pengeluaran'!CS138</f>
        <v/>
      </c>
      <c r="CO36" s="463" t="str">
        <f>'Laporan Pengeluaran'!CT138</f>
        <v/>
      </c>
      <c r="CP36" s="463" t="str">
        <f>'Laporan Pengeluaran'!CU138</f>
        <v/>
      </c>
      <c r="CQ36" s="463" t="str">
        <f>'Laporan Pengeluaran'!CV138</f>
        <v/>
      </c>
      <c r="CR36" s="463" t="str">
        <f>'Laporan Pengeluaran'!CW138</f>
        <v/>
      </c>
      <c r="CS36" s="463" t="str">
        <f>'Laporan Pengeluaran'!CX138</f>
        <v/>
      </c>
      <c r="CT36" s="463" t="str">
        <f>'Laporan Pengeluaran'!CY138</f>
        <v/>
      </c>
      <c r="CU36" s="464" t="str">
        <f>'Laporan Pengeluaran'!CZ138</f>
        <v/>
      </c>
      <c r="CV36" s="463"/>
      <c r="CW36" s="463"/>
      <c r="CX36" s="463"/>
      <c r="CY36" s="463"/>
      <c r="CZ36" s="463"/>
      <c r="DA36" s="463"/>
      <c r="DB36" s="463"/>
      <c r="DC36" s="463"/>
      <c r="DD36" s="463"/>
      <c r="DE36" s="463"/>
      <c r="DF36" s="463"/>
      <c r="DG36" s="463"/>
      <c r="DH36" s="463"/>
      <c r="DI36" s="463"/>
      <c r="DJ36" s="463"/>
      <c r="DK36" s="463"/>
      <c r="DL36" s="463"/>
      <c r="DM36" s="463"/>
      <c r="DN36" s="463"/>
      <c r="DO36" s="463"/>
      <c r="DP36" s="463"/>
      <c r="DQ36" s="463"/>
      <c r="DR36" s="463"/>
      <c r="DS36" s="463"/>
      <c r="DT36" s="463"/>
      <c r="DU36" s="463"/>
      <c r="DV36" s="463"/>
      <c r="DW36" s="463"/>
      <c r="DX36" s="463"/>
      <c r="DY36" s="463"/>
      <c r="DZ36" s="463"/>
      <c r="EA36" s="463"/>
      <c r="EB36" s="463"/>
      <c r="EC36" s="463"/>
      <c r="ED36" s="463"/>
      <c r="EE36" s="463"/>
      <c r="EF36" s="463"/>
      <c r="EG36" s="463"/>
      <c r="EH36" s="463"/>
      <c r="EI36" s="15"/>
      <c r="EJ36" s="463"/>
      <c r="EK36" s="463"/>
      <c r="EL36" s="463"/>
      <c r="EM36" s="463"/>
      <c r="EN36" s="15"/>
      <c r="EO36" s="463"/>
      <c r="EP36" s="463"/>
      <c r="EQ36" s="463"/>
      <c r="ER36" s="463"/>
      <c r="ES36" s="15"/>
      <c r="ET36" s="463"/>
      <c r="EU36" s="14"/>
    </row>
    <row r="37" ht="15.75" customHeight="1">
      <c r="B37" s="466" t="s">
        <v>375</v>
      </c>
      <c r="C37" s="465">
        <f t="shared" si="10"/>
        <v>0</v>
      </c>
      <c r="D37" s="467" t="str">
        <f>'Laporan Pengeluaran'!I139</f>
        <v/>
      </c>
      <c r="E37" s="467" t="str">
        <f>'Laporan Pengeluaran'!J139</f>
        <v/>
      </c>
      <c r="F37" s="467" t="str">
        <f>'Laporan Pengeluaran'!K139</f>
        <v/>
      </c>
      <c r="G37" s="467" t="str">
        <f>'Laporan Pengeluaran'!L139</f>
        <v/>
      </c>
      <c r="H37" s="467" t="str">
        <f>'Laporan Pengeluaran'!M139</f>
        <v/>
      </c>
      <c r="I37" s="467" t="str">
        <f>'Laporan Pengeluaran'!N139</f>
        <v/>
      </c>
      <c r="J37" s="467" t="str">
        <f>'Laporan Pengeluaran'!O139</f>
        <v/>
      </c>
      <c r="K37" s="467" t="str">
        <f>'Laporan Pengeluaran'!P139</f>
        <v/>
      </c>
      <c r="L37" s="467" t="str">
        <f>'Laporan Pengeluaran'!Q139</f>
        <v/>
      </c>
      <c r="M37" s="467" t="str">
        <f>'Laporan Pengeluaran'!R139</f>
        <v/>
      </c>
      <c r="N37" s="467" t="str">
        <f>'Laporan Pengeluaran'!S139</f>
        <v/>
      </c>
      <c r="O37" s="467" t="str">
        <f>'Laporan Pengeluaran'!T139</f>
        <v/>
      </c>
      <c r="P37" s="467" t="str">
        <f>'Laporan Pengeluaran'!U139</f>
        <v/>
      </c>
      <c r="Q37" s="467" t="str">
        <f>'Laporan Pengeluaran'!V139</f>
        <v/>
      </c>
      <c r="R37" s="467" t="str">
        <f>'Laporan Pengeluaran'!W139</f>
        <v/>
      </c>
      <c r="S37" s="467" t="str">
        <f>'Laporan Pengeluaran'!X139</f>
        <v/>
      </c>
      <c r="T37" s="467" t="str">
        <f>'Laporan Pengeluaran'!Y139</f>
        <v/>
      </c>
      <c r="U37" s="467" t="str">
        <f>'Laporan Pengeluaran'!Z139</f>
        <v/>
      </c>
      <c r="V37" s="467" t="str">
        <f>'Laporan Pengeluaran'!AA139</f>
        <v/>
      </c>
      <c r="W37" s="463" t="str">
        <f>'Laporan Pengeluaran'!AB139</f>
        <v/>
      </c>
      <c r="X37" s="463" t="str">
        <f>'Laporan Pengeluaran'!AC139</f>
        <v/>
      </c>
      <c r="Y37" s="463" t="str">
        <f>'Laporan Pengeluaran'!AD139</f>
        <v/>
      </c>
      <c r="Z37" s="463" t="str">
        <f>'Laporan Pengeluaran'!AE139</f>
        <v/>
      </c>
      <c r="AA37" s="463" t="str">
        <f>'Laporan Pengeluaran'!AF139</f>
        <v/>
      </c>
      <c r="AB37" s="463" t="str">
        <f>'Laporan Pengeluaran'!AG139</f>
        <v/>
      </c>
      <c r="AC37" s="463" t="str">
        <f>'Laporan Pengeluaran'!AH139</f>
        <v/>
      </c>
      <c r="AD37" s="463" t="str">
        <f>'Laporan Pengeluaran'!AI139</f>
        <v/>
      </c>
      <c r="AE37" s="463" t="str">
        <f>'Laporan Pengeluaran'!AJ139</f>
        <v/>
      </c>
      <c r="AF37" s="463" t="str">
        <f>'Laporan Pengeluaran'!AK139</f>
        <v/>
      </c>
      <c r="AG37" s="463" t="str">
        <f>'Laporan Pengeluaran'!AL139</f>
        <v/>
      </c>
      <c r="AH37" s="463" t="str">
        <f>'Laporan Pengeluaran'!AM139</f>
        <v/>
      </c>
      <c r="AI37" s="463" t="str">
        <f>'Laporan Pengeluaran'!AN139</f>
        <v/>
      </c>
      <c r="AJ37" s="463" t="str">
        <f>'Laporan Pengeluaran'!AO139</f>
        <v/>
      </c>
      <c r="AK37" s="463" t="str">
        <f>'Laporan Pengeluaran'!AP139</f>
        <v/>
      </c>
      <c r="AL37" s="463" t="str">
        <f>'Laporan Pengeluaran'!AQ139</f>
        <v/>
      </c>
      <c r="AM37" s="463" t="str">
        <f>'Laporan Pengeluaran'!AR139</f>
        <v/>
      </c>
      <c r="AN37" s="463" t="str">
        <f>'Laporan Pengeluaran'!AS139</f>
        <v/>
      </c>
      <c r="AO37" s="463" t="str">
        <f>'Laporan Pengeluaran'!AT139</f>
        <v/>
      </c>
      <c r="AP37" s="463" t="str">
        <f>'Laporan Pengeluaran'!AU139</f>
        <v/>
      </c>
      <c r="AQ37" s="463" t="str">
        <f>'Laporan Pengeluaran'!AV139</f>
        <v/>
      </c>
      <c r="AR37" s="463" t="str">
        <f>'Laporan Pengeluaran'!AW139</f>
        <v/>
      </c>
      <c r="AS37" s="463" t="str">
        <f>'Laporan Pengeluaran'!AX139</f>
        <v/>
      </c>
      <c r="AT37" s="463" t="str">
        <f>'Laporan Pengeluaran'!AY139</f>
        <v/>
      </c>
      <c r="AU37" s="463" t="str">
        <f>'Laporan Pengeluaran'!AZ139</f>
        <v/>
      </c>
      <c r="AV37" s="463" t="str">
        <f>'Laporan Pengeluaran'!BA139</f>
        <v/>
      </c>
      <c r="AW37" s="463" t="str">
        <f>'Laporan Pengeluaran'!BB139</f>
        <v/>
      </c>
      <c r="AX37" s="463" t="str">
        <f>'Laporan Pengeluaran'!BC139</f>
        <v/>
      </c>
      <c r="AY37" s="463" t="str">
        <f>'Laporan Pengeluaran'!BD139</f>
        <v/>
      </c>
      <c r="AZ37" s="463" t="str">
        <f>'Laporan Pengeluaran'!BE139</f>
        <v/>
      </c>
      <c r="BA37" s="463" t="str">
        <f>'Laporan Pengeluaran'!BF139</f>
        <v/>
      </c>
      <c r="BB37" s="463" t="str">
        <f>'Laporan Pengeluaran'!BG139</f>
        <v/>
      </c>
      <c r="BC37" s="463" t="str">
        <f>'Laporan Pengeluaran'!BH139</f>
        <v/>
      </c>
      <c r="BD37" s="463" t="str">
        <f>'Laporan Pengeluaran'!BI139</f>
        <v/>
      </c>
      <c r="BE37" s="463" t="str">
        <f>'Laporan Pengeluaran'!BJ139</f>
        <v/>
      </c>
      <c r="BF37" s="463" t="str">
        <f>'Laporan Pengeluaran'!BK139</f>
        <v/>
      </c>
      <c r="BG37" s="463" t="str">
        <f>'Laporan Pengeluaran'!BL139</f>
        <v/>
      </c>
      <c r="BH37" s="463" t="str">
        <f>'Laporan Pengeluaran'!BM139</f>
        <v/>
      </c>
      <c r="BI37" s="463" t="str">
        <f>'Laporan Pengeluaran'!BN139</f>
        <v/>
      </c>
      <c r="BJ37" s="463" t="str">
        <f>'Laporan Pengeluaran'!BO139</f>
        <v/>
      </c>
      <c r="BK37" s="463" t="str">
        <f>'Laporan Pengeluaran'!BP139</f>
        <v/>
      </c>
      <c r="BL37" s="463" t="str">
        <f>'Laporan Pengeluaran'!BQ139</f>
        <v/>
      </c>
      <c r="BM37" s="463" t="str">
        <f>'Laporan Pengeluaran'!BR139</f>
        <v/>
      </c>
      <c r="BN37" s="463" t="str">
        <f>'Laporan Pengeluaran'!BS139</f>
        <v/>
      </c>
      <c r="BO37" s="463" t="str">
        <f>'Laporan Pengeluaran'!BT139</f>
        <v/>
      </c>
      <c r="BP37" s="463" t="str">
        <f>'Laporan Pengeluaran'!BU139</f>
        <v/>
      </c>
      <c r="BQ37" s="463" t="str">
        <f>'Laporan Pengeluaran'!BV139</f>
        <v/>
      </c>
      <c r="BR37" s="463" t="str">
        <f>'Laporan Pengeluaran'!BW139</f>
        <v/>
      </c>
      <c r="BS37" s="463" t="str">
        <f>'Laporan Pengeluaran'!BX139</f>
        <v/>
      </c>
      <c r="BT37" s="463" t="str">
        <f>'Laporan Pengeluaran'!BY139</f>
        <v/>
      </c>
      <c r="BU37" s="463" t="str">
        <f>'Laporan Pengeluaran'!BZ139</f>
        <v/>
      </c>
      <c r="BV37" s="463" t="str">
        <f>'Laporan Pengeluaran'!CA139</f>
        <v/>
      </c>
      <c r="BW37" s="463" t="str">
        <f>'Laporan Pengeluaran'!CB139</f>
        <v/>
      </c>
      <c r="BX37" s="463" t="str">
        <f>'Laporan Pengeluaran'!CC139</f>
        <v/>
      </c>
      <c r="BY37" s="463" t="str">
        <f>'Laporan Pengeluaran'!CD139</f>
        <v/>
      </c>
      <c r="BZ37" s="463" t="str">
        <f>'Laporan Pengeluaran'!CE139</f>
        <v/>
      </c>
      <c r="CA37" s="463" t="str">
        <f>'Laporan Pengeluaran'!CF139</f>
        <v/>
      </c>
      <c r="CB37" s="463" t="str">
        <f>'Laporan Pengeluaran'!CG139</f>
        <v/>
      </c>
      <c r="CC37" s="463" t="str">
        <f>'Laporan Pengeluaran'!CH139</f>
        <v/>
      </c>
      <c r="CD37" s="463" t="str">
        <f>'Laporan Pengeluaran'!CI139</f>
        <v/>
      </c>
      <c r="CE37" s="463" t="str">
        <f>'Laporan Pengeluaran'!CJ139</f>
        <v/>
      </c>
      <c r="CF37" s="463" t="str">
        <f>'Laporan Pengeluaran'!CK139</f>
        <v/>
      </c>
      <c r="CG37" s="463" t="str">
        <f>'Laporan Pengeluaran'!CL139</f>
        <v/>
      </c>
      <c r="CH37" s="463" t="str">
        <f>'Laporan Pengeluaran'!CM139</f>
        <v/>
      </c>
      <c r="CI37" s="463" t="str">
        <f>'Laporan Pengeluaran'!CN139</f>
        <v/>
      </c>
      <c r="CJ37" s="463" t="str">
        <f>'Laporan Pengeluaran'!CO139</f>
        <v/>
      </c>
      <c r="CK37" s="463" t="str">
        <f>'Laporan Pengeluaran'!CP139</f>
        <v/>
      </c>
      <c r="CL37" s="463" t="str">
        <f>'Laporan Pengeluaran'!CQ139</f>
        <v/>
      </c>
      <c r="CM37" s="463" t="str">
        <f>'Laporan Pengeluaran'!CR139</f>
        <v/>
      </c>
      <c r="CN37" s="463" t="str">
        <f>'Laporan Pengeluaran'!CS139</f>
        <v/>
      </c>
      <c r="CO37" s="463" t="str">
        <f>'Laporan Pengeluaran'!CT139</f>
        <v/>
      </c>
      <c r="CP37" s="463" t="str">
        <f>'Laporan Pengeluaran'!CU139</f>
        <v/>
      </c>
      <c r="CQ37" s="463" t="str">
        <f>'Laporan Pengeluaran'!CV139</f>
        <v/>
      </c>
      <c r="CR37" s="463" t="str">
        <f>'Laporan Pengeluaran'!CW139</f>
        <v/>
      </c>
      <c r="CS37" s="463" t="str">
        <f>'Laporan Pengeluaran'!CX139</f>
        <v/>
      </c>
      <c r="CT37" s="463" t="str">
        <f>'Laporan Pengeluaran'!CY139</f>
        <v/>
      </c>
      <c r="CU37" s="464" t="str">
        <f>'Laporan Pengeluaran'!CZ139</f>
        <v/>
      </c>
      <c r="CV37" s="463"/>
      <c r="CW37" s="463"/>
      <c r="CX37" s="463"/>
      <c r="CY37" s="463"/>
      <c r="CZ37" s="463"/>
      <c r="DA37" s="463"/>
      <c r="DB37" s="463"/>
      <c r="DC37" s="463"/>
      <c r="DD37" s="463"/>
      <c r="DE37" s="463"/>
      <c r="DF37" s="463"/>
      <c r="DG37" s="463"/>
      <c r="DH37" s="463"/>
      <c r="DI37" s="463"/>
      <c r="DJ37" s="463"/>
      <c r="DK37" s="463"/>
      <c r="DL37" s="463"/>
      <c r="DM37" s="463"/>
      <c r="DN37" s="463"/>
      <c r="DO37" s="463"/>
      <c r="DP37" s="463"/>
      <c r="DQ37" s="463"/>
      <c r="DR37" s="463"/>
      <c r="DS37" s="463"/>
      <c r="DT37" s="463"/>
      <c r="DU37" s="463"/>
      <c r="DV37" s="463"/>
      <c r="DW37" s="463"/>
      <c r="DX37" s="463"/>
      <c r="DY37" s="463"/>
      <c r="DZ37" s="463"/>
      <c r="EA37" s="463"/>
      <c r="EB37" s="463"/>
      <c r="EC37" s="463"/>
      <c r="ED37" s="463"/>
      <c r="EE37" s="463"/>
      <c r="EF37" s="463"/>
      <c r="EG37" s="463"/>
      <c r="EH37" s="463"/>
      <c r="EI37" s="15"/>
      <c r="EJ37" s="463"/>
      <c r="EK37" s="463"/>
      <c r="EL37" s="463"/>
      <c r="EM37" s="463"/>
      <c r="EN37" s="15"/>
      <c r="EO37" s="463"/>
      <c r="EP37" s="463"/>
      <c r="EQ37" s="463"/>
      <c r="ER37" s="463"/>
      <c r="ES37" s="15"/>
      <c r="ET37" s="463"/>
      <c r="EU37" s="14"/>
    </row>
    <row r="38" ht="15.75" customHeight="1">
      <c r="B38" s="466" t="s">
        <v>376</v>
      </c>
      <c r="C38" s="465">
        <f t="shared" si="10"/>
        <v>0</v>
      </c>
      <c r="D38" s="467" t="str">
        <f>'Laporan Pengeluaran'!I140</f>
        <v/>
      </c>
      <c r="E38" s="467" t="str">
        <f>'Laporan Pengeluaran'!J140</f>
        <v/>
      </c>
      <c r="F38" s="467" t="str">
        <f>'Laporan Pengeluaran'!K140</f>
        <v/>
      </c>
      <c r="G38" s="467" t="str">
        <f>'Laporan Pengeluaran'!L140</f>
        <v/>
      </c>
      <c r="H38" s="467" t="str">
        <f>'Laporan Pengeluaran'!M140</f>
        <v/>
      </c>
      <c r="I38" s="467" t="str">
        <f>'Laporan Pengeluaran'!N140</f>
        <v/>
      </c>
      <c r="J38" s="467" t="str">
        <f>'Laporan Pengeluaran'!O140</f>
        <v/>
      </c>
      <c r="K38" s="467" t="str">
        <f>'Laporan Pengeluaran'!P140</f>
        <v/>
      </c>
      <c r="L38" s="467" t="str">
        <f>'Laporan Pengeluaran'!Q140</f>
        <v/>
      </c>
      <c r="M38" s="467" t="str">
        <f>'Laporan Pengeluaran'!R140</f>
        <v/>
      </c>
      <c r="N38" s="467" t="str">
        <f>'Laporan Pengeluaran'!S140</f>
        <v/>
      </c>
      <c r="O38" s="467" t="str">
        <f>'Laporan Pengeluaran'!T140</f>
        <v/>
      </c>
      <c r="P38" s="467" t="str">
        <f>'Laporan Pengeluaran'!U140</f>
        <v/>
      </c>
      <c r="Q38" s="467" t="str">
        <f>'Laporan Pengeluaran'!V140</f>
        <v/>
      </c>
      <c r="R38" s="467" t="str">
        <f>'Laporan Pengeluaran'!W140</f>
        <v/>
      </c>
      <c r="S38" s="467" t="str">
        <f>'Laporan Pengeluaran'!X140</f>
        <v/>
      </c>
      <c r="T38" s="467" t="str">
        <f>'Laporan Pengeluaran'!Y140</f>
        <v/>
      </c>
      <c r="U38" s="467" t="str">
        <f>'Laporan Pengeluaran'!Z140</f>
        <v/>
      </c>
      <c r="V38" s="467" t="str">
        <f>'Laporan Pengeluaran'!AA140</f>
        <v/>
      </c>
      <c r="W38" s="463" t="str">
        <f>'Laporan Pengeluaran'!AB140</f>
        <v/>
      </c>
      <c r="X38" s="463" t="str">
        <f>'Laporan Pengeluaran'!AC140</f>
        <v/>
      </c>
      <c r="Y38" s="463" t="str">
        <f>'Laporan Pengeluaran'!AD140</f>
        <v/>
      </c>
      <c r="Z38" s="463" t="str">
        <f>'Laporan Pengeluaran'!AE140</f>
        <v/>
      </c>
      <c r="AA38" s="463" t="str">
        <f>'Laporan Pengeluaran'!AF140</f>
        <v/>
      </c>
      <c r="AB38" s="463" t="str">
        <f>'Laporan Pengeluaran'!AG140</f>
        <v/>
      </c>
      <c r="AC38" s="463" t="str">
        <f>'Laporan Pengeluaran'!AH140</f>
        <v/>
      </c>
      <c r="AD38" s="463" t="str">
        <f>'Laporan Pengeluaran'!AI140</f>
        <v/>
      </c>
      <c r="AE38" s="463" t="str">
        <f>'Laporan Pengeluaran'!AJ140</f>
        <v/>
      </c>
      <c r="AF38" s="463" t="str">
        <f>'Laporan Pengeluaran'!AK140</f>
        <v/>
      </c>
      <c r="AG38" s="463" t="str">
        <f>'Laporan Pengeluaran'!AL140</f>
        <v/>
      </c>
      <c r="AH38" s="463" t="str">
        <f>'Laporan Pengeluaran'!AM140</f>
        <v/>
      </c>
      <c r="AI38" s="463" t="str">
        <f>'Laporan Pengeluaran'!AN140</f>
        <v/>
      </c>
      <c r="AJ38" s="463" t="str">
        <f>'Laporan Pengeluaran'!AO140</f>
        <v/>
      </c>
      <c r="AK38" s="463" t="str">
        <f>'Laporan Pengeluaran'!AP140</f>
        <v/>
      </c>
      <c r="AL38" s="463" t="str">
        <f>'Laporan Pengeluaran'!AQ140</f>
        <v/>
      </c>
      <c r="AM38" s="463" t="str">
        <f>'Laporan Pengeluaran'!AR140</f>
        <v/>
      </c>
      <c r="AN38" s="463" t="str">
        <f>'Laporan Pengeluaran'!AS140</f>
        <v/>
      </c>
      <c r="AO38" s="463" t="str">
        <f>'Laporan Pengeluaran'!AT140</f>
        <v/>
      </c>
      <c r="AP38" s="463" t="str">
        <f>'Laporan Pengeluaran'!AU140</f>
        <v/>
      </c>
      <c r="AQ38" s="463" t="str">
        <f>'Laporan Pengeluaran'!AV140</f>
        <v/>
      </c>
      <c r="AR38" s="463" t="str">
        <f>'Laporan Pengeluaran'!AW140</f>
        <v/>
      </c>
      <c r="AS38" s="463" t="str">
        <f>'Laporan Pengeluaran'!AX140</f>
        <v/>
      </c>
      <c r="AT38" s="463" t="str">
        <f>'Laporan Pengeluaran'!AY140</f>
        <v/>
      </c>
      <c r="AU38" s="463" t="str">
        <f>'Laporan Pengeluaran'!AZ140</f>
        <v/>
      </c>
      <c r="AV38" s="463" t="str">
        <f>'Laporan Pengeluaran'!BA140</f>
        <v/>
      </c>
      <c r="AW38" s="463" t="str">
        <f>'Laporan Pengeluaran'!BB140</f>
        <v/>
      </c>
      <c r="AX38" s="463" t="str">
        <f>'Laporan Pengeluaran'!BC140</f>
        <v/>
      </c>
      <c r="AY38" s="463" t="str">
        <f>'Laporan Pengeluaran'!BD140</f>
        <v/>
      </c>
      <c r="AZ38" s="463" t="str">
        <f>'Laporan Pengeluaran'!BE140</f>
        <v/>
      </c>
      <c r="BA38" s="463" t="str">
        <f>'Laporan Pengeluaran'!BF140</f>
        <v/>
      </c>
      <c r="BB38" s="463" t="str">
        <f>'Laporan Pengeluaran'!BG140</f>
        <v/>
      </c>
      <c r="BC38" s="463" t="str">
        <f>'Laporan Pengeluaran'!BH140</f>
        <v/>
      </c>
      <c r="BD38" s="463" t="str">
        <f>'Laporan Pengeluaran'!BI140</f>
        <v/>
      </c>
      <c r="BE38" s="463" t="str">
        <f>'Laporan Pengeluaran'!BJ140</f>
        <v/>
      </c>
      <c r="BF38" s="463" t="str">
        <f>'Laporan Pengeluaran'!BK140</f>
        <v/>
      </c>
      <c r="BG38" s="463" t="str">
        <f>'Laporan Pengeluaran'!BL140</f>
        <v/>
      </c>
      <c r="BH38" s="463" t="str">
        <f>'Laporan Pengeluaran'!BM140</f>
        <v/>
      </c>
      <c r="BI38" s="463" t="str">
        <f>'Laporan Pengeluaran'!BN140</f>
        <v/>
      </c>
      <c r="BJ38" s="463" t="str">
        <f>'Laporan Pengeluaran'!BO140</f>
        <v/>
      </c>
      <c r="BK38" s="463" t="str">
        <f>'Laporan Pengeluaran'!BP140</f>
        <v/>
      </c>
      <c r="BL38" s="463" t="str">
        <f>'Laporan Pengeluaran'!BQ140</f>
        <v/>
      </c>
      <c r="BM38" s="463" t="str">
        <f>'Laporan Pengeluaran'!BR140</f>
        <v/>
      </c>
      <c r="BN38" s="463" t="str">
        <f>'Laporan Pengeluaran'!BS140</f>
        <v/>
      </c>
      <c r="BO38" s="463" t="str">
        <f>'Laporan Pengeluaran'!BT140</f>
        <v/>
      </c>
      <c r="BP38" s="463" t="str">
        <f>'Laporan Pengeluaran'!BU140</f>
        <v/>
      </c>
      <c r="BQ38" s="463" t="str">
        <f>'Laporan Pengeluaran'!BV140</f>
        <v/>
      </c>
      <c r="BR38" s="463" t="str">
        <f>'Laporan Pengeluaran'!BW140</f>
        <v/>
      </c>
      <c r="BS38" s="463" t="str">
        <f>'Laporan Pengeluaran'!BX140</f>
        <v/>
      </c>
      <c r="BT38" s="463" t="str">
        <f>'Laporan Pengeluaran'!BY140</f>
        <v/>
      </c>
      <c r="BU38" s="463" t="str">
        <f>'Laporan Pengeluaran'!BZ140</f>
        <v/>
      </c>
      <c r="BV38" s="463" t="str">
        <f>'Laporan Pengeluaran'!CA140</f>
        <v/>
      </c>
      <c r="BW38" s="463" t="str">
        <f>'Laporan Pengeluaran'!CB140</f>
        <v/>
      </c>
      <c r="BX38" s="463" t="str">
        <f>'Laporan Pengeluaran'!CC140</f>
        <v/>
      </c>
      <c r="BY38" s="463" t="str">
        <f>'Laporan Pengeluaran'!CD140</f>
        <v/>
      </c>
      <c r="BZ38" s="463" t="str">
        <f>'Laporan Pengeluaran'!CE140</f>
        <v/>
      </c>
      <c r="CA38" s="463" t="str">
        <f>'Laporan Pengeluaran'!CF140</f>
        <v/>
      </c>
      <c r="CB38" s="463" t="str">
        <f>'Laporan Pengeluaran'!CG140</f>
        <v/>
      </c>
      <c r="CC38" s="463" t="str">
        <f>'Laporan Pengeluaran'!CH140</f>
        <v/>
      </c>
      <c r="CD38" s="463" t="str">
        <f>'Laporan Pengeluaran'!CI140</f>
        <v/>
      </c>
      <c r="CE38" s="463" t="str">
        <f>'Laporan Pengeluaran'!CJ140</f>
        <v/>
      </c>
      <c r="CF38" s="463" t="str">
        <f>'Laporan Pengeluaran'!CK140</f>
        <v/>
      </c>
      <c r="CG38" s="463" t="str">
        <f>'Laporan Pengeluaran'!CL140</f>
        <v/>
      </c>
      <c r="CH38" s="463" t="str">
        <f>'Laporan Pengeluaran'!CM140</f>
        <v/>
      </c>
      <c r="CI38" s="463" t="str">
        <f>'Laporan Pengeluaran'!CN140</f>
        <v/>
      </c>
      <c r="CJ38" s="463" t="str">
        <f>'Laporan Pengeluaran'!CO140</f>
        <v/>
      </c>
      <c r="CK38" s="463" t="str">
        <f>'Laporan Pengeluaran'!CP140</f>
        <v/>
      </c>
      <c r="CL38" s="463" t="str">
        <f>'Laporan Pengeluaran'!CQ140</f>
        <v/>
      </c>
      <c r="CM38" s="463" t="str">
        <f>'Laporan Pengeluaran'!CR140</f>
        <v/>
      </c>
      <c r="CN38" s="463" t="str">
        <f>'Laporan Pengeluaran'!CS140</f>
        <v/>
      </c>
      <c r="CO38" s="463" t="str">
        <f>'Laporan Pengeluaran'!CT140</f>
        <v/>
      </c>
      <c r="CP38" s="463" t="str">
        <f>'Laporan Pengeluaran'!CU140</f>
        <v/>
      </c>
      <c r="CQ38" s="463" t="str">
        <f>'Laporan Pengeluaran'!CV140</f>
        <v/>
      </c>
      <c r="CR38" s="463" t="str">
        <f>'Laporan Pengeluaran'!CW140</f>
        <v/>
      </c>
      <c r="CS38" s="463" t="str">
        <f>'Laporan Pengeluaran'!CX140</f>
        <v/>
      </c>
      <c r="CT38" s="463" t="str">
        <f>'Laporan Pengeluaran'!CY140</f>
        <v/>
      </c>
      <c r="CU38" s="464" t="str">
        <f>'Laporan Pengeluaran'!CZ140</f>
        <v/>
      </c>
      <c r="CV38" s="463"/>
      <c r="CW38" s="463"/>
      <c r="CX38" s="463"/>
      <c r="CY38" s="463"/>
      <c r="CZ38" s="463"/>
      <c r="DA38" s="463"/>
      <c r="DB38" s="463"/>
      <c r="DC38" s="463"/>
      <c r="DD38" s="463"/>
      <c r="DE38" s="463"/>
      <c r="DF38" s="463"/>
      <c r="DG38" s="463"/>
      <c r="DH38" s="463"/>
      <c r="DI38" s="463"/>
      <c r="DJ38" s="463"/>
      <c r="DK38" s="463"/>
      <c r="DL38" s="463"/>
      <c r="DM38" s="463"/>
      <c r="DN38" s="463"/>
      <c r="DO38" s="463"/>
      <c r="DP38" s="463"/>
      <c r="DQ38" s="463"/>
      <c r="DR38" s="463"/>
      <c r="DS38" s="463"/>
      <c r="DT38" s="463"/>
      <c r="DU38" s="463"/>
      <c r="DV38" s="463"/>
      <c r="DW38" s="463"/>
      <c r="DX38" s="463"/>
      <c r="DY38" s="463"/>
      <c r="DZ38" s="463"/>
      <c r="EA38" s="463"/>
      <c r="EB38" s="463"/>
      <c r="EC38" s="463"/>
      <c r="ED38" s="463"/>
      <c r="EE38" s="463"/>
      <c r="EF38" s="463"/>
      <c r="EG38" s="463"/>
      <c r="EH38" s="463"/>
      <c r="EI38" s="15"/>
      <c r="EJ38" s="463"/>
      <c r="EK38" s="463"/>
      <c r="EL38" s="463"/>
      <c r="EM38" s="463"/>
      <c r="EN38" s="15"/>
      <c r="EO38" s="463"/>
      <c r="EP38" s="463"/>
      <c r="EQ38" s="463"/>
      <c r="ER38" s="463"/>
      <c r="ES38" s="15"/>
      <c r="ET38" s="463"/>
      <c r="EU38" s="14"/>
    </row>
    <row r="39" ht="15.75" customHeight="1">
      <c r="B39" s="462" t="s">
        <v>377</v>
      </c>
      <c r="C39" s="465">
        <f t="shared" si="10"/>
        <v>25908000</v>
      </c>
      <c r="D39" s="467">
        <f>'Laporan Pengeluaran'!I162</f>
        <v>0</v>
      </c>
      <c r="E39" s="467">
        <f>'Laporan Pengeluaran'!J162</f>
        <v>0</v>
      </c>
      <c r="F39" s="467">
        <f>'Laporan Pengeluaran'!K162</f>
        <v>0</v>
      </c>
      <c r="G39" s="467">
        <f>'Laporan Pengeluaran'!L162</f>
        <v>0</v>
      </c>
      <c r="H39" s="467">
        <f>'Laporan Pengeluaran'!M162</f>
        <v>8000000</v>
      </c>
      <c r="I39" s="467">
        <f>'Laporan Pengeluaran'!N162</f>
        <v>0</v>
      </c>
      <c r="J39" s="467">
        <f>'Laporan Pengeluaran'!O162</f>
        <v>0</v>
      </c>
      <c r="K39" s="467">
        <f>'Laporan Pengeluaran'!P162</f>
        <v>0</v>
      </c>
      <c r="L39" s="467">
        <f>'Laporan Pengeluaran'!Q162</f>
        <v>0</v>
      </c>
      <c r="M39" s="467">
        <f>'Laporan Pengeluaran'!R162</f>
        <v>0</v>
      </c>
      <c r="N39" s="467">
        <f>'Laporan Pengeluaran'!S162</f>
        <v>150000</v>
      </c>
      <c r="O39" s="467">
        <f>'Laporan Pengeluaran'!T162</f>
        <v>150000</v>
      </c>
      <c r="P39" s="467">
        <f>'Laporan Pengeluaran'!U162</f>
        <v>4020000</v>
      </c>
      <c r="Q39" s="467">
        <f>'Laporan Pengeluaran'!V162</f>
        <v>0</v>
      </c>
      <c r="R39" s="467">
        <f>'Laporan Pengeluaran'!W162</f>
        <v>2700000</v>
      </c>
      <c r="S39" s="467">
        <f>'Laporan Pengeluaran'!X162</f>
        <v>0</v>
      </c>
      <c r="T39" s="467">
        <f>'Laporan Pengeluaran'!Y162</f>
        <v>4888000</v>
      </c>
      <c r="U39" s="467">
        <f>'Laporan Pengeluaran'!Z162</f>
        <v>6000000</v>
      </c>
      <c r="V39" s="467">
        <f>'Laporan Pengeluaran'!AA162</f>
        <v>0</v>
      </c>
      <c r="W39" s="463">
        <f>'Laporan Pengeluaran'!AB162</f>
        <v>0</v>
      </c>
      <c r="X39" s="463">
        <f>'Laporan Pengeluaran'!AC162</f>
        <v>6900000</v>
      </c>
      <c r="Y39" s="463">
        <f>'Laporan Pengeluaran'!AD162</f>
        <v>0</v>
      </c>
      <c r="Z39" s="463">
        <f>'Laporan Pengeluaran'!AE162</f>
        <v>0</v>
      </c>
      <c r="AA39" s="463">
        <f>'Laporan Pengeluaran'!AF162</f>
        <v>0</v>
      </c>
      <c r="AB39" s="463">
        <f>'Laporan Pengeluaran'!AG162</f>
        <v>0</v>
      </c>
      <c r="AC39" s="463">
        <f>'Laporan Pengeluaran'!AH162</f>
        <v>0</v>
      </c>
      <c r="AD39" s="463">
        <f>'Laporan Pengeluaran'!AI162</f>
        <v>0</v>
      </c>
      <c r="AE39" s="463">
        <f>'Laporan Pengeluaran'!AJ162</f>
        <v>0</v>
      </c>
      <c r="AF39" s="463">
        <f>'Laporan Pengeluaran'!AK162</f>
        <v>0</v>
      </c>
      <c r="AG39" s="463">
        <f>'Laporan Pengeluaran'!AL162</f>
        <v>0</v>
      </c>
      <c r="AH39" s="463">
        <f>'Laporan Pengeluaran'!AM162</f>
        <v>0</v>
      </c>
      <c r="AI39" s="463">
        <f>'Laporan Pengeluaran'!AN162</f>
        <v>0</v>
      </c>
      <c r="AJ39" s="463">
        <f>'Laporan Pengeluaran'!AO162</f>
        <v>0</v>
      </c>
      <c r="AK39" s="463">
        <f>'Laporan Pengeluaran'!AP162</f>
        <v>0</v>
      </c>
      <c r="AL39" s="463">
        <f>'Laporan Pengeluaran'!AQ162</f>
        <v>0</v>
      </c>
      <c r="AM39" s="463">
        <f>'Laporan Pengeluaran'!AR162</f>
        <v>0</v>
      </c>
      <c r="AN39" s="463">
        <f>'Laporan Pengeluaran'!AS162</f>
        <v>0</v>
      </c>
      <c r="AO39" s="463">
        <f>'Laporan Pengeluaran'!AT162</f>
        <v>0</v>
      </c>
      <c r="AP39" s="463">
        <f>'Laporan Pengeluaran'!AU162</f>
        <v>0</v>
      </c>
      <c r="AQ39" s="463">
        <f>'Laporan Pengeluaran'!AV162</f>
        <v>0</v>
      </c>
      <c r="AR39" s="463">
        <f>'Laporan Pengeluaran'!AW162</f>
        <v>0</v>
      </c>
      <c r="AS39" s="463">
        <f>'Laporan Pengeluaran'!AX162</f>
        <v>0</v>
      </c>
      <c r="AT39" s="463">
        <f>'Laporan Pengeluaran'!AY162</f>
        <v>0</v>
      </c>
      <c r="AU39" s="463">
        <f>'Laporan Pengeluaran'!AZ162</f>
        <v>0</v>
      </c>
      <c r="AV39" s="463">
        <f>'Laporan Pengeluaran'!BA162</f>
        <v>0</v>
      </c>
      <c r="AW39" s="463">
        <f>'Laporan Pengeluaran'!BB162</f>
        <v>0</v>
      </c>
      <c r="AX39" s="463">
        <f>'Laporan Pengeluaran'!BC162</f>
        <v>0</v>
      </c>
      <c r="AY39" s="463">
        <f>'Laporan Pengeluaran'!BD162</f>
        <v>0</v>
      </c>
      <c r="AZ39" s="463">
        <f>'Laporan Pengeluaran'!BE162</f>
        <v>0</v>
      </c>
      <c r="BA39" s="463">
        <f>'Laporan Pengeluaran'!BF162</f>
        <v>0</v>
      </c>
      <c r="BB39" s="463">
        <f>'Laporan Pengeluaran'!BG162</f>
        <v>0</v>
      </c>
      <c r="BC39" s="463">
        <f>'Laporan Pengeluaran'!BH162</f>
        <v>0</v>
      </c>
      <c r="BD39" s="463">
        <f>'Laporan Pengeluaran'!BI162</f>
        <v>0</v>
      </c>
      <c r="BE39" s="463">
        <f>'Laporan Pengeluaran'!BJ162</f>
        <v>0</v>
      </c>
      <c r="BF39" s="463">
        <f>'Laporan Pengeluaran'!BK162</f>
        <v>0</v>
      </c>
      <c r="BG39" s="463">
        <f>'Laporan Pengeluaran'!BL162</f>
        <v>0</v>
      </c>
      <c r="BH39" s="463">
        <f>'Laporan Pengeluaran'!BM162</f>
        <v>0</v>
      </c>
      <c r="BI39" s="463">
        <f>'Laporan Pengeluaran'!BN162</f>
        <v>0</v>
      </c>
      <c r="BJ39" s="463">
        <f>'Laporan Pengeluaran'!BO162</f>
        <v>0</v>
      </c>
      <c r="BK39" s="463">
        <f>'Laporan Pengeluaran'!BP162</f>
        <v>0</v>
      </c>
      <c r="BL39" s="463">
        <f>'Laporan Pengeluaran'!BQ162</f>
        <v>0</v>
      </c>
      <c r="BM39" s="463">
        <f>'Laporan Pengeluaran'!BR162</f>
        <v>0</v>
      </c>
      <c r="BN39" s="463">
        <f>'Laporan Pengeluaran'!BS162</f>
        <v>0</v>
      </c>
      <c r="BO39" s="463">
        <f>'Laporan Pengeluaran'!BT162</f>
        <v>0</v>
      </c>
      <c r="BP39" s="463">
        <f>'Laporan Pengeluaran'!BU162</f>
        <v>0</v>
      </c>
      <c r="BQ39" s="463">
        <f>'Laporan Pengeluaran'!BV162</f>
        <v>0</v>
      </c>
      <c r="BR39" s="463">
        <f>'Laporan Pengeluaran'!BW162</f>
        <v>0</v>
      </c>
      <c r="BS39" s="463">
        <f>'Laporan Pengeluaran'!BX162</f>
        <v>0</v>
      </c>
      <c r="BT39" s="463">
        <f>'Laporan Pengeluaran'!BY162</f>
        <v>0</v>
      </c>
      <c r="BU39" s="463">
        <f>'Laporan Pengeluaran'!BZ162</f>
        <v>0</v>
      </c>
      <c r="BV39" s="463">
        <f>'Laporan Pengeluaran'!CA162</f>
        <v>0</v>
      </c>
      <c r="BW39" s="463">
        <f>'Laporan Pengeluaran'!CB162</f>
        <v>0</v>
      </c>
      <c r="BX39" s="463">
        <f>'Laporan Pengeluaran'!CC162</f>
        <v>0</v>
      </c>
      <c r="BY39" s="463">
        <f>'Laporan Pengeluaran'!CD162</f>
        <v>0</v>
      </c>
      <c r="BZ39" s="463">
        <f>'Laporan Pengeluaran'!CE162</f>
        <v>0</v>
      </c>
      <c r="CA39" s="463">
        <f>'Laporan Pengeluaran'!CF162</f>
        <v>0</v>
      </c>
      <c r="CB39" s="463">
        <f>'Laporan Pengeluaran'!CG162</f>
        <v>0</v>
      </c>
      <c r="CC39" s="463">
        <f>'Laporan Pengeluaran'!CH162</f>
        <v>0</v>
      </c>
      <c r="CD39" s="463">
        <f>'Laporan Pengeluaran'!CI162</f>
        <v>0</v>
      </c>
      <c r="CE39" s="463">
        <f>'Laporan Pengeluaran'!CJ162</f>
        <v>0</v>
      </c>
      <c r="CF39" s="463">
        <f>'Laporan Pengeluaran'!CK162</f>
        <v>0</v>
      </c>
      <c r="CG39" s="463">
        <f>'Laporan Pengeluaran'!CL162</f>
        <v>0</v>
      </c>
      <c r="CH39" s="463">
        <f>'Laporan Pengeluaran'!CM162</f>
        <v>0</v>
      </c>
      <c r="CI39" s="463">
        <f>'Laporan Pengeluaran'!CN162</f>
        <v>0</v>
      </c>
      <c r="CJ39" s="463">
        <f>'Laporan Pengeluaran'!CO162</f>
        <v>0</v>
      </c>
      <c r="CK39" s="463">
        <f>'Laporan Pengeluaran'!CP162</f>
        <v>0</v>
      </c>
      <c r="CL39" s="463">
        <f>'Laporan Pengeluaran'!CQ162</f>
        <v>0</v>
      </c>
      <c r="CM39" s="463">
        <f>'Laporan Pengeluaran'!CR162</f>
        <v>0</v>
      </c>
      <c r="CN39" s="463">
        <f>'Laporan Pengeluaran'!CS162</f>
        <v>0</v>
      </c>
      <c r="CO39" s="463">
        <f>'Laporan Pengeluaran'!CT162</f>
        <v>0</v>
      </c>
      <c r="CP39" s="463">
        <f>'Laporan Pengeluaran'!CU162</f>
        <v>0</v>
      </c>
      <c r="CQ39" s="463">
        <f>'Laporan Pengeluaran'!CV162</f>
        <v>0</v>
      </c>
      <c r="CR39" s="463">
        <f>'Laporan Pengeluaran'!CW162</f>
        <v>0</v>
      </c>
      <c r="CS39" s="463">
        <f>'Laporan Pengeluaran'!CX162</f>
        <v>0</v>
      </c>
      <c r="CT39" s="463">
        <f>'Laporan Pengeluaran'!CY162</f>
        <v>0</v>
      </c>
      <c r="CU39" s="464">
        <f>'Laporan Pengeluaran'!CZ162</f>
        <v>0</v>
      </c>
      <c r="CV39" s="463"/>
      <c r="CW39" s="463"/>
      <c r="CX39" s="463"/>
      <c r="CY39" s="463"/>
      <c r="CZ39" s="463"/>
      <c r="DA39" s="463"/>
      <c r="DB39" s="463"/>
      <c r="DC39" s="463"/>
      <c r="DD39" s="463"/>
      <c r="DE39" s="463"/>
      <c r="DF39" s="463"/>
      <c r="DG39" s="463"/>
      <c r="DH39" s="463"/>
      <c r="DI39" s="463"/>
      <c r="DJ39" s="463"/>
      <c r="DK39" s="463"/>
      <c r="DL39" s="463"/>
      <c r="DM39" s="463"/>
      <c r="DN39" s="463"/>
      <c r="DO39" s="463"/>
      <c r="DP39" s="463"/>
      <c r="DQ39" s="463"/>
      <c r="DR39" s="463"/>
      <c r="DS39" s="463"/>
      <c r="DT39" s="463"/>
      <c r="DU39" s="463"/>
      <c r="DV39" s="463"/>
      <c r="DW39" s="463"/>
      <c r="DX39" s="463"/>
      <c r="DY39" s="463"/>
      <c r="DZ39" s="463"/>
      <c r="EA39" s="463"/>
      <c r="EB39" s="463"/>
      <c r="EC39" s="463"/>
      <c r="ED39" s="463"/>
      <c r="EE39" s="463"/>
      <c r="EF39" s="463"/>
      <c r="EG39" s="463"/>
      <c r="EH39" s="463"/>
      <c r="EI39" s="15"/>
      <c r="EJ39" s="463"/>
      <c r="EK39" s="463"/>
      <c r="EL39" s="463"/>
      <c r="EM39" s="463"/>
      <c r="EN39" s="15"/>
      <c r="EO39" s="463"/>
      <c r="EP39" s="463"/>
      <c r="EQ39" s="463"/>
      <c r="ER39" s="463"/>
      <c r="ES39" s="15"/>
      <c r="ET39" s="463"/>
      <c r="EU39" s="14"/>
    </row>
    <row r="40" ht="15.75" customHeight="1">
      <c r="B40" s="462" t="s">
        <v>378</v>
      </c>
      <c r="C40" s="465">
        <f t="shared" si="10"/>
        <v>0</v>
      </c>
      <c r="D40" s="467">
        <f>'Laporan Pengeluaran'!I175</f>
        <v>0</v>
      </c>
      <c r="E40" s="467">
        <f>'Laporan Pengeluaran'!J175</f>
        <v>0</v>
      </c>
      <c r="F40" s="467">
        <f>'Laporan Pengeluaran'!K175</f>
        <v>0</v>
      </c>
      <c r="G40" s="467">
        <f>'Laporan Pengeluaran'!L175</f>
        <v>0</v>
      </c>
      <c r="H40" s="467">
        <f>'Laporan Pengeluaran'!M175</f>
        <v>0</v>
      </c>
      <c r="I40" s="467">
        <f>'Laporan Pengeluaran'!N175</f>
        <v>0</v>
      </c>
      <c r="J40" s="467">
        <f>'Laporan Pengeluaran'!O175</f>
        <v>0</v>
      </c>
      <c r="K40" s="467">
        <f>'Laporan Pengeluaran'!P175</f>
        <v>0</v>
      </c>
      <c r="L40" s="467">
        <f>'Laporan Pengeluaran'!Q175</f>
        <v>0</v>
      </c>
      <c r="M40" s="467">
        <f>'Laporan Pengeluaran'!R175</f>
        <v>0</v>
      </c>
      <c r="N40" s="467">
        <f>'Laporan Pengeluaran'!S175</f>
        <v>0</v>
      </c>
      <c r="O40" s="467">
        <f>'Laporan Pengeluaran'!T175</f>
        <v>0</v>
      </c>
      <c r="P40" s="467">
        <f>'Laporan Pengeluaran'!U175</f>
        <v>0</v>
      </c>
      <c r="Q40" s="467">
        <f>'Laporan Pengeluaran'!V175</f>
        <v>0</v>
      </c>
      <c r="R40" s="467">
        <f>'Laporan Pengeluaran'!W175</f>
        <v>0</v>
      </c>
      <c r="S40" s="467">
        <f>'Laporan Pengeluaran'!X175</f>
        <v>0</v>
      </c>
      <c r="T40" s="467">
        <f>'Laporan Pengeluaran'!Y175</f>
        <v>0</v>
      </c>
      <c r="U40" s="467">
        <f>'Laporan Pengeluaran'!Z175</f>
        <v>0</v>
      </c>
      <c r="V40" s="467">
        <f>'Laporan Pengeluaran'!AA175</f>
        <v>0</v>
      </c>
      <c r="W40" s="463">
        <f>'Laporan Pengeluaran'!AB175</f>
        <v>0</v>
      </c>
      <c r="X40" s="463">
        <f>'Laporan Pengeluaran'!AC175</f>
        <v>0</v>
      </c>
      <c r="Y40" s="463">
        <f>'Laporan Pengeluaran'!AD175</f>
        <v>0</v>
      </c>
      <c r="Z40" s="463">
        <f>'Laporan Pengeluaran'!AE175</f>
        <v>0</v>
      </c>
      <c r="AA40" s="463">
        <f>'Laporan Pengeluaran'!AF175</f>
        <v>0</v>
      </c>
      <c r="AB40" s="463">
        <f>'Laporan Pengeluaran'!AG175</f>
        <v>0</v>
      </c>
      <c r="AC40" s="463">
        <f>'Laporan Pengeluaran'!AH175</f>
        <v>0</v>
      </c>
      <c r="AD40" s="463">
        <f>'Laporan Pengeluaran'!AI175</f>
        <v>0</v>
      </c>
      <c r="AE40" s="463">
        <f>'Laporan Pengeluaran'!AJ175</f>
        <v>0</v>
      </c>
      <c r="AF40" s="463">
        <f>'Laporan Pengeluaran'!AK175</f>
        <v>0</v>
      </c>
      <c r="AG40" s="463">
        <f>'Laporan Pengeluaran'!AL175</f>
        <v>0</v>
      </c>
      <c r="AH40" s="463">
        <f>'Laporan Pengeluaran'!AM175</f>
        <v>0</v>
      </c>
      <c r="AI40" s="463">
        <f>'Laporan Pengeluaran'!AN175</f>
        <v>0</v>
      </c>
      <c r="AJ40" s="463">
        <f>'Laporan Pengeluaran'!AO175</f>
        <v>0</v>
      </c>
      <c r="AK40" s="463">
        <f>'Laporan Pengeluaran'!AP175</f>
        <v>0</v>
      </c>
      <c r="AL40" s="463">
        <f>'Laporan Pengeluaran'!AQ175</f>
        <v>0</v>
      </c>
      <c r="AM40" s="463">
        <f>'Laporan Pengeluaran'!AR175</f>
        <v>0</v>
      </c>
      <c r="AN40" s="463">
        <f>'Laporan Pengeluaran'!AS175</f>
        <v>0</v>
      </c>
      <c r="AO40" s="463">
        <f>'Laporan Pengeluaran'!AT175</f>
        <v>0</v>
      </c>
      <c r="AP40" s="463">
        <f>'Laporan Pengeluaran'!AU175</f>
        <v>0</v>
      </c>
      <c r="AQ40" s="463">
        <f>'Laporan Pengeluaran'!AV175</f>
        <v>0</v>
      </c>
      <c r="AR40" s="463">
        <f>'Laporan Pengeluaran'!AW175</f>
        <v>0</v>
      </c>
      <c r="AS40" s="463">
        <f>'Laporan Pengeluaran'!AX175</f>
        <v>0</v>
      </c>
      <c r="AT40" s="463">
        <f>'Laporan Pengeluaran'!AY175</f>
        <v>0</v>
      </c>
      <c r="AU40" s="463">
        <f>'Laporan Pengeluaran'!AZ175</f>
        <v>0</v>
      </c>
      <c r="AV40" s="463">
        <f>'Laporan Pengeluaran'!BA175</f>
        <v>0</v>
      </c>
      <c r="AW40" s="463">
        <f>'Laporan Pengeluaran'!BB175</f>
        <v>0</v>
      </c>
      <c r="AX40" s="463">
        <f>'Laporan Pengeluaran'!BC175</f>
        <v>0</v>
      </c>
      <c r="AY40" s="463">
        <f>'Laporan Pengeluaran'!BD175</f>
        <v>0</v>
      </c>
      <c r="AZ40" s="463">
        <f>'Laporan Pengeluaran'!BE175</f>
        <v>0</v>
      </c>
      <c r="BA40" s="463">
        <f>'Laporan Pengeluaran'!BF175</f>
        <v>0</v>
      </c>
      <c r="BB40" s="463">
        <f>'Laporan Pengeluaran'!BG175</f>
        <v>0</v>
      </c>
      <c r="BC40" s="463">
        <f>'Laporan Pengeluaran'!BH175</f>
        <v>0</v>
      </c>
      <c r="BD40" s="463">
        <f>'Laporan Pengeluaran'!BI175</f>
        <v>0</v>
      </c>
      <c r="BE40" s="463">
        <f>'Laporan Pengeluaran'!BJ175</f>
        <v>0</v>
      </c>
      <c r="BF40" s="463">
        <f>'Laporan Pengeluaran'!BK175</f>
        <v>0</v>
      </c>
      <c r="BG40" s="463">
        <f>'Laporan Pengeluaran'!BL175</f>
        <v>0</v>
      </c>
      <c r="BH40" s="463">
        <f>'Laporan Pengeluaran'!BM175</f>
        <v>0</v>
      </c>
      <c r="BI40" s="463">
        <f>'Laporan Pengeluaran'!BN175</f>
        <v>0</v>
      </c>
      <c r="BJ40" s="463">
        <f>'Laporan Pengeluaran'!BO175</f>
        <v>0</v>
      </c>
      <c r="BK40" s="463">
        <f>'Laporan Pengeluaran'!BP175</f>
        <v>0</v>
      </c>
      <c r="BL40" s="463">
        <f>'Laporan Pengeluaran'!BQ175</f>
        <v>0</v>
      </c>
      <c r="BM40" s="463">
        <f>'Laporan Pengeluaran'!BR175</f>
        <v>0</v>
      </c>
      <c r="BN40" s="463">
        <f>'Laporan Pengeluaran'!BS175</f>
        <v>0</v>
      </c>
      <c r="BO40" s="463">
        <f>'Laporan Pengeluaran'!BT175</f>
        <v>0</v>
      </c>
      <c r="BP40" s="463">
        <f>'Laporan Pengeluaran'!BU175</f>
        <v>0</v>
      </c>
      <c r="BQ40" s="463">
        <f>'Laporan Pengeluaran'!BV175</f>
        <v>0</v>
      </c>
      <c r="BR40" s="463">
        <f>'Laporan Pengeluaran'!BW175</f>
        <v>0</v>
      </c>
      <c r="BS40" s="463">
        <f>'Laporan Pengeluaran'!BX175</f>
        <v>0</v>
      </c>
      <c r="BT40" s="463">
        <f>'Laporan Pengeluaran'!BY175</f>
        <v>0</v>
      </c>
      <c r="BU40" s="463">
        <f>'Laporan Pengeluaran'!BZ175</f>
        <v>0</v>
      </c>
      <c r="BV40" s="463">
        <f>'Laporan Pengeluaran'!CA175</f>
        <v>0</v>
      </c>
      <c r="BW40" s="463">
        <f>'Laporan Pengeluaran'!CB175</f>
        <v>0</v>
      </c>
      <c r="BX40" s="463">
        <f>'Laporan Pengeluaran'!CC175</f>
        <v>0</v>
      </c>
      <c r="BY40" s="463">
        <f>'Laporan Pengeluaran'!CD175</f>
        <v>0</v>
      </c>
      <c r="BZ40" s="463">
        <f>'Laporan Pengeluaran'!CE175</f>
        <v>0</v>
      </c>
      <c r="CA40" s="463">
        <f>'Laporan Pengeluaran'!CF175</f>
        <v>0</v>
      </c>
      <c r="CB40" s="463">
        <f>'Laporan Pengeluaran'!CG175</f>
        <v>0</v>
      </c>
      <c r="CC40" s="463">
        <f>'Laporan Pengeluaran'!CH175</f>
        <v>0</v>
      </c>
      <c r="CD40" s="463">
        <f>'Laporan Pengeluaran'!CI175</f>
        <v>0</v>
      </c>
      <c r="CE40" s="463">
        <f>'Laporan Pengeluaran'!CJ175</f>
        <v>0</v>
      </c>
      <c r="CF40" s="463">
        <f>'Laporan Pengeluaran'!CK175</f>
        <v>0</v>
      </c>
      <c r="CG40" s="463">
        <f>'Laporan Pengeluaran'!CL175</f>
        <v>0</v>
      </c>
      <c r="CH40" s="463">
        <f>'Laporan Pengeluaran'!CM175</f>
        <v>0</v>
      </c>
      <c r="CI40" s="463">
        <f>'Laporan Pengeluaran'!CN175</f>
        <v>0</v>
      </c>
      <c r="CJ40" s="463">
        <f>'Laporan Pengeluaran'!CO175</f>
        <v>0</v>
      </c>
      <c r="CK40" s="463">
        <f>'Laporan Pengeluaran'!CP175</f>
        <v>0</v>
      </c>
      <c r="CL40" s="463">
        <f>'Laporan Pengeluaran'!CQ175</f>
        <v>0</v>
      </c>
      <c r="CM40" s="463">
        <f>'Laporan Pengeluaran'!CR175</f>
        <v>0</v>
      </c>
      <c r="CN40" s="463">
        <f>'Laporan Pengeluaran'!CS175</f>
        <v>0</v>
      </c>
      <c r="CO40" s="463">
        <f>'Laporan Pengeluaran'!CT175</f>
        <v>0</v>
      </c>
      <c r="CP40" s="463">
        <f>'Laporan Pengeluaran'!CU175</f>
        <v>0</v>
      </c>
      <c r="CQ40" s="463">
        <f>'Laporan Pengeluaran'!CV175</f>
        <v>0</v>
      </c>
      <c r="CR40" s="463">
        <f>'Laporan Pengeluaran'!CW175</f>
        <v>0</v>
      </c>
      <c r="CS40" s="463">
        <f>'Laporan Pengeluaran'!CX175</f>
        <v>0</v>
      </c>
      <c r="CT40" s="463">
        <f>'Laporan Pengeluaran'!CY175</f>
        <v>0</v>
      </c>
      <c r="CU40" s="464">
        <f>'Laporan Pengeluaran'!CZ175</f>
        <v>0</v>
      </c>
      <c r="CV40" s="463"/>
      <c r="CW40" s="463"/>
      <c r="CX40" s="463"/>
      <c r="CY40" s="463"/>
      <c r="CZ40" s="463"/>
      <c r="DA40" s="463"/>
      <c r="DB40" s="463"/>
      <c r="DC40" s="463"/>
      <c r="DD40" s="463"/>
      <c r="DE40" s="463"/>
      <c r="DF40" s="463"/>
      <c r="DG40" s="463"/>
      <c r="DH40" s="463"/>
      <c r="DI40" s="463"/>
      <c r="DJ40" s="463"/>
      <c r="DK40" s="463"/>
      <c r="DL40" s="463"/>
      <c r="DM40" s="463"/>
      <c r="DN40" s="463"/>
      <c r="DO40" s="463"/>
      <c r="DP40" s="463"/>
      <c r="DQ40" s="463"/>
      <c r="DR40" s="463"/>
      <c r="DS40" s="463"/>
      <c r="DT40" s="463"/>
      <c r="DU40" s="463"/>
      <c r="DV40" s="463"/>
      <c r="DW40" s="463"/>
      <c r="DX40" s="463"/>
      <c r="DY40" s="463"/>
      <c r="DZ40" s="463"/>
      <c r="EA40" s="463"/>
      <c r="EB40" s="463"/>
      <c r="EC40" s="463"/>
      <c r="ED40" s="463"/>
      <c r="EE40" s="463"/>
      <c r="EF40" s="463"/>
      <c r="EG40" s="463"/>
      <c r="EH40" s="463"/>
      <c r="EI40" s="15"/>
      <c r="EJ40" s="463"/>
      <c r="EK40" s="463"/>
      <c r="EL40" s="463"/>
      <c r="EM40" s="463"/>
      <c r="EN40" s="15"/>
      <c r="EO40" s="463"/>
      <c r="EP40" s="463"/>
      <c r="EQ40" s="463"/>
      <c r="ER40" s="463"/>
      <c r="ES40" s="15"/>
      <c r="ET40" s="463"/>
      <c r="EU40" s="14"/>
    </row>
    <row r="41" ht="15.75" customHeight="1">
      <c r="B41" s="462" t="s">
        <v>379</v>
      </c>
      <c r="C41" s="465">
        <f t="shared" si="10"/>
        <v>43455627</v>
      </c>
      <c r="D41" s="467">
        <f>'Laporan Pengeluaran'!I187</f>
        <v>0</v>
      </c>
      <c r="E41" s="467">
        <f>'Laporan Pengeluaran'!J187</f>
        <v>0</v>
      </c>
      <c r="F41" s="467">
        <f>'Laporan Pengeluaran'!K187</f>
        <v>0</v>
      </c>
      <c r="G41" s="467">
        <f>'Laporan Pengeluaran'!L187</f>
        <v>0</v>
      </c>
      <c r="H41" s="467">
        <f>'Laporan Pengeluaran'!M187</f>
        <v>0</v>
      </c>
      <c r="I41" s="467">
        <f>'Laporan Pengeluaran'!N187</f>
        <v>0</v>
      </c>
      <c r="J41" s="467">
        <f>'Laporan Pengeluaran'!O187</f>
        <v>0</v>
      </c>
      <c r="K41" s="467">
        <f>'Laporan Pengeluaran'!P187</f>
        <v>0</v>
      </c>
      <c r="L41" s="467">
        <f>'Laporan Pengeluaran'!Q187</f>
        <v>3022500</v>
      </c>
      <c r="M41" s="467">
        <f>'Laporan Pengeluaran'!R187</f>
        <v>0</v>
      </c>
      <c r="N41" s="467">
        <f>'Laporan Pengeluaran'!S187</f>
        <v>0</v>
      </c>
      <c r="O41" s="467">
        <f>'Laporan Pengeluaran'!T187</f>
        <v>0</v>
      </c>
      <c r="P41" s="467">
        <f>'Laporan Pengeluaran'!U187</f>
        <v>2865000</v>
      </c>
      <c r="Q41" s="467">
        <f>'Laporan Pengeluaran'!V187</f>
        <v>16948334</v>
      </c>
      <c r="R41" s="467">
        <f>'Laporan Pengeluaran'!W187</f>
        <v>4842709</v>
      </c>
      <c r="S41" s="467">
        <f>'Laporan Pengeluaran'!X187</f>
        <v>9842709</v>
      </c>
      <c r="T41" s="467">
        <f>'Laporan Pengeluaran'!Y187</f>
        <v>4250000</v>
      </c>
      <c r="U41" s="467">
        <f>'Laporan Pengeluaran'!Z187</f>
        <v>0</v>
      </c>
      <c r="V41" s="467">
        <f>'Laporan Pengeluaran'!AA187</f>
        <v>1684375</v>
      </c>
      <c r="W41" s="463">
        <f>'Laporan Pengeluaran'!AB187</f>
        <v>0</v>
      </c>
      <c r="X41" s="463">
        <f>'Laporan Pengeluaran'!AC187</f>
        <v>1684375</v>
      </c>
      <c r="Y41" s="463">
        <f>'Laporan Pengeluaran'!AD187</f>
        <v>0</v>
      </c>
      <c r="Z41" s="463">
        <f>'Laporan Pengeluaran'!AE187</f>
        <v>0</v>
      </c>
      <c r="AA41" s="463">
        <f>'Laporan Pengeluaran'!AF187</f>
        <v>0</v>
      </c>
      <c r="AB41" s="463">
        <f>'Laporan Pengeluaran'!AG187</f>
        <v>0</v>
      </c>
      <c r="AC41" s="463">
        <f>'Laporan Pengeluaran'!AH187</f>
        <v>0</v>
      </c>
      <c r="AD41" s="463">
        <f>'Laporan Pengeluaran'!AI187</f>
        <v>0</v>
      </c>
      <c r="AE41" s="463">
        <f>'Laporan Pengeluaran'!AJ187</f>
        <v>0</v>
      </c>
      <c r="AF41" s="463">
        <f>'Laporan Pengeluaran'!AK187</f>
        <v>0</v>
      </c>
      <c r="AG41" s="463">
        <f>'Laporan Pengeluaran'!AL187</f>
        <v>0</v>
      </c>
      <c r="AH41" s="463">
        <f>'Laporan Pengeluaran'!AM187</f>
        <v>0</v>
      </c>
      <c r="AI41" s="463">
        <f>'Laporan Pengeluaran'!AN187</f>
        <v>0</v>
      </c>
      <c r="AJ41" s="463">
        <f>'Laporan Pengeluaran'!AO187</f>
        <v>0</v>
      </c>
      <c r="AK41" s="463">
        <f>'Laporan Pengeluaran'!AP187</f>
        <v>0</v>
      </c>
      <c r="AL41" s="463">
        <f>'Laporan Pengeluaran'!AQ187</f>
        <v>0</v>
      </c>
      <c r="AM41" s="463">
        <f>'Laporan Pengeluaran'!AR187</f>
        <v>0</v>
      </c>
      <c r="AN41" s="463">
        <f>'Laporan Pengeluaran'!AS187</f>
        <v>0</v>
      </c>
      <c r="AO41" s="463">
        <f>'Laporan Pengeluaran'!AT187</f>
        <v>0</v>
      </c>
      <c r="AP41" s="463">
        <f>'Laporan Pengeluaran'!AU187</f>
        <v>0</v>
      </c>
      <c r="AQ41" s="463">
        <f>'Laporan Pengeluaran'!AV187</f>
        <v>0</v>
      </c>
      <c r="AR41" s="463">
        <f>'Laporan Pengeluaran'!AW187</f>
        <v>0</v>
      </c>
      <c r="AS41" s="463">
        <f>'Laporan Pengeluaran'!AX187</f>
        <v>0</v>
      </c>
      <c r="AT41" s="463">
        <f>'Laporan Pengeluaran'!AY187</f>
        <v>0</v>
      </c>
      <c r="AU41" s="463">
        <f>'Laporan Pengeluaran'!AZ187</f>
        <v>0</v>
      </c>
      <c r="AV41" s="463">
        <f>'Laporan Pengeluaran'!BA187</f>
        <v>0</v>
      </c>
      <c r="AW41" s="463">
        <f>'Laporan Pengeluaran'!BB187</f>
        <v>0</v>
      </c>
      <c r="AX41" s="463">
        <f>'Laporan Pengeluaran'!BC187</f>
        <v>0</v>
      </c>
      <c r="AY41" s="463">
        <f>'Laporan Pengeluaran'!BD187</f>
        <v>0</v>
      </c>
      <c r="AZ41" s="463">
        <f>'Laporan Pengeluaran'!BE187</f>
        <v>0</v>
      </c>
      <c r="BA41" s="463">
        <f>'Laporan Pengeluaran'!BF187</f>
        <v>0</v>
      </c>
      <c r="BB41" s="463">
        <f>'Laporan Pengeluaran'!BG187</f>
        <v>0</v>
      </c>
      <c r="BC41" s="463">
        <f>'Laporan Pengeluaran'!BH187</f>
        <v>0</v>
      </c>
      <c r="BD41" s="463">
        <f>'Laporan Pengeluaran'!BI187</f>
        <v>0</v>
      </c>
      <c r="BE41" s="463">
        <f>'Laporan Pengeluaran'!BJ187</f>
        <v>0</v>
      </c>
      <c r="BF41" s="463">
        <f>'Laporan Pengeluaran'!BK187</f>
        <v>0</v>
      </c>
      <c r="BG41" s="463">
        <f>'Laporan Pengeluaran'!BL187</f>
        <v>0</v>
      </c>
      <c r="BH41" s="463">
        <f>'Laporan Pengeluaran'!BM187</f>
        <v>0</v>
      </c>
      <c r="BI41" s="463">
        <f>'Laporan Pengeluaran'!BN187</f>
        <v>0</v>
      </c>
      <c r="BJ41" s="463">
        <f>'Laporan Pengeluaran'!BO187</f>
        <v>0</v>
      </c>
      <c r="BK41" s="463">
        <f>'Laporan Pengeluaran'!BP187</f>
        <v>0</v>
      </c>
      <c r="BL41" s="463">
        <f>'Laporan Pengeluaran'!BQ187</f>
        <v>0</v>
      </c>
      <c r="BM41" s="463">
        <f>'Laporan Pengeluaran'!BR187</f>
        <v>0</v>
      </c>
      <c r="BN41" s="463">
        <f>'Laporan Pengeluaran'!BS187</f>
        <v>0</v>
      </c>
      <c r="BO41" s="463">
        <f>'Laporan Pengeluaran'!BT187</f>
        <v>0</v>
      </c>
      <c r="BP41" s="463">
        <f>'Laporan Pengeluaran'!BU187</f>
        <v>0</v>
      </c>
      <c r="BQ41" s="463">
        <f>'Laporan Pengeluaran'!BV187</f>
        <v>0</v>
      </c>
      <c r="BR41" s="463">
        <f>'Laporan Pengeluaran'!BW187</f>
        <v>0</v>
      </c>
      <c r="BS41" s="463">
        <f>'Laporan Pengeluaran'!BX187</f>
        <v>0</v>
      </c>
      <c r="BT41" s="463">
        <f>'Laporan Pengeluaran'!BY187</f>
        <v>0</v>
      </c>
      <c r="BU41" s="463">
        <f>'Laporan Pengeluaran'!BZ187</f>
        <v>0</v>
      </c>
      <c r="BV41" s="463">
        <f>'Laporan Pengeluaran'!CA187</f>
        <v>0</v>
      </c>
      <c r="BW41" s="463">
        <f>'Laporan Pengeluaran'!CB187</f>
        <v>0</v>
      </c>
      <c r="BX41" s="463">
        <f>'Laporan Pengeluaran'!CC187</f>
        <v>0</v>
      </c>
      <c r="BY41" s="463">
        <f>'Laporan Pengeluaran'!CD187</f>
        <v>0</v>
      </c>
      <c r="BZ41" s="463">
        <f>'Laporan Pengeluaran'!CE187</f>
        <v>0</v>
      </c>
      <c r="CA41" s="463">
        <f>'Laporan Pengeluaran'!CF187</f>
        <v>0</v>
      </c>
      <c r="CB41" s="463">
        <f>'Laporan Pengeluaran'!CG187</f>
        <v>0</v>
      </c>
      <c r="CC41" s="463">
        <f>'Laporan Pengeluaran'!CH187</f>
        <v>0</v>
      </c>
      <c r="CD41" s="463">
        <f>'Laporan Pengeluaran'!CI187</f>
        <v>0</v>
      </c>
      <c r="CE41" s="463">
        <f>'Laporan Pengeluaran'!CJ187</f>
        <v>0</v>
      </c>
      <c r="CF41" s="463">
        <f>'Laporan Pengeluaran'!CK187</f>
        <v>0</v>
      </c>
      <c r="CG41" s="463">
        <f>'Laporan Pengeluaran'!CL187</f>
        <v>0</v>
      </c>
      <c r="CH41" s="463">
        <f>'Laporan Pengeluaran'!CM187</f>
        <v>0</v>
      </c>
      <c r="CI41" s="463">
        <f>'Laporan Pengeluaran'!CN187</f>
        <v>0</v>
      </c>
      <c r="CJ41" s="463">
        <f>'Laporan Pengeluaran'!CO187</f>
        <v>0</v>
      </c>
      <c r="CK41" s="463">
        <f>'Laporan Pengeluaran'!CP187</f>
        <v>0</v>
      </c>
      <c r="CL41" s="463">
        <f>'Laporan Pengeluaran'!CQ187</f>
        <v>0</v>
      </c>
      <c r="CM41" s="463">
        <f>'Laporan Pengeluaran'!CR187</f>
        <v>0</v>
      </c>
      <c r="CN41" s="463">
        <f>'Laporan Pengeluaran'!CS187</f>
        <v>0</v>
      </c>
      <c r="CO41" s="463">
        <f>'Laporan Pengeluaran'!CT187</f>
        <v>0</v>
      </c>
      <c r="CP41" s="463">
        <f>'Laporan Pengeluaran'!CU187</f>
        <v>0</v>
      </c>
      <c r="CQ41" s="463">
        <f>'Laporan Pengeluaran'!CV187</f>
        <v>0</v>
      </c>
      <c r="CR41" s="463">
        <f>'Laporan Pengeluaran'!CW187</f>
        <v>0</v>
      </c>
      <c r="CS41" s="463">
        <f>'Laporan Pengeluaran'!CX187</f>
        <v>0</v>
      </c>
      <c r="CT41" s="463">
        <f>'Laporan Pengeluaran'!CY187</f>
        <v>0</v>
      </c>
      <c r="CU41" s="464">
        <f>'Laporan Pengeluaran'!CZ187</f>
        <v>0</v>
      </c>
      <c r="CV41" s="463"/>
      <c r="CW41" s="463"/>
      <c r="CX41" s="463"/>
      <c r="CY41" s="463"/>
      <c r="CZ41" s="463"/>
      <c r="DA41" s="463"/>
      <c r="DB41" s="463"/>
      <c r="DC41" s="463"/>
      <c r="DD41" s="463"/>
      <c r="DE41" s="463"/>
      <c r="DF41" s="463"/>
      <c r="DG41" s="463"/>
      <c r="DH41" s="463"/>
      <c r="DI41" s="463"/>
      <c r="DJ41" s="463"/>
      <c r="DK41" s="463"/>
      <c r="DL41" s="463"/>
      <c r="DM41" s="463"/>
      <c r="DN41" s="463"/>
      <c r="DO41" s="463"/>
      <c r="DP41" s="463"/>
      <c r="DQ41" s="463"/>
      <c r="DR41" s="463"/>
      <c r="DS41" s="463"/>
      <c r="DT41" s="463"/>
      <c r="DU41" s="463"/>
      <c r="DV41" s="463"/>
      <c r="DW41" s="463"/>
      <c r="DX41" s="463"/>
      <c r="DY41" s="463"/>
      <c r="DZ41" s="463"/>
      <c r="EA41" s="463"/>
      <c r="EB41" s="463"/>
      <c r="EC41" s="463"/>
      <c r="ED41" s="463"/>
      <c r="EE41" s="463"/>
      <c r="EF41" s="463"/>
      <c r="EG41" s="463"/>
      <c r="EH41" s="463"/>
      <c r="EI41" s="15"/>
      <c r="EJ41" s="463"/>
      <c r="EK41" s="463"/>
      <c r="EL41" s="463"/>
      <c r="EM41" s="463"/>
      <c r="EN41" s="15"/>
      <c r="EO41" s="463"/>
      <c r="EP41" s="463"/>
      <c r="EQ41" s="463"/>
      <c r="ER41" s="463"/>
      <c r="ES41" s="15"/>
      <c r="ET41" s="463"/>
      <c r="EU41" s="14"/>
    </row>
    <row r="42" ht="15.75" customHeight="1">
      <c r="B42" s="468" t="s">
        <v>380</v>
      </c>
      <c r="C42" s="465">
        <f t="shared" si="10"/>
        <v>360150.75</v>
      </c>
      <c r="D42" s="467">
        <f>'Laporan Pengeluaran'!I193</f>
        <v>0</v>
      </c>
      <c r="E42" s="467">
        <f>'Laporan Pengeluaran'!J193</f>
        <v>0</v>
      </c>
      <c r="F42" s="467">
        <f>'Laporan Pengeluaran'!K193</f>
        <v>0</v>
      </c>
      <c r="G42" s="467">
        <f>'Laporan Pengeluaran'!L193</f>
        <v>0</v>
      </c>
      <c r="H42" s="467">
        <f>'Laporan Pengeluaran'!M193</f>
        <v>0</v>
      </c>
      <c r="I42" s="467">
        <f>'Laporan Pengeluaran'!N193</f>
        <v>0</v>
      </c>
      <c r="J42" s="467">
        <f>'Laporan Pengeluaran'!O193</f>
        <v>0</v>
      </c>
      <c r="K42" s="467">
        <f>'Laporan Pengeluaran'!P193</f>
        <v>0</v>
      </c>
      <c r="L42" s="467">
        <f>'Laporan Pengeluaran'!Q193</f>
        <v>0</v>
      </c>
      <c r="M42" s="467">
        <f>'Laporan Pengeluaran'!R193</f>
        <v>0</v>
      </c>
      <c r="N42" s="467">
        <f>'Laporan Pengeluaran'!S193</f>
        <v>0</v>
      </c>
      <c r="O42" s="467">
        <f>'Laporan Pengeluaran'!T193</f>
        <v>0</v>
      </c>
      <c r="P42" s="467">
        <f>'Laporan Pengeluaran'!U193</f>
        <v>0</v>
      </c>
      <c r="Q42" s="467">
        <f>'Laporan Pengeluaran'!V193</f>
        <v>50000</v>
      </c>
      <c r="R42" s="467">
        <f>'Laporan Pengeluaran'!W193</f>
        <v>40000</v>
      </c>
      <c r="S42" s="467">
        <f>'Laporan Pengeluaran'!X193</f>
        <v>80000</v>
      </c>
      <c r="T42" s="467">
        <f>'Laporan Pengeluaran'!Y193</f>
        <v>53150.75</v>
      </c>
      <c r="U42" s="467">
        <f>'Laporan Pengeluaran'!Z193</f>
        <v>54000</v>
      </c>
      <c r="V42" s="467">
        <f>'Laporan Pengeluaran'!AA193</f>
        <v>39000</v>
      </c>
      <c r="W42" s="467">
        <f>'Laporan Pengeluaran'!AB193</f>
        <v>44000</v>
      </c>
      <c r="X42" s="463">
        <f>'Laporan Pengeluaran'!AC193</f>
        <v>8000</v>
      </c>
      <c r="Y42" s="463">
        <f>'Laporan Pengeluaran'!AD193</f>
        <v>0</v>
      </c>
      <c r="Z42" s="463">
        <f>'Laporan Pengeluaran'!AE193</f>
        <v>0</v>
      </c>
      <c r="AA42" s="463">
        <f>'Laporan Pengeluaran'!AF193</f>
        <v>0</v>
      </c>
      <c r="AB42" s="463">
        <f>'Laporan Pengeluaran'!AG193</f>
        <v>0</v>
      </c>
      <c r="AC42" s="463">
        <f>'Laporan Pengeluaran'!AH193</f>
        <v>0</v>
      </c>
      <c r="AD42" s="463">
        <f>'Laporan Pengeluaran'!AI193</f>
        <v>0</v>
      </c>
      <c r="AE42" s="463">
        <f>'Laporan Pengeluaran'!AJ193</f>
        <v>0</v>
      </c>
      <c r="AF42" s="463">
        <f>'Laporan Pengeluaran'!AK193</f>
        <v>0</v>
      </c>
      <c r="AG42" s="463">
        <f>'Laporan Pengeluaran'!AL193</f>
        <v>0</v>
      </c>
      <c r="AH42" s="463">
        <f>'Laporan Pengeluaran'!AM193</f>
        <v>0</v>
      </c>
      <c r="AI42" s="463">
        <f>'Laporan Pengeluaran'!AN193</f>
        <v>0</v>
      </c>
      <c r="AJ42" s="463">
        <f>'Laporan Pengeluaran'!AO193</f>
        <v>0</v>
      </c>
      <c r="AK42" s="463">
        <f>'Laporan Pengeluaran'!AP193</f>
        <v>0</v>
      </c>
      <c r="AL42" s="463">
        <f>'Laporan Pengeluaran'!AQ193</f>
        <v>0</v>
      </c>
      <c r="AM42" s="463">
        <f>'Laporan Pengeluaran'!AR193</f>
        <v>0</v>
      </c>
      <c r="AN42" s="463">
        <f>'Laporan Pengeluaran'!AS193</f>
        <v>0</v>
      </c>
      <c r="AO42" s="463">
        <f>'Laporan Pengeluaran'!AT193</f>
        <v>0</v>
      </c>
      <c r="AP42" s="463">
        <f>'Laporan Pengeluaran'!AU193</f>
        <v>0</v>
      </c>
      <c r="AQ42" s="463">
        <f>'Laporan Pengeluaran'!AV193</f>
        <v>0</v>
      </c>
      <c r="AR42" s="463">
        <f>'Laporan Pengeluaran'!AW193</f>
        <v>0</v>
      </c>
      <c r="AS42" s="463">
        <f>'Laporan Pengeluaran'!AX193</f>
        <v>0</v>
      </c>
      <c r="AT42" s="463">
        <f>'Laporan Pengeluaran'!AY193</f>
        <v>0</v>
      </c>
      <c r="AU42" s="463">
        <f>'Laporan Pengeluaran'!AZ193</f>
        <v>0</v>
      </c>
      <c r="AV42" s="463">
        <f>'Laporan Pengeluaran'!BA193</f>
        <v>0</v>
      </c>
      <c r="AW42" s="463">
        <f>'Laporan Pengeluaran'!BB193</f>
        <v>0</v>
      </c>
      <c r="AX42" s="463">
        <f>'Laporan Pengeluaran'!BC193</f>
        <v>0</v>
      </c>
      <c r="AY42" s="463">
        <f>'Laporan Pengeluaran'!BD193</f>
        <v>0</v>
      </c>
      <c r="AZ42" s="463">
        <f>'Laporan Pengeluaran'!BE193</f>
        <v>0</v>
      </c>
      <c r="BA42" s="463">
        <f>'Laporan Pengeluaran'!BF193</f>
        <v>0</v>
      </c>
      <c r="BB42" s="463">
        <f>'Laporan Pengeluaran'!BG193</f>
        <v>0</v>
      </c>
      <c r="BC42" s="463">
        <f>'Laporan Pengeluaran'!BH193</f>
        <v>0</v>
      </c>
      <c r="BD42" s="463">
        <f>'Laporan Pengeluaran'!BI193</f>
        <v>0</v>
      </c>
      <c r="BE42" s="463">
        <f>'Laporan Pengeluaran'!BJ193</f>
        <v>0</v>
      </c>
      <c r="BF42" s="463">
        <f>'Laporan Pengeluaran'!BK193</f>
        <v>0</v>
      </c>
      <c r="BG42" s="463">
        <f>'Laporan Pengeluaran'!BL193</f>
        <v>0</v>
      </c>
      <c r="BH42" s="463">
        <f>'Laporan Pengeluaran'!BM193</f>
        <v>0</v>
      </c>
      <c r="BI42" s="463">
        <f>'Laporan Pengeluaran'!BN193</f>
        <v>0</v>
      </c>
      <c r="BJ42" s="463">
        <f>'Laporan Pengeluaran'!BO193</f>
        <v>0</v>
      </c>
      <c r="BK42" s="463">
        <f>'Laporan Pengeluaran'!BP193</f>
        <v>0</v>
      </c>
      <c r="BL42" s="463">
        <f>'Laporan Pengeluaran'!BQ193</f>
        <v>0</v>
      </c>
      <c r="BM42" s="463">
        <f>'Laporan Pengeluaran'!BR193</f>
        <v>0</v>
      </c>
      <c r="BN42" s="463">
        <f>'Laporan Pengeluaran'!BS193</f>
        <v>0</v>
      </c>
      <c r="BO42" s="463">
        <f>'Laporan Pengeluaran'!BT193</f>
        <v>0</v>
      </c>
      <c r="BP42" s="463">
        <f>'Laporan Pengeluaran'!BU193</f>
        <v>0</v>
      </c>
      <c r="BQ42" s="463">
        <f>'Laporan Pengeluaran'!BV193</f>
        <v>0</v>
      </c>
      <c r="BR42" s="463">
        <f>'Laporan Pengeluaran'!BW193</f>
        <v>0</v>
      </c>
      <c r="BS42" s="463">
        <f>'Laporan Pengeluaran'!BX193</f>
        <v>0</v>
      </c>
      <c r="BT42" s="463">
        <f>'Laporan Pengeluaran'!BY193</f>
        <v>0</v>
      </c>
      <c r="BU42" s="463">
        <f>'Laporan Pengeluaran'!BZ193</f>
        <v>0</v>
      </c>
      <c r="BV42" s="463">
        <f>'Laporan Pengeluaran'!CA193</f>
        <v>0</v>
      </c>
      <c r="BW42" s="463">
        <f>'Laporan Pengeluaran'!CB193</f>
        <v>0</v>
      </c>
      <c r="BX42" s="463">
        <f>'Laporan Pengeluaran'!CC193</f>
        <v>0</v>
      </c>
      <c r="BY42" s="463">
        <f>'Laporan Pengeluaran'!CD193</f>
        <v>0</v>
      </c>
      <c r="BZ42" s="463">
        <f>'Laporan Pengeluaran'!CE193</f>
        <v>0</v>
      </c>
      <c r="CA42" s="463">
        <f>'Laporan Pengeluaran'!CF193</f>
        <v>0</v>
      </c>
      <c r="CB42" s="463">
        <f>'Laporan Pengeluaran'!CG193</f>
        <v>0</v>
      </c>
      <c r="CC42" s="463">
        <f>'Laporan Pengeluaran'!CH193</f>
        <v>0</v>
      </c>
      <c r="CD42" s="463">
        <f>'Laporan Pengeluaran'!CI193</f>
        <v>0</v>
      </c>
      <c r="CE42" s="463">
        <f>'Laporan Pengeluaran'!CJ193</f>
        <v>0</v>
      </c>
      <c r="CF42" s="463">
        <f>'Laporan Pengeluaran'!CK193</f>
        <v>0</v>
      </c>
      <c r="CG42" s="463">
        <f>'Laporan Pengeluaran'!CL193</f>
        <v>0</v>
      </c>
      <c r="CH42" s="463">
        <f>'Laporan Pengeluaran'!CM193</f>
        <v>0</v>
      </c>
      <c r="CI42" s="463">
        <f>'Laporan Pengeluaran'!CN193</f>
        <v>0</v>
      </c>
      <c r="CJ42" s="463">
        <f>'Laporan Pengeluaran'!CO193</f>
        <v>0</v>
      </c>
      <c r="CK42" s="463">
        <f>'Laporan Pengeluaran'!CP193</f>
        <v>0</v>
      </c>
      <c r="CL42" s="463">
        <f>'Laporan Pengeluaran'!CQ193</f>
        <v>0</v>
      </c>
      <c r="CM42" s="463">
        <f>'Laporan Pengeluaran'!CR193</f>
        <v>0</v>
      </c>
      <c r="CN42" s="463">
        <f>'Laporan Pengeluaran'!CS193</f>
        <v>0</v>
      </c>
      <c r="CO42" s="463">
        <f>'Laporan Pengeluaran'!CT193</f>
        <v>0</v>
      </c>
      <c r="CP42" s="463">
        <f>'Laporan Pengeluaran'!CU193</f>
        <v>0</v>
      </c>
      <c r="CQ42" s="463">
        <f>'Laporan Pengeluaran'!CV193</f>
        <v>0</v>
      </c>
      <c r="CR42" s="463">
        <f>'Laporan Pengeluaran'!CW193</f>
        <v>0</v>
      </c>
      <c r="CS42" s="463">
        <f>'Laporan Pengeluaran'!CX193</f>
        <v>0</v>
      </c>
      <c r="CT42" s="463">
        <f>'Laporan Pengeluaran'!CY193</f>
        <v>0</v>
      </c>
      <c r="CU42" s="464">
        <f>'Laporan Pengeluaran'!CZ193</f>
        <v>0</v>
      </c>
      <c r="CV42" s="463"/>
      <c r="CW42" s="463"/>
      <c r="CX42" s="463"/>
      <c r="CY42" s="463"/>
      <c r="CZ42" s="463"/>
      <c r="DA42" s="463"/>
      <c r="DB42" s="463"/>
      <c r="DC42" s="463"/>
      <c r="DD42" s="463"/>
      <c r="DE42" s="463"/>
      <c r="DF42" s="463"/>
      <c r="DG42" s="463"/>
      <c r="DH42" s="463"/>
      <c r="DI42" s="463"/>
      <c r="DJ42" s="463"/>
      <c r="DK42" s="463"/>
      <c r="DL42" s="463"/>
      <c r="DM42" s="463"/>
      <c r="DN42" s="463"/>
      <c r="DO42" s="463"/>
      <c r="DP42" s="463"/>
      <c r="DQ42" s="463"/>
      <c r="DR42" s="463"/>
      <c r="DS42" s="463"/>
      <c r="DT42" s="463"/>
      <c r="DU42" s="463"/>
      <c r="DV42" s="463"/>
      <c r="DW42" s="463"/>
      <c r="DX42" s="463"/>
      <c r="DY42" s="463"/>
      <c r="DZ42" s="463"/>
      <c r="EA42" s="463"/>
      <c r="EB42" s="463"/>
      <c r="EC42" s="463"/>
      <c r="ED42" s="463"/>
      <c r="EE42" s="463"/>
      <c r="EF42" s="463"/>
      <c r="EG42" s="463"/>
      <c r="EH42" s="463"/>
      <c r="EI42" s="15"/>
      <c r="EJ42" s="463"/>
      <c r="EK42" s="463"/>
      <c r="EL42" s="463"/>
      <c r="EM42" s="463"/>
      <c r="EN42" s="15"/>
      <c r="EO42" s="463"/>
      <c r="EP42" s="463"/>
      <c r="EQ42" s="463"/>
      <c r="ER42" s="463"/>
      <c r="ES42" s="15"/>
      <c r="ET42" s="463"/>
      <c r="EU42" s="14"/>
    </row>
    <row r="43" ht="15.75" customHeight="1">
      <c r="B43" s="468" t="s">
        <v>381</v>
      </c>
      <c r="C43" s="465">
        <f t="shared" si="10"/>
        <v>185547787</v>
      </c>
      <c r="D43" s="467">
        <f>'Laporan Pengeluaran'!I199</f>
        <v>1000000</v>
      </c>
      <c r="E43" s="467">
        <f>'Laporan Pengeluaran'!J199</f>
        <v>0</v>
      </c>
      <c r="F43" s="467">
        <f>'Laporan Pengeluaran'!K199</f>
        <v>0</v>
      </c>
      <c r="G43" s="467">
        <f>'Laporan Pengeluaran'!L199</f>
        <v>0</v>
      </c>
      <c r="H43" s="467">
        <f>'Laporan Pengeluaran'!M199</f>
        <v>20000000</v>
      </c>
      <c r="I43" s="467">
        <f>'Laporan Pengeluaran'!N199</f>
        <v>0</v>
      </c>
      <c r="J43" s="467">
        <f>'Laporan Pengeluaran'!O199</f>
        <v>800000</v>
      </c>
      <c r="K43" s="467">
        <f>'Laporan Pengeluaran'!P199</f>
        <v>0</v>
      </c>
      <c r="L43" s="467">
        <f>'Laporan Pengeluaran'!Q199</f>
        <v>0</v>
      </c>
      <c r="M43" s="467">
        <f>'Laporan Pengeluaran'!R199</f>
        <v>0</v>
      </c>
      <c r="N43" s="467">
        <f>'Laporan Pengeluaran'!S199</f>
        <v>0</v>
      </c>
      <c r="O43" s="467">
        <f>'Laporan Pengeluaran'!T199</f>
        <v>960000</v>
      </c>
      <c r="P43" s="467">
        <f>'Laporan Pengeluaran'!U199</f>
        <v>1363423</v>
      </c>
      <c r="Q43" s="467">
        <f>'Laporan Pengeluaran'!V199</f>
        <v>22096672</v>
      </c>
      <c r="R43" s="467">
        <f>'Laporan Pengeluaran'!W199</f>
        <v>4233500</v>
      </c>
      <c r="S43" s="467">
        <f>'Laporan Pengeluaran'!X199</f>
        <v>24384000</v>
      </c>
      <c r="T43" s="467">
        <f>'Laporan Pengeluaran'!Y199</f>
        <v>19885000</v>
      </c>
      <c r="U43" s="467">
        <f>'Laporan Pengeluaran'!Z199</f>
        <v>28591376</v>
      </c>
      <c r="V43" s="467">
        <f>'Laporan Pengeluaran'!AA199</f>
        <v>18650716</v>
      </c>
      <c r="W43" s="467">
        <f>'Laporan Pengeluaran'!AB199</f>
        <v>43583100</v>
      </c>
      <c r="X43" s="467">
        <f>'Laporan Pengeluaran'!AC199</f>
        <v>12190000</v>
      </c>
      <c r="Y43" s="467">
        <f>'Laporan Pengeluaran'!AD199</f>
        <v>0</v>
      </c>
      <c r="Z43" s="467">
        <f>'Laporan Pengeluaran'!AE199</f>
        <v>0</v>
      </c>
      <c r="AA43" s="467">
        <f>'Laporan Pengeluaran'!AF199</f>
        <v>0</v>
      </c>
      <c r="AB43" s="467">
        <f>'Laporan Pengeluaran'!AG199</f>
        <v>0</v>
      </c>
      <c r="AC43" s="467">
        <f>'Laporan Pengeluaran'!AH199</f>
        <v>0</v>
      </c>
      <c r="AD43" s="467">
        <f>'Laporan Pengeluaran'!AI199</f>
        <v>0</v>
      </c>
      <c r="AE43" s="467">
        <f>'Laporan Pengeluaran'!AJ199</f>
        <v>0</v>
      </c>
      <c r="AF43" s="467">
        <f>'Laporan Pengeluaran'!AK199</f>
        <v>0</v>
      </c>
      <c r="AG43" s="467">
        <f>'Laporan Pengeluaran'!AL199</f>
        <v>0</v>
      </c>
      <c r="AH43" s="467">
        <f>'Laporan Pengeluaran'!AM199</f>
        <v>0</v>
      </c>
      <c r="AI43" s="467">
        <f>'Laporan Pengeluaran'!AN199</f>
        <v>0</v>
      </c>
      <c r="AJ43" s="467">
        <f>'Laporan Pengeluaran'!AO199</f>
        <v>0</v>
      </c>
      <c r="AK43" s="467">
        <f>'Laporan Pengeluaran'!AP199</f>
        <v>0</v>
      </c>
      <c r="AL43" s="467">
        <f>'Laporan Pengeluaran'!AQ199</f>
        <v>0</v>
      </c>
      <c r="AM43" s="467">
        <f>'Laporan Pengeluaran'!AR199</f>
        <v>0</v>
      </c>
      <c r="AN43" s="467">
        <f>'Laporan Pengeluaran'!AS199</f>
        <v>0</v>
      </c>
      <c r="AO43" s="467">
        <f>'Laporan Pengeluaran'!AT199</f>
        <v>0</v>
      </c>
      <c r="AP43" s="467">
        <f>'Laporan Pengeluaran'!AU199</f>
        <v>0</v>
      </c>
      <c r="AQ43" s="467">
        <f>'Laporan Pengeluaran'!AV199</f>
        <v>0</v>
      </c>
      <c r="AR43" s="467">
        <f>'Laporan Pengeluaran'!AW199</f>
        <v>0</v>
      </c>
      <c r="AS43" s="467">
        <f>'Laporan Pengeluaran'!AX199</f>
        <v>0</v>
      </c>
      <c r="AT43" s="467">
        <f>'Laporan Pengeluaran'!AY199</f>
        <v>0</v>
      </c>
      <c r="AU43" s="467">
        <f>'Laporan Pengeluaran'!AZ199</f>
        <v>0</v>
      </c>
      <c r="AV43" s="467">
        <f>'Laporan Pengeluaran'!BA199</f>
        <v>0</v>
      </c>
      <c r="AW43" s="467">
        <f>'Laporan Pengeluaran'!BB199</f>
        <v>0</v>
      </c>
      <c r="AX43" s="467">
        <f>'Laporan Pengeluaran'!BC199</f>
        <v>0</v>
      </c>
      <c r="AY43" s="467">
        <f>'Laporan Pengeluaran'!BD199</f>
        <v>0</v>
      </c>
      <c r="AZ43" s="467">
        <f>'Laporan Pengeluaran'!BE199</f>
        <v>0</v>
      </c>
      <c r="BA43" s="467">
        <f>'Laporan Pengeluaran'!BF199</f>
        <v>0</v>
      </c>
      <c r="BB43" s="467">
        <f>'Laporan Pengeluaran'!BG199</f>
        <v>0</v>
      </c>
      <c r="BC43" s="467">
        <f>'Laporan Pengeluaran'!BH199</f>
        <v>0</v>
      </c>
      <c r="BD43" s="467">
        <f>'Laporan Pengeluaran'!BI199</f>
        <v>0</v>
      </c>
      <c r="BE43" s="467">
        <f>'Laporan Pengeluaran'!BJ199</f>
        <v>0</v>
      </c>
      <c r="BF43" s="467">
        <f>'Laporan Pengeluaran'!BK199</f>
        <v>0</v>
      </c>
      <c r="BG43" s="467">
        <f>'Laporan Pengeluaran'!BL199</f>
        <v>0</v>
      </c>
      <c r="BH43" s="467">
        <f>'Laporan Pengeluaran'!BM199</f>
        <v>0</v>
      </c>
      <c r="BI43" s="467">
        <f>'Laporan Pengeluaran'!BN199</f>
        <v>0</v>
      </c>
      <c r="BJ43" s="467">
        <f>'Laporan Pengeluaran'!BO199</f>
        <v>0</v>
      </c>
      <c r="BK43" s="467">
        <f>'Laporan Pengeluaran'!BP199</f>
        <v>0</v>
      </c>
      <c r="BL43" s="467">
        <f>'Laporan Pengeluaran'!BQ199</f>
        <v>0</v>
      </c>
      <c r="BM43" s="467">
        <f>'Laporan Pengeluaran'!BR199</f>
        <v>0</v>
      </c>
      <c r="BN43" s="467">
        <f>'Laporan Pengeluaran'!BS199</f>
        <v>0</v>
      </c>
      <c r="BO43" s="467">
        <f>'Laporan Pengeluaran'!BT199</f>
        <v>0</v>
      </c>
      <c r="BP43" s="467">
        <f>'Laporan Pengeluaran'!BU199</f>
        <v>0</v>
      </c>
      <c r="BQ43" s="467">
        <f>'Laporan Pengeluaran'!BV199</f>
        <v>0</v>
      </c>
      <c r="BR43" s="467">
        <f>'Laporan Pengeluaran'!BW199</f>
        <v>0</v>
      </c>
      <c r="BS43" s="467">
        <f>'Laporan Pengeluaran'!BX199</f>
        <v>0</v>
      </c>
      <c r="BT43" s="467">
        <f>'Laporan Pengeluaran'!BY199</f>
        <v>0</v>
      </c>
      <c r="BU43" s="467">
        <f>'Laporan Pengeluaran'!BZ199</f>
        <v>0</v>
      </c>
      <c r="BV43" s="467">
        <f>'Laporan Pengeluaran'!CA199</f>
        <v>0</v>
      </c>
      <c r="BW43" s="467">
        <f>'Laporan Pengeluaran'!CB199</f>
        <v>0</v>
      </c>
      <c r="BX43" s="467">
        <f>'Laporan Pengeluaran'!CC199</f>
        <v>0</v>
      </c>
      <c r="BY43" s="467">
        <f>'Laporan Pengeluaran'!CD199</f>
        <v>0</v>
      </c>
      <c r="BZ43" s="467">
        <f>'Laporan Pengeluaran'!CE199</f>
        <v>0</v>
      </c>
      <c r="CA43" s="467">
        <f>'Laporan Pengeluaran'!CF199</f>
        <v>0</v>
      </c>
      <c r="CB43" s="467">
        <f>'Laporan Pengeluaran'!CG199</f>
        <v>0</v>
      </c>
      <c r="CC43" s="467">
        <f>'Laporan Pengeluaran'!CH199</f>
        <v>0</v>
      </c>
      <c r="CD43" s="467">
        <f>'Laporan Pengeluaran'!CI199</f>
        <v>0</v>
      </c>
      <c r="CE43" s="467">
        <f>'Laporan Pengeluaran'!CJ199</f>
        <v>0</v>
      </c>
      <c r="CF43" s="467">
        <f>'Laporan Pengeluaran'!CK199</f>
        <v>0</v>
      </c>
      <c r="CG43" s="467">
        <f>'Laporan Pengeluaran'!CL199</f>
        <v>0</v>
      </c>
      <c r="CH43" s="467">
        <f>'Laporan Pengeluaran'!CM199</f>
        <v>0</v>
      </c>
      <c r="CI43" s="467">
        <f>'Laporan Pengeluaran'!CN199</f>
        <v>0</v>
      </c>
      <c r="CJ43" s="467">
        <f>'Laporan Pengeluaran'!CO199</f>
        <v>0</v>
      </c>
      <c r="CK43" s="467">
        <f>'Laporan Pengeluaran'!CP199</f>
        <v>0</v>
      </c>
      <c r="CL43" s="467">
        <f>'Laporan Pengeluaran'!CQ199</f>
        <v>0</v>
      </c>
      <c r="CM43" s="467">
        <f>'Laporan Pengeluaran'!CR199</f>
        <v>0</v>
      </c>
      <c r="CN43" s="467">
        <f>'Laporan Pengeluaran'!CS199</f>
        <v>0</v>
      </c>
      <c r="CO43" s="467">
        <f>'Laporan Pengeluaran'!CT199</f>
        <v>0</v>
      </c>
      <c r="CP43" s="467">
        <f>'Laporan Pengeluaran'!CU199</f>
        <v>0</v>
      </c>
      <c r="CQ43" s="467">
        <f>'Laporan Pengeluaran'!CV199</f>
        <v>0</v>
      </c>
      <c r="CR43" s="467">
        <f>'Laporan Pengeluaran'!CW199</f>
        <v>0</v>
      </c>
      <c r="CS43" s="467">
        <f>'Laporan Pengeluaran'!CX199</f>
        <v>0</v>
      </c>
      <c r="CT43" s="467">
        <f>'Laporan Pengeluaran'!CY199</f>
        <v>0</v>
      </c>
      <c r="CU43" s="467">
        <f>'Laporan Pengeluaran'!CZ199</f>
        <v>0</v>
      </c>
      <c r="CV43" s="467">
        <f>'Laporan Pengeluaran'!DA199</f>
        <v>0</v>
      </c>
      <c r="CW43" s="467">
        <f>'Laporan Pengeluaran'!DB199</f>
        <v>0</v>
      </c>
      <c r="CX43" s="467">
        <f>'Laporan Pengeluaran'!DC199</f>
        <v>0</v>
      </c>
      <c r="CY43" s="467">
        <f>'Laporan Pengeluaran'!DD199</f>
        <v>0</v>
      </c>
      <c r="CZ43" s="467">
        <f>'Laporan Pengeluaran'!DE199</f>
        <v>0</v>
      </c>
      <c r="DA43" s="467">
        <f>'Laporan Pengeluaran'!DF199</f>
        <v>0</v>
      </c>
      <c r="DB43" s="467">
        <f>'Laporan Pengeluaran'!DG199</f>
        <v>0</v>
      </c>
      <c r="DC43" s="467">
        <f>'Laporan Pengeluaran'!DH199</f>
        <v>0</v>
      </c>
      <c r="DD43" s="467">
        <f>'Laporan Pengeluaran'!DI199</f>
        <v>0</v>
      </c>
      <c r="DE43" s="467">
        <f>'Laporan Pengeluaran'!DJ199</f>
        <v>0</v>
      </c>
      <c r="DF43" s="467">
        <f>'Laporan Pengeluaran'!DK199</f>
        <v>0</v>
      </c>
      <c r="DG43" s="467">
        <f>'Laporan Pengeluaran'!DL199</f>
        <v>0</v>
      </c>
      <c r="DH43" s="467">
        <f>'Laporan Pengeluaran'!DM199</f>
        <v>0</v>
      </c>
      <c r="DI43" s="467">
        <f>'Laporan Pengeluaran'!DN199</f>
        <v>0</v>
      </c>
      <c r="DJ43" s="467">
        <f>'Laporan Pengeluaran'!DO199</f>
        <v>0</v>
      </c>
      <c r="DK43" s="467">
        <f>'Laporan Pengeluaran'!DP199</f>
        <v>0</v>
      </c>
      <c r="DL43" s="467">
        <f>'Laporan Pengeluaran'!DQ199</f>
        <v>0</v>
      </c>
      <c r="DM43" s="467">
        <f>'Laporan Pengeluaran'!DR199</f>
        <v>0</v>
      </c>
      <c r="DN43" s="467">
        <f>'Laporan Pengeluaran'!DS199</f>
        <v>0</v>
      </c>
      <c r="DO43" s="467">
        <f>'Laporan Pengeluaran'!DT199</f>
        <v>0</v>
      </c>
      <c r="DP43" s="467">
        <f>'Laporan Pengeluaran'!DU199</f>
        <v>0</v>
      </c>
      <c r="DQ43" s="467">
        <f>'Laporan Pengeluaran'!DV199</f>
        <v>0</v>
      </c>
      <c r="DR43" s="467">
        <f>'Laporan Pengeluaran'!DW199</f>
        <v>0</v>
      </c>
      <c r="DS43" s="467">
        <f>'Laporan Pengeluaran'!DX199</f>
        <v>0</v>
      </c>
      <c r="DT43" s="463"/>
      <c r="DU43" s="463"/>
      <c r="DV43" s="463"/>
      <c r="DW43" s="463"/>
      <c r="DX43" s="463"/>
      <c r="DY43" s="463"/>
      <c r="DZ43" s="463"/>
      <c r="EA43" s="463"/>
      <c r="EB43" s="463"/>
      <c r="EC43" s="463"/>
      <c r="ED43" s="463"/>
      <c r="EE43" s="463"/>
      <c r="EF43" s="463"/>
      <c r="EG43" s="463"/>
      <c r="EH43" s="463"/>
      <c r="EI43" s="15"/>
      <c r="EJ43" s="463"/>
      <c r="EK43" s="463"/>
      <c r="EL43" s="463"/>
      <c r="EM43" s="463"/>
      <c r="EN43" s="15"/>
      <c r="EO43" s="463"/>
      <c r="EP43" s="463"/>
      <c r="EQ43" s="463"/>
      <c r="ER43" s="463"/>
      <c r="ES43" s="15"/>
      <c r="ET43" s="463"/>
      <c r="EU43" s="14"/>
    </row>
    <row r="44" ht="15.75" customHeight="1">
      <c r="B44" s="462" t="s">
        <v>382</v>
      </c>
      <c r="C44" s="465">
        <f t="shared" si="10"/>
        <v>1192756553</v>
      </c>
      <c r="D44" s="469">
        <f t="shared" ref="D44:DQ44" si="11">SUM(D18:D43)</f>
        <v>185600000</v>
      </c>
      <c r="E44" s="469">
        <f t="shared" si="11"/>
        <v>63100000</v>
      </c>
      <c r="F44" s="469">
        <f t="shared" si="11"/>
        <v>209350000</v>
      </c>
      <c r="G44" s="469">
        <f t="shared" si="11"/>
        <v>1880000</v>
      </c>
      <c r="H44" s="469">
        <f t="shared" si="11"/>
        <v>31331000</v>
      </c>
      <c r="I44" s="469">
        <f t="shared" si="11"/>
        <v>50220000</v>
      </c>
      <c r="J44" s="469">
        <f t="shared" si="11"/>
        <v>14410000</v>
      </c>
      <c r="K44" s="469">
        <f t="shared" si="11"/>
        <v>14873000</v>
      </c>
      <c r="L44" s="469">
        <f t="shared" si="11"/>
        <v>14363238</v>
      </c>
      <c r="M44" s="469">
        <f t="shared" si="11"/>
        <v>2963500</v>
      </c>
      <c r="N44" s="469">
        <f t="shared" si="11"/>
        <v>2460000</v>
      </c>
      <c r="O44" s="469">
        <f t="shared" si="11"/>
        <v>1910000</v>
      </c>
      <c r="P44" s="469">
        <f t="shared" si="11"/>
        <v>87458423</v>
      </c>
      <c r="Q44" s="469">
        <f t="shared" si="11"/>
        <v>94895006</v>
      </c>
      <c r="R44" s="469">
        <f t="shared" si="11"/>
        <v>73649709</v>
      </c>
      <c r="S44" s="469">
        <f t="shared" si="11"/>
        <v>80902959</v>
      </c>
      <c r="T44" s="469">
        <f t="shared" si="11"/>
        <v>127309650.8</v>
      </c>
      <c r="U44" s="469">
        <f t="shared" si="11"/>
        <v>52795376</v>
      </c>
      <c r="V44" s="469">
        <f t="shared" si="11"/>
        <v>38857591</v>
      </c>
      <c r="W44" s="469">
        <f t="shared" si="11"/>
        <v>44427100</v>
      </c>
      <c r="X44" s="469">
        <f t="shared" si="11"/>
        <v>22245671</v>
      </c>
      <c r="Y44" s="469">
        <f t="shared" si="11"/>
        <v>0</v>
      </c>
      <c r="Z44" s="469">
        <f t="shared" si="11"/>
        <v>0</v>
      </c>
      <c r="AA44" s="469">
        <f t="shared" si="11"/>
        <v>0</v>
      </c>
      <c r="AB44" s="469">
        <f t="shared" si="11"/>
        <v>0</v>
      </c>
      <c r="AC44" s="469">
        <f t="shared" si="11"/>
        <v>0</v>
      </c>
      <c r="AD44" s="469">
        <f t="shared" si="11"/>
        <v>0</v>
      </c>
      <c r="AE44" s="469">
        <f t="shared" si="11"/>
        <v>0</v>
      </c>
      <c r="AF44" s="469">
        <f t="shared" si="11"/>
        <v>0</v>
      </c>
      <c r="AG44" s="469">
        <f t="shared" si="11"/>
        <v>0</v>
      </c>
      <c r="AH44" s="469">
        <f t="shared" si="11"/>
        <v>0</v>
      </c>
      <c r="AI44" s="469">
        <f t="shared" si="11"/>
        <v>0</v>
      </c>
      <c r="AJ44" s="469">
        <f t="shared" si="11"/>
        <v>0</v>
      </c>
      <c r="AK44" s="469">
        <f t="shared" si="11"/>
        <v>0</v>
      </c>
      <c r="AL44" s="469">
        <f t="shared" si="11"/>
        <v>0</v>
      </c>
      <c r="AM44" s="469">
        <f t="shared" si="11"/>
        <v>0</v>
      </c>
      <c r="AN44" s="469">
        <f t="shared" si="11"/>
        <v>0</v>
      </c>
      <c r="AO44" s="469">
        <f t="shared" si="11"/>
        <v>0</v>
      </c>
      <c r="AP44" s="469">
        <f t="shared" si="11"/>
        <v>0</v>
      </c>
      <c r="AQ44" s="469">
        <f t="shared" si="11"/>
        <v>0</v>
      </c>
      <c r="AR44" s="469">
        <f t="shared" si="11"/>
        <v>0</v>
      </c>
      <c r="AS44" s="469">
        <f t="shared" si="11"/>
        <v>0</v>
      </c>
      <c r="AT44" s="469">
        <f t="shared" si="11"/>
        <v>0</v>
      </c>
      <c r="AU44" s="469">
        <f t="shared" si="11"/>
        <v>0</v>
      </c>
      <c r="AV44" s="469">
        <f t="shared" si="11"/>
        <v>0</v>
      </c>
      <c r="AW44" s="469">
        <f t="shared" si="11"/>
        <v>0</v>
      </c>
      <c r="AX44" s="469">
        <f t="shared" si="11"/>
        <v>0</v>
      </c>
      <c r="AY44" s="469">
        <f t="shared" si="11"/>
        <v>0</v>
      </c>
      <c r="AZ44" s="469">
        <f t="shared" si="11"/>
        <v>0</v>
      </c>
      <c r="BA44" s="469">
        <f t="shared" si="11"/>
        <v>0</v>
      </c>
      <c r="BB44" s="469">
        <f t="shared" si="11"/>
        <v>0</v>
      </c>
      <c r="BC44" s="469">
        <f t="shared" si="11"/>
        <v>0</v>
      </c>
      <c r="BD44" s="469">
        <f t="shared" si="11"/>
        <v>0</v>
      </c>
      <c r="BE44" s="469">
        <f t="shared" si="11"/>
        <v>0</v>
      </c>
      <c r="BF44" s="469">
        <f t="shared" si="11"/>
        <v>0</v>
      </c>
      <c r="BG44" s="469">
        <f t="shared" si="11"/>
        <v>0</v>
      </c>
      <c r="BH44" s="469">
        <f t="shared" si="11"/>
        <v>0</v>
      </c>
      <c r="BI44" s="469">
        <f t="shared" si="11"/>
        <v>0</v>
      </c>
      <c r="BJ44" s="469">
        <f t="shared" si="11"/>
        <v>0</v>
      </c>
      <c r="BK44" s="469">
        <f t="shared" si="11"/>
        <v>0</v>
      </c>
      <c r="BL44" s="469">
        <f t="shared" si="11"/>
        <v>0</v>
      </c>
      <c r="BM44" s="469">
        <f t="shared" si="11"/>
        <v>0</v>
      </c>
      <c r="BN44" s="469">
        <f t="shared" si="11"/>
        <v>0</v>
      </c>
      <c r="BO44" s="469">
        <f t="shared" si="11"/>
        <v>0</v>
      </c>
      <c r="BP44" s="469">
        <f t="shared" si="11"/>
        <v>0</v>
      </c>
      <c r="BQ44" s="469">
        <f t="shared" si="11"/>
        <v>0</v>
      </c>
      <c r="BR44" s="469">
        <f t="shared" si="11"/>
        <v>0</v>
      </c>
      <c r="BS44" s="469">
        <f t="shared" si="11"/>
        <v>0</v>
      </c>
      <c r="BT44" s="469">
        <f t="shared" si="11"/>
        <v>0</v>
      </c>
      <c r="BU44" s="469">
        <f t="shared" si="11"/>
        <v>0</v>
      </c>
      <c r="BV44" s="469">
        <f t="shared" si="11"/>
        <v>0</v>
      </c>
      <c r="BW44" s="469">
        <f t="shared" si="11"/>
        <v>0</v>
      </c>
      <c r="BX44" s="469">
        <f t="shared" si="11"/>
        <v>0</v>
      </c>
      <c r="BY44" s="469">
        <f t="shared" si="11"/>
        <v>0</v>
      </c>
      <c r="BZ44" s="469">
        <f t="shared" si="11"/>
        <v>0</v>
      </c>
      <c r="CA44" s="469">
        <f t="shared" si="11"/>
        <v>0</v>
      </c>
      <c r="CB44" s="469">
        <f t="shared" si="11"/>
        <v>0</v>
      </c>
      <c r="CC44" s="469">
        <f t="shared" si="11"/>
        <v>0</v>
      </c>
      <c r="CD44" s="469">
        <f t="shared" si="11"/>
        <v>0</v>
      </c>
      <c r="CE44" s="469">
        <f t="shared" si="11"/>
        <v>0</v>
      </c>
      <c r="CF44" s="469">
        <f t="shared" si="11"/>
        <v>0</v>
      </c>
      <c r="CG44" s="469">
        <f t="shared" si="11"/>
        <v>0</v>
      </c>
      <c r="CH44" s="469">
        <f t="shared" si="11"/>
        <v>0</v>
      </c>
      <c r="CI44" s="469">
        <f t="shared" si="11"/>
        <v>0</v>
      </c>
      <c r="CJ44" s="469">
        <f t="shared" si="11"/>
        <v>0</v>
      </c>
      <c r="CK44" s="469">
        <f t="shared" si="11"/>
        <v>0</v>
      </c>
      <c r="CL44" s="469">
        <f t="shared" si="11"/>
        <v>0</v>
      </c>
      <c r="CM44" s="469">
        <f t="shared" si="11"/>
        <v>0</v>
      </c>
      <c r="CN44" s="469">
        <f t="shared" si="11"/>
        <v>0</v>
      </c>
      <c r="CO44" s="469">
        <f t="shared" si="11"/>
        <v>0</v>
      </c>
      <c r="CP44" s="469">
        <f t="shared" si="11"/>
        <v>0</v>
      </c>
      <c r="CQ44" s="469">
        <f t="shared" si="11"/>
        <v>0</v>
      </c>
      <c r="CR44" s="469">
        <f t="shared" si="11"/>
        <v>0</v>
      </c>
      <c r="CS44" s="469">
        <f t="shared" si="11"/>
        <v>0</v>
      </c>
      <c r="CT44" s="469">
        <f t="shared" si="11"/>
        <v>0</v>
      </c>
      <c r="CU44" s="469">
        <f t="shared" si="11"/>
        <v>0</v>
      </c>
      <c r="CV44" s="469">
        <f t="shared" si="11"/>
        <v>0</v>
      </c>
      <c r="CW44" s="469">
        <f t="shared" si="11"/>
        <v>0</v>
      </c>
      <c r="CX44" s="469">
        <f t="shared" si="11"/>
        <v>0</v>
      </c>
      <c r="CY44" s="469">
        <f t="shared" si="11"/>
        <v>0</v>
      </c>
      <c r="CZ44" s="469">
        <f t="shared" si="11"/>
        <v>0</v>
      </c>
      <c r="DA44" s="469">
        <f t="shared" si="11"/>
        <v>0</v>
      </c>
      <c r="DB44" s="469">
        <f t="shared" si="11"/>
        <v>0</v>
      </c>
      <c r="DC44" s="469">
        <f t="shared" si="11"/>
        <v>0</v>
      </c>
      <c r="DD44" s="469">
        <f t="shared" si="11"/>
        <v>0</v>
      </c>
      <c r="DE44" s="469">
        <f t="shared" si="11"/>
        <v>0</v>
      </c>
      <c r="DF44" s="469">
        <f t="shared" si="11"/>
        <v>0</v>
      </c>
      <c r="DG44" s="469">
        <f t="shared" si="11"/>
        <v>0</v>
      </c>
      <c r="DH44" s="469">
        <f t="shared" si="11"/>
        <v>0</v>
      </c>
      <c r="DI44" s="469">
        <f t="shared" si="11"/>
        <v>0</v>
      </c>
      <c r="DJ44" s="469">
        <f t="shared" si="11"/>
        <v>0</v>
      </c>
      <c r="DK44" s="469">
        <f t="shared" si="11"/>
        <v>0</v>
      </c>
      <c r="DL44" s="469">
        <f t="shared" si="11"/>
        <v>0</v>
      </c>
      <c r="DM44" s="469">
        <f t="shared" si="11"/>
        <v>0</v>
      </c>
      <c r="DN44" s="469">
        <f t="shared" si="11"/>
        <v>0</v>
      </c>
      <c r="DO44" s="469">
        <f t="shared" si="11"/>
        <v>0</v>
      </c>
      <c r="DP44" s="469">
        <f t="shared" si="11"/>
        <v>0</v>
      </c>
      <c r="DQ44" s="469">
        <f t="shared" si="11"/>
        <v>0</v>
      </c>
      <c r="DR44" s="463">
        <f t="shared" ref="DR44:ET44" si="12">SUM(DR19:DR41)</f>
        <v>0</v>
      </c>
      <c r="DS44" s="463">
        <f t="shared" si="12"/>
        <v>0</v>
      </c>
      <c r="DT44" s="463">
        <f t="shared" si="12"/>
        <v>0</v>
      </c>
      <c r="DU44" s="463">
        <f t="shared" si="12"/>
        <v>0</v>
      </c>
      <c r="DV44" s="463">
        <f t="shared" si="12"/>
        <v>0</v>
      </c>
      <c r="DW44" s="463">
        <f t="shared" si="12"/>
        <v>0</v>
      </c>
      <c r="DX44" s="463">
        <f t="shared" si="12"/>
        <v>0</v>
      </c>
      <c r="DY44" s="463">
        <f t="shared" si="12"/>
        <v>0</v>
      </c>
      <c r="DZ44" s="463">
        <f t="shared" si="12"/>
        <v>0</v>
      </c>
      <c r="EA44" s="463">
        <f t="shared" si="12"/>
        <v>0</v>
      </c>
      <c r="EB44" s="463">
        <f t="shared" si="12"/>
        <v>0</v>
      </c>
      <c r="EC44" s="463">
        <f t="shared" si="12"/>
        <v>0</v>
      </c>
      <c r="ED44" s="463">
        <f t="shared" si="12"/>
        <v>0</v>
      </c>
      <c r="EE44" s="463">
        <f t="shared" si="12"/>
        <v>0</v>
      </c>
      <c r="EF44" s="463">
        <f t="shared" si="12"/>
        <v>0</v>
      </c>
      <c r="EG44" s="463">
        <f t="shared" si="12"/>
        <v>0</v>
      </c>
      <c r="EH44" s="463">
        <f t="shared" si="12"/>
        <v>0</v>
      </c>
      <c r="EI44" s="463">
        <f t="shared" si="12"/>
        <v>0</v>
      </c>
      <c r="EJ44" s="463">
        <f t="shared" si="12"/>
        <v>0</v>
      </c>
      <c r="EK44" s="463">
        <f t="shared" si="12"/>
        <v>0</v>
      </c>
      <c r="EL44" s="463">
        <f t="shared" si="12"/>
        <v>0</v>
      </c>
      <c r="EM44" s="463">
        <f t="shared" si="12"/>
        <v>0</v>
      </c>
      <c r="EN44" s="463">
        <f t="shared" si="12"/>
        <v>0</v>
      </c>
      <c r="EO44" s="463">
        <f t="shared" si="12"/>
        <v>0</v>
      </c>
      <c r="EP44" s="463">
        <f t="shared" si="12"/>
        <v>0</v>
      </c>
      <c r="EQ44" s="463">
        <f t="shared" si="12"/>
        <v>0</v>
      </c>
      <c r="ER44" s="463">
        <f t="shared" si="12"/>
        <v>0</v>
      </c>
      <c r="ES44" s="463">
        <f t="shared" si="12"/>
        <v>0</v>
      </c>
      <c r="ET44" s="463">
        <f t="shared" si="12"/>
        <v>0</v>
      </c>
      <c r="EU44" s="14"/>
    </row>
    <row r="45" ht="15.75" customHeight="1">
      <c r="A45" s="393"/>
      <c r="B45" s="392"/>
      <c r="C45" s="470"/>
      <c r="D45" s="470"/>
      <c r="E45" s="470"/>
      <c r="F45" s="470"/>
      <c r="G45" s="470"/>
      <c r="H45" s="470"/>
      <c r="I45" s="470"/>
      <c r="J45" s="470"/>
      <c r="K45" s="470"/>
      <c r="L45" s="470"/>
      <c r="M45" s="470"/>
      <c r="N45" s="470"/>
      <c r="O45" s="470"/>
      <c r="P45" s="470"/>
      <c r="Q45" s="470"/>
      <c r="R45" s="470"/>
      <c r="S45" s="470"/>
      <c r="T45" s="470"/>
      <c r="U45" s="470"/>
      <c r="V45" s="470"/>
      <c r="W45" s="470"/>
      <c r="X45" s="470"/>
      <c r="Y45" s="470"/>
      <c r="Z45" s="470"/>
      <c r="AA45" s="470"/>
      <c r="AB45" s="470"/>
      <c r="AC45" s="470"/>
      <c r="AD45" s="470"/>
      <c r="AE45" s="470"/>
      <c r="AF45" s="470"/>
      <c r="AG45" s="470"/>
      <c r="AH45" s="470"/>
      <c r="AI45" s="470"/>
      <c r="AJ45" s="470"/>
      <c r="AK45" s="470"/>
      <c r="AL45" s="470"/>
      <c r="AM45" s="470"/>
      <c r="AN45" s="470"/>
      <c r="AO45" s="470"/>
      <c r="AP45" s="470"/>
      <c r="AQ45" s="470"/>
      <c r="AR45" s="470"/>
      <c r="AS45" s="470"/>
      <c r="AT45" s="470"/>
      <c r="AU45" s="470"/>
      <c r="AV45" s="470"/>
      <c r="AW45" s="470"/>
      <c r="AX45" s="470"/>
      <c r="AY45" s="470"/>
      <c r="AZ45" s="470"/>
      <c r="BA45" s="470"/>
      <c r="BB45" s="470"/>
      <c r="BC45" s="470"/>
      <c r="BD45" s="470"/>
      <c r="BE45" s="470"/>
      <c r="BF45" s="470"/>
      <c r="BG45" s="470"/>
      <c r="BH45" s="470"/>
      <c r="BI45" s="470"/>
      <c r="BJ45" s="470"/>
      <c r="BK45" s="470"/>
      <c r="BL45" s="470"/>
      <c r="BM45" s="470"/>
      <c r="BN45" s="470"/>
      <c r="BO45" s="470"/>
      <c r="BP45" s="470"/>
      <c r="BQ45" s="470"/>
      <c r="BR45" s="470"/>
      <c r="BS45" s="470"/>
      <c r="BT45" s="470"/>
      <c r="BU45" s="470"/>
      <c r="BV45" s="470"/>
      <c r="BW45" s="470"/>
      <c r="BX45" s="470"/>
      <c r="BY45" s="470"/>
      <c r="BZ45" s="470"/>
      <c r="CA45" s="470"/>
      <c r="CB45" s="470"/>
      <c r="CC45" s="470"/>
      <c r="CD45" s="470"/>
      <c r="CE45" s="470"/>
      <c r="CF45" s="470"/>
      <c r="CG45" s="470"/>
      <c r="CH45" s="470"/>
      <c r="CI45" s="470"/>
      <c r="CJ45" s="470"/>
      <c r="CK45" s="470"/>
      <c r="CL45" s="470"/>
      <c r="CM45" s="470"/>
      <c r="CN45" s="470"/>
      <c r="CO45" s="470"/>
      <c r="CP45" s="470"/>
      <c r="CQ45" s="470"/>
      <c r="CR45" s="470"/>
      <c r="CS45" s="470"/>
      <c r="CT45" s="470"/>
      <c r="CU45" s="470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</row>
    <row r="46" ht="15.75" customHeight="1">
      <c r="A46" s="471" t="s">
        <v>383</v>
      </c>
      <c r="B46" s="472" t="s">
        <v>384</v>
      </c>
      <c r="C46" s="473">
        <f t="shared" ref="C46:CU46" si="13">C14-C44</f>
        <v>388729742.2</v>
      </c>
      <c r="D46" s="474">
        <f t="shared" si="13"/>
        <v>180360020</v>
      </c>
      <c r="E46" s="474">
        <f t="shared" si="13"/>
        <v>117260020</v>
      </c>
      <c r="F46" s="474">
        <f t="shared" si="13"/>
        <v>107910020</v>
      </c>
      <c r="G46" s="474">
        <f t="shared" si="13"/>
        <v>106030020</v>
      </c>
      <c r="H46" s="474">
        <f t="shared" si="13"/>
        <v>124699020</v>
      </c>
      <c r="I46" s="474">
        <f t="shared" si="13"/>
        <v>74479020</v>
      </c>
      <c r="J46" s="474">
        <f t="shared" si="13"/>
        <v>60069020</v>
      </c>
      <c r="K46" s="474">
        <f t="shared" si="13"/>
        <v>50196020</v>
      </c>
      <c r="L46" s="474">
        <f t="shared" si="13"/>
        <v>57482782</v>
      </c>
      <c r="M46" s="474">
        <f t="shared" si="13"/>
        <v>73369282</v>
      </c>
      <c r="N46" s="474">
        <f t="shared" si="13"/>
        <v>99759282</v>
      </c>
      <c r="O46" s="474">
        <f t="shared" si="13"/>
        <v>195149282</v>
      </c>
      <c r="P46" s="474">
        <f t="shared" si="13"/>
        <v>118097818.2</v>
      </c>
      <c r="Q46" s="474">
        <f t="shared" si="13"/>
        <v>190984375.2</v>
      </c>
      <c r="R46" s="474">
        <f t="shared" si="13"/>
        <v>154053832.2</v>
      </c>
      <c r="S46" s="474">
        <f t="shared" si="13"/>
        <v>214550206.2</v>
      </c>
      <c r="T46" s="474">
        <f t="shared" si="13"/>
        <v>120780642.2</v>
      </c>
      <c r="U46" s="474">
        <f t="shared" si="13"/>
        <v>216509599.2</v>
      </c>
      <c r="V46" s="474">
        <f t="shared" si="13"/>
        <v>406714841.2</v>
      </c>
      <c r="W46" s="474">
        <f t="shared" si="13"/>
        <v>388729742.2</v>
      </c>
      <c r="X46" s="474">
        <f t="shared" si="13"/>
        <v>373066404.2</v>
      </c>
      <c r="Y46" s="474">
        <f t="shared" si="13"/>
        <v>373066404.2</v>
      </c>
      <c r="Z46" s="474">
        <f t="shared" si="13"/>
        <v>373066404.2</v>
      </c>
      <c r="AA46" s="474">
        <f t="shared" si="13"/>
        <v>373066404.2</v>
      </c>
      <c r="AB46" s="474">
        <f t="shared" si="13"/>
        <v>373066404.2</v>
      </c>
      <c r="AC46" s="474">
        <f t="shared" si="13"/>
        <v>373066404.2</v>
      </c>
      <c r="AD46" s="474">
        <f t="shared" si="13"/>
        <v>373066404.2</v>
      </c>
      <c r="AE46" s="474">
        <f t="shared" si="13"/>
        <v>373066404.2</v>
      </c>
      <c r="AF46" s="474">
        <f t="shared" si="13"/>
        <v>373066404.2</v>
      </c>
      <c r="AG46" s="474">
        <f t="shared" si="13"/>
        <v>373066404.2</v>
      </c>
      <c r="AH46" s="474">
        <f t="shared" si="13"/>
        <v>373066404.2</v>
      </c>
      <c r="AI46" s="474">
        <f t="shared" si="13"/>
        <v>373066404.2</v>
      </c>
      <c r="AJ46" s="474">
        <f t="shared" si="13"/>
        <v>373066404.2</v>
      </c>
      <c r="AK46" s="474">
        <f t="shared" si="13"/>
        <v>373066404.2</v>
      </c>
      <c r="AL46" s="474">
        <f t="shared" si="13"/>
        <v>373066404.2</v>
      </c>
      <c r="AM46" s="474">
        <f t="shared" si="13"/>
        <v>373066404.2</v>
      </c>
      <c r="AN46" s="474">
        <f t="shared" si="13"/>
        <v>373066404.2</v>
      </c>
      <c r="AO46" s="474">
        <f t="shared" si="13"/>
        <v>373066404.2</v>
      </c>
      <c r="AP46" s="474">
        <f t="shared" si="13"/>
        <v>373066404.2</v>
      </c>
      <c r="AQ46" s="474">
        <f t="shared" si="13"/>
        <v>373066404.2</v>
      </c>
      <c r="AR46" s="474">
        <f t="shared" si="13"/>
        <v>373066404.2</v>
      </c>
      <c r="AS46" s="474">
        <f t="shared" si="13"/>
        <v>373066404.2</v>
      </c>
      <c r="AT46" s="474">
        <f t="shared" si="13"/>
        <v>373066404.2</v>
      </c>
      <c r="AU46" s="474">
        <f t="shared" si="13"/>
        <v>373066404.2</v>
      </c>
      <c r="AV46" s="474">
        <f t="shared" si="13"/>
        <v>373066404.2</v>
      </c>
      <c r="AW46" s="474">
        <f t="shared" si="13"/>
        <v>373066404.2</v>
      </c>
      <c r="AX46" s="475">
        <f t="shared" si="13"/>
        <v>373066404.2</v>
      </c>
      <c r="AY46" s="475">
        <f t="shared" si="13"/>
        <v>373066404.2</v>
      </c>
      <c r="AZ46" s="475">
        <f t="shared" si="13"/>
        <v>373066404.2</v>
      </c>
      <c r="BA46" s="475">
        <f t="shared" si="13"/>
        <v>373066404.2</v>
      </c>
      <c r="BB46" s="475">
        <f t="shared" si="13"/>
        <v>373066404.2</v>
      </c>
      <c r="BC46" s="475">
        <f t="shared" si="13"/>
        <v>373066404.2</v>
      </c>
      <c r="BD46" s="475">
        <f t="shared" si="13"/>
        <v>373066404.2</v>
      </c>
      <c r="BE46" s="475">
        <f t="shared" si="13"/>
        <v>373066404.2</v>
      </c>
      <c r="BF46" s="475">
        <f t="shared" si="13"/>
        <v>373066404.2</v>
      </c>
      <c r="BG46" s="475">
        <f t="shared" si="13"/>
        <v>373066404.2</v>
      </c>
      <c r="BH46" s="475">
        <f t="shared" si="13"/>
        <v>373066404.2</v>
      </c>
      <c r="BI46" s="475">
        <f t="shared" si="13"/>
        <v>373066404.2</v>
      </c>
      <c r="BJ46" s="475">
        <f t="shared" si="13"/>
        <v>373066404.2</v>
      </c>
      <c r="BK46" s="475">
        <f t="shared" si="13"/>
        <v>373066404.2</v>
      </c>
      <c r="BL46" s="475">
        <f t="shared" si="13"/>
        <v>373066404.2</v>
      </c>
      <c r="BM46" s="475">
        <f t="shared" si="13"/>
        <v>373066404.2</v>
      </c>
      <c r="BN46" s="475">
        <f t="shared" si="13"/>
        <v>373066404.2</v>
      </c>
      <c r="BO46" s="475">
        <f t="shared" si="13"/>
        <v>373066404.2</v>
      </c>
      <c r="BP46" s="475">
        <f t="shared" si="13"/>
        <v>373066404.2</v>
      </c>
      <c r="BQ46" s="475">
        <f t="shared" si="13"/>
        <v>373066404.2</v>
      </c>
      <c r="BR46" s="475">
        <f t="shared" si="13"/>
        <v>373066404.2</v>
      </c>
      <c r="BS46" s="475">
        <f t="shared" si="13"/>
        <v>373066404.2</v>
      </c>
      <c r="BT46" s="475">
        <f t="shared" si="13"/>
        <v>373066404.2</v>
      </c>
      <c r="BU46" s="475">
        <f t="shared" si="13"/>
        <v>373066404.2</v>
      </c>
      <c r="BV46" s="475">
        <f t="shared" si="13"/>
        <v>373066404.2</v>
      </c>
      <c r="BW46" s="475">
        <f t="shared" si="13"/>
        <v>373066404.2</v>
      </c>
      <c r="BX46" s="475">
        <f t="shared" si="13"/>
        <v>373066404.2</v>
      </c>
      <c r="BY46" s="475">
        <f t="shared" si="13"/>
        <v>373066404.2</v>
      </c>
      <c r="BZ46" s="475">
        <f t="shared" si="13"/>
        <v>373066404.2</v>
      </c>
      <c r="CA46" s="475">
        <f t="shared" si="13"/>
        <v>373066404.2</v>
      </c>
      <c r="CB46" s="475">
        <f t="shared" si="13"/>
        <v>373066404.2</v>
      </c>
      <c r="CC46" s="475">
        <f t="shared" si="13"/>
        <v>373066404.2</v>
      </c>
      <c r="CD46" s="475">
        <f t="shared" si="13"/>
        <v>373066404.2</v>
      </c>
      <c r="CE46" s="475">
        <f t="shared" si="13"/>
        <v>373066404.2</v>
      </c>
      <c r="CF46" s="475">
        <f t="shared" si="13"/>
        <v>373066404.2</v>
      </c>
      <c r="CG46" s="475">
        <f t="shared" si="13"/>
        <v>373066404.2</v>
      </c>
      <c r="CH46" s="475">
        <f t="shared" si="13"/>
        <v>373066404.2</v>
      </c>
      <c r="CI46" s="475">
        <f t="shared" si="13"/>
        <v>373066404.2</v>
      </c>
      <c r="CJ46" s="475">
        <f t="shared" si="13"/>
        <v>373066404.2</v>
      </c>
      <c r="CK46" s="475">
        <f t="shared" si="13"/>
        <v>373066404.2</v>
      </c>
      <c r="CL46" s="475">
        <f t="shared" si="13"/>
        <v>373066404.2</v>
      </c>
      <c r="CM46" s="475">
        <f t="shared" si="13"/>
        <v>373066404.2</v>
      </c>
      <c r="CN46" s="475">
        <f t="shared" si="13"/>
        <v>373066404.2</v>
      </c>
      <c r="CO46" s="475">
        <f t="shared" si="13"/>
        <v>373066404.2</v>
      </c>
      <c r="CP46" s="475">
        <f t="shared" si="13"/>
        <v>373066404.2</v>
      </c>
      <c r="CQ46" s="475">
        <f t="shared" si="13"/>
        <v>373066404.2</v>
      </c>
      <c r="CR46" s="475">
        <f t="shared" si="13"/>
        <v>373066404.2</v>
      </c>
      <c r="CS46" s="475">
        <f t="shared" si="13"/>
        <v>373066404.2</v>
      </c>
      <c r="CT46" s="475">
        <f t="shared" si="13"/>
        <v>373066404.2</v>
      </c>
      <c r="CU46" s="476">
        <f t="shared" si="13"/>
        <v>373066404.2</v>
      </c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</row>
    <row r="47" ht="15.75" customHeight="1">
      <c r="A47" s="477"/>
      <c r="B47" s="478"/>
      <c r="C47" s="479"/>
      <c r="D47" s="480"/>
      <c r="E47" s="480"/>
      <c r="F47" s="480"/>
      <c r="G47" s="480"/>
      <c r="H47" s="480"/>
      <c r="I47" s="480"/>
      <c r="J47" s="480"/>
      <c r="K47" s="480"/>
      <c r="L47" s="480"/>
      <c r="M47" s="480"/>
      <c r="N47" s="480"/>
      <c r="O47" s="480"/>
      <c r="P47" s="480"/>
      <c r="Q47" s="480"/>
      <c r="R47" s="480"/>
      <c r="S47" s="480"/>
      <c r="T47" s="480"/>
      <c r="U47" s="480"/>
      <c r="V47" s="480"/>
      <c r="W47" s="480"/>
      <c r="X47" s="480"/>
      <c r="Y47" s="480"/>
      <c r="Z47" s="480"/>
      <c r="AA47" s="480"/>
      <c r="AB47" s="480"/>
      <c r="AC47" s="480"/>
      <c r="AD47" s="480"/>
      <c r="AE47" s="480"/>
      <c r="AF47" s="480"/>
      <c r="AG47" s="480"/>
      <c r="AH47" s="480"/>
      <c r="AI47" s="480"/>
      <c r="AJ47" s="480"/>
      <c r="AK47" s="480"/>
      <c r="AL47" s="480"/>
      <c r="AM47" s="480"/>
      <c r="AN47" s="480"/>
      <c r="AO47" s="480"/>
      <c r="AP47" s="480"/>
      <c r="AQ47" s="480"/>
      <c r="AR47" s="480"/>
      <c r="AS47" s="480"/>
      <c r="AT47" s="480"/>
      <c r="AU47" s="480"/>
      <c r="AV47" s="480"/>
      <c r="AW47" s="480"/>
      <c r="AX47" s="480"/>
      <c r="AY47" s="480"/>
      <c r="AZ47" s="480"/>
      <c r="BA47" s="480"/>
      <c r="BB47" s="480"/>
      <c r="BC47" s="480"/>
      <c r="BD47" s="480"/>
      <c r="BE47" s="480"/>
      <c r="BF47" s="480"/>
      <c r="BG47" s="480"/>
      <c r="BH47" s="480"/>
      <c r="BI47" s="480"/>
      <c r="BJ47" s="480"/>
      <c r="BK47" s="480"/>
      <c r="BL47" s="480"/>
      <c r="BM47" s="480"/>
      <c r="BN47" s="480"/>
      <c r="BO47" s="480"/>
      <c r="BP47" s="480"/>
      <c r="BQ47" s="480"/>
      <c r="BR47" s="480"/>
      <c r="BS47" s="480"/>
      <c r="BT47" s="480"/>
      <c r="BU47" s="480"/>
      <c r="BV47" s="480"/>
      <c r="BW47" s="480"/>
      <c r="BX47" s="480"/>
      <c r="BY47" s="480"/>
      <c r="BZ47" s="480"/>
      <c r="CA47" s="480"/>
      <c r="CB47" s="480"/>
      <c r="CC47" s="480"/>
      <c r="CD47" s="480"/>
      <c r="CE47" s="480"/>
      <c r="CF47" s="480"/>
      <c r="CG47" s="480"/>
      <c r="CH47" s="480"/>
      <c r="CI47" s="480"/>
      <c r="CJ47" s="480"/>
      <c r="CK47" s="480"/>
      <c r="CL47" s="480"/>
      <c r="CM47" s="480"/>
      <c r="CN47" s="480"/>
      <c r="CO47" s="480"/>
      <c r="CP47" s="480"/>
      <c r="CQ47" s="480"/>
      <c r="CR47" s="480"/>
      <c r="CS47" s="480"/>
      <c r="CT47" s="480"/>
      <c r="CU47" s="480"/>
      <c r="CV47" s="480"/>
      <c r="CW47" s="480"/>
      <c r="CX47" s="480"/>
      <c r="CY47" s="480"/>
      <c r="CZ47" s="480"/>
      <c r="DA47" s="480"/>
      <c r="DB47" s="480"/>
    </row>
    <row r="48" ht="15.75" customHeight="1">
      <c r="A48" s="393"/>
      <c r="B48" s="478" t="s">
        <v>385</v>
      </c>
      <c r="C48" s="481">
        <f>C46</f>
        <v>388729742.2</v>
      </c>
      <c r="D48" s="482" t="str">
        <f>#REF!/#REF!</f>
        <v>#REF!</v>
      </c>
      <c r="E48" s="391"/>
      <c r="F48" s="482" t="str">
        <f>#REF!/#REF!</f>
        <v>#REF!</v>
      </c>
      <c r="G48" s="391" t="s">
        <v>386</v>
      </c>
      <c r="H48" s="391"/>
      <c r="I48" s="391"/>
      <c r="J48" s="391"/>
      <c r="K48" s="482" t="str">
        <f>#REF!/C44</f>
        <v>#REF!</v>
      </c>
      <c r="L48" s="391" t="s">
        <v>386</v>
      </c>
      <c r="M48" s="391"/>
      <c r="N48" s="391"/>
      <c r="O48" s="391"/>
      <c r="P48" s="391"/>
      <c r="Q48" s="391"/>
      <c r="R48" s="391"/>
      <c r="S48" s="391"/>
      <c r="T48" s="391"/>
      <c r="U48" s="391"/>
      <c r="V48" s="391">
        <f>V46-406714841.18</f>
        <v>-0.00000005960464478</v>
      </c>
      <c r="W48" s="391"/>
      <c r="X48" s="391"/>
      <c r="Y48" s="391"/>
      <c r="Z48" s="392"/>
      <c r="AA48" s="392"/>
      <c r="AC48" s="395"/>
      <c r="AD48" s="395"/>
      <c r="AE48" s="392"/>
      <c r="AF48" s="395"/>
      <c r="AG48" s="392"/>
      <c r="ET48" s="103" t="s">
        <v>387</v>
      </c>
      <c r="EU48" s="104"/>
    </row>
    <row r="49" ht="15.75" customHeight="1">
      <c r="A49" s="483"/>
      <c r="B49" s="484" t="s">
        <v>388</v>
      </c>
      <c r="C49" s="485">
        <v>48.0</v>
      </c>
      <c r="D49" s="391" t="str">
        <f>#REF!*0.25</f>
        <v>#REF!</v>
      </c>
      <c r="E49" s="391"/>
      <c r="F49" s="391" t="str">
        <f>#REF!*0.25</f>
        <v>#REF!</v>
      </c>
      <c r="G49" s="391"/>
      <c r="H49" s="391"/>
      <c r="I49" s="391"/>
      <c r="J49" s="391"/>
      <c r="K49" s="391">
        <f>C48*0.25</f>
        <v>97182435.55</v>
      </c>
      <c r="L49" s="391"/>
      <c r="M49" s="391"/>
      <c r="N49" s="391"/>
      <c r="O49" s="391"/>
      <c r="P49" s="391"/>
      <c r="Q49" s="391"/>
      <c r="R49" s="391"/>
      <c r="S49" s="391"/>
      <c r="T49" s="391"/>
      <c r="U49" s="391"/>
      <c r="V49" s="391"/>
      <c r="W49" s="391"/>
      <c r="X49" s="391"/>
      <c r="Y49" s="391"/>
      <c r="Z49" s="392"/>
      <c r="AA49" s="392"/>
      <c r="AB49" s="392"/>
      <c r="AC49" s="395"/>
      <c r="AD49" s="395"/>
      <c r="AE49" s="392"/>
      <c r="AF49" s="395"/>
      <c r="AG49" s="392"/>
      <c r="AI49" s="19"/>
    </row>
    <row r="50" ht="15.75" customHeight="1">
      <c r="A50" s="483"/>
      <c r="B50" s="484" t="s">
        <v>389</v>
      </c>
      <c r="C50" s="486">
        <f>C48/C49</f>
        <v>8098536.295</v>
      </c>
      <c r="D50" s="391"/>
      <c r="E50" s="391"/>
      <c r="F50" s="391"/>
      <c r="G50" s="391"/>
      <c r="H50" s="391"/>
      <c r="I50" s="391"/>
      <c r="J50" s="391"/>
      <c r="K50" s="391"/>
      <c r="L50" s="391"/>
      <c r="M50" s="391"/>
      <c r="N50" s="391"/>
      <c r="O50" s="480"/>
      <c r="P50" s="480"/>
      <c r="Q50" s="480"/>
      <c r="R50" s="480"/>
      <c r="S50" s="480"/>
      <c r="T50" s="480"/>
      <c r="U50" s="391"/>
      <c r="V50" s="391"/>
      <c r="W50" s="391"/>
      <c r="X50" s="391"/>
      <c r="Y50" s="391"/>
      <c r="Z50" s="392"/>
      <c r="AA50" s="392"/>
      <c r="AB50" s="392"/>
      <c r="AC50" s="395"/>
      <c r="AD50" s="395"/>
      <c r="AE50" s="392"/>
      <c r="AF50" s="395"/>
      <c r="AG50" s="392"/>
    </row>
    <row r="51" ht="15.75" customHeight="1">
      <c r="A51" s="483"/>
      <c r="B51" s="484" t="s">
        <v>390</v>
      </c>
      <c r="C51" s="486">
        <v>5.13E8</v>
      </c>
      <c r="D51" s="391"/>
      <c r="E51" s="391"/>
      <c r="F51" s="391"/>
      <c r="G51" s="391"/>
      <c r="H51" s="391"/>
      <c r="I51" s="391"/>
      <c r="J51" s="391"/>
      <c r="K51" s="391"/>
      <c r="L51" s="391"/>
      <c r="M51" s="391"/>
      <c r="N51" s="487"/>
      <c r="O51" s="391"/>
      <c r="P51" s="391"/>
      <c r="Q51" s="488"/>
      <c r="R51" s="487"/>
      <c r="S51" s="488"/>
      <c r="T51" s="391"/>
      <c r="U51" s="391"/>
      <c r="V51" s="391"/>
      <c r="W51" s="391"/>
      <c r="X51" s="391"/>
      <c r="Y51" s="391"/>
      <c r="Z51" s="392"/>
      <c r="AA51" s="392"/>
      <c r="AB51" s="392"/>
      <c r="AC51" s="395"/>
      <c r="AD51" s="395"/>
      <c r="AE51" s="392"/>
      <c r="AF51" s="395"/>
      <c r="AG51" s="392"/>
    </row>
    <row r="52" ht="15.75" customHeight="1">
      <c r="A52" s="483"/>
      <c r="B52" s="484" t="s">
        <v>391</v>
      </c>
      <c r="C52" s="486" t="str">
        <f>SUM('Laporan Pengeluaran'!F26,'Laporan Pengeluaran'!F37,'Laporan Pengeluaran'!F84,'Laporan Pengeluaran'!#REF!)</f>
        <v>#ERROR!</v>
      </c>
      <c r="D52" s="391"/>
      <c r="E52" s="391"/>
      <c r="F52" s="391"/>
      <c r="G52" s="391"/>
      <c r="H52" s="391"/>
      <c r="I52" s="391"/>
      <c r="J52" s="391"/>
      <c r="K52" s="391"/>
      <c r="L52" s="391"/>
      <c r="M52" s="391"/>
      <c r="N52" s="487"/>
      <c r="O52" s="391"/>
      <c r="P52" s="391"/>
      <c r="Q52" s="488"/>
      <c r="R52" s="487"/>
      <c r="S52" s="488"/>
      <c r="T52" s="391"/>
      <c r="U52" s="391"/>
      <c r="V52" s="391"/>
      <c r="W52" s="391"/>
      <c r="X52" s="391"/>
      <c r="Y52" s="391"/>
      <c r="Z52" s="392"/>
      <c r="AA52" s="392"/>
      <c r="AB52" s="392"/>
      <c r="AC52" s="395"/>
      <c r="AD52" s="395"/>
      <c r="AE52" s="392"/>
      <c r="AF52" s="395"/>
      <c r="AG52" s="392"/>
    </row>
    <row r="53" ht="15.75" customHeight="1">
      <c r="A53" s="483"/>
      <c r="B53" s="484" t="s">
        <v>392</v>
      </c>
      <c r="C53" s="486" t="str">
        <f>SUM('Laporan Pengeluaran'!F141,'Laporan Pengeluaran'!#REF!,'Laporan Pengeluaran'!F175)</f>
        <v>#ERROR!</v>
      </c>
      <c r="D53" s="391"/>
      <c r="E53" s="391"/>
      <c r="F53" s="391"/>
      <c r="G53" s="391"/>
      <c r="H53" s="391"/>
      <c r="I53" s="391"/>
      <c r="J53" s="391"/>
      <c r="K53" s="391"/>
      <c r="L53" s="391"/>
      <c r="M53" s="391"/>
      <c r="N53" s="487"/>
      <c r="O53" s="391"/>
      <c r="P53" s="391"/>
      <c r="Q53" s="488"/>
      <c r="R53" s="487"/>
      <c r="S53" s="488"/>
      <c r="T53" s="391"/>
      <c r="U53" s="391"/>
      <c r="V53" s="391"/>
      <c r="W53" s="391"/>
      <c r="X53" s="391"/>
      <c r="Y53" s="391"/>
      <c r="Z53" s="392"/>
      <c r="AA53" s="392"/>
      <c r="AB53" s="392"/>
      <c r="AC53" s="395"/>
      <c r="AD53" s="395"/>
      <c r="AE53" s="392"/>
      <c r="AF53" s="395"/>
      <c r="AG53" s="392"/>
    </row>
    <row r="54" ht="15.75" customHeight="1">
      <c r="A54" s="483"/>
      <c r="B54" s="489" t="s">
        <v>393</v>
      </c>
      <c r="C54" s="490" t="str">
        <f>C61</f>
        <v>#ERROR!</v>
      </c>
      <c r="D54" s="391"/>
      <c r="E54" s="491" t="s">
        <v>195</v>
      </c>
      <c r="F54" s="391"/>
      <c r="G54" s="391"/>
      <c r="H54" s="391"/>
      <c r="I54" s="491" t="s">
        <v>195</v>
      </c>
      <c r="J54" s="491" t="s">
        <v>195</v>
      </c>
      <c r="K54" s="391"/>
      <c r="L54" s="391"/>
      <c r="M54" s="391"/>
      <c r="N54" s="487"/>
      <c r="O54" s="391"/>
      <c r="P54" s="391"/>
      <c r="Q54" s="488"/>
      <c r="R54" s="487"/>
      <c r="S54" s="488"/>
      <c r="T54" s="391"/>
      <c r="U54" s="488"/>
      <c r="V54" s="391"/>
      <c r="W54" s="391"/>
      <c r="X54" s="391"/>
      <c r="Y54" s="391"/>
      <c r="Z54" s="392"/>
      <c r="AA54" s="392"/>
      <c r="AB54" s="392"/>
      <c r="AC54" s="395"/>
      <c r="AD54" s="395"/>
      <c r="AE54" s="392"/>
      <c r="AF54" s="395"/>
      <c r="AG54" s="392"/>
    </row>
    <row r="55" ht="15.75" customHeight="1">
      <c r="A55" s="483"/>
      <c r="B55" s="489" t="s">
        <v>394</v>
      </c>
      <c r="C55" s="492">
        <f>C11/C50</f>
        <v>91.55954482</v>
      </c>
      <c r="D55" s="391"/>
      <c r="E55" s="491" t="s">
        <v>240</v>
      </c>
      <c r="F55" s="391"/>
      <c r="G55" s="391"/>
      <c r="H55" s="391"/>
      <c r="I55" s="491" t="s">
        <v>240</v>
      </c>
      <c r="J55" s="491" t="s">
        <v>240</v>
      </c>
      <c r="K55" s="391"/>
      <c r="L55" s="391"/>
      <c r="M55" s="391"/>
      <c r="N55" s="487"/>
      <c r="O55" s="391"/>
      <c r="P55" s="391"/>
      <c r="Q55" s="488"/>
      <c r="R55" s="487"/>
      <c r="S55" s="488"/>
      <c r="T55" s="391"/>
      <c r="U55" s="391"/>
      <c r="V55" s="391"/>
      <c r="W55" s="391"/>
      <c r="X55" s="391"/>
      <c r="Y55" s="391"/>
      <c r="Z55" s="392"/>
      <c r="AA55" s="392"/>
      <c r="AB55" s="392"/>
      <c r="AC55" s="395"/>
      <c r="AD55" s="395"/>
      <c r="AE55" s="392"/>
      <c r="AF55" s="395"/>
      <c r="AG55" s="392"/>
    </row>
    <row r="56" ht="15.75" customHeight="1">
      <c r="A56" s="483"/>
      <c r="B56" s="489" t="s">
        <v>395</v>
      </c>
      <c r="C56" s="490">
        <f>C48*100/C11</f>
        <v>52.4249002</v>
      </c>
      <c r="D56" s="391"/>
      <c r="E56" s="491" t="s">
        <v>329</v>
      </c>
      <c r="F56" s="391"/>
      <c r="G56" s="391"/>
      <c r="H56" s="82"/>
      <c r="I56" s="491" t="s">
        <v>329</v>
      </c>
      <c r="J56" s="491" t="s">
        <v>329</v>
      </c>
      <c r="K56" s="391"/>
      <c r="L56" s="391"/>
      <c r="M56" s="82"/>
      <c r="N56" s="487"/>
      <c r="O56" s="391"/>
      <c r="P56" s="391"/>
      <c r="Q56" s="488"/>
      <c r="R56" s="487"/>
      <c r="S56" s="488"/>
      <c r="T56" s="391"/>
      <c r="U56" s="391"/>
      <c r="V56" s="391"/>
      <c r="W56" s="391"/>
      <c r="X56" s="391"/>
      <c r="Y56" s="391"/>
      <c r="Z56" s="392"/>
      <c r="AA56" s="392"/>
      <c r="AB56" s="392"/>
      <c r="AC56" s="392"/>
      <c r="AD56" s="392"/>
      <c r="AE56" s="392"/>
      <c r="AF56" s="392"/>
      <c r="AG56" s="392"/>
    </row>
    <row r="57" ht="15.75" customHeight="1">
      <c r="A57" s="392"/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487"/>
      <c r="O57" s="391"/>
      <c r="P57" s="391"/>
      <c r="Q57" s="488"/>
      <c r="R57" s="487"/>
      <c r="S57" s="488"/>
      <c r="T57" s="391"/>
      <c r="U57" s="82"/>
      <c r="V57" s="82"/>
      <c r="W57" s="82"/>
      <c r="X57" s="82"/>
      <c r="Y57" s="82"/>
      <c r="Z57" s="82"/>
      <c r="AA57" s="82"/>
      <c r="AB57" s="82"/>
      <c r="AC57" s="82"/>
      <c r="AD57" s="82"/>
      <c r="AE57" s="82"/>
      <c r="AF57" s="82"/>
      <c r="AG57" s="82"/>
    </row>
    <row r="58" ht="15.75" customHeight="1">
      <c r="A58" s="392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487"/>
      <c r="O58" s="391"/>
      <c r="P58" s="62"/>
      <c r="Q58" s="488"/>
      <c r="R58" s="487"/>
      <c r="S58" s="488"/>
      <c r="T58" s="391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</row>
    <row r="59" ht="15.75" customHeight="1">
      <c r="A59" s="392"/>
      <c r="B59" s="392" t="s">
        <v>396</v>
      </c>
      <c r="C59" s="82"/>
      <c r="D59" s="82"/>
      <c r="E59" s="62" t="str">
        <f>SUM(#REF!)</f>
        <v>#REF!</v>
      </c>
      <c r="F59" s="82"/>
      <c r="G59" s="82"/>
      <c r="H59" s="82"/>
      <c r="I59" s="62">
        <f t="shared" ref="I59:J59" si="14">SUM(B12:B13)</f>
        <v>0</v>
      </c>
      <c r="J59" s="62">
        <f t="shared" si="14"/>
        <v>839987998</v>
      </c>
      <c r="K59" s="82"/>
      <c r="L59" s="82"/>
      <c r="M59" s="82"/>
      <c r="N59" s="487"/>
      <c r="O59" s="391"/>
      <c r="P59" s="391"/>
      <c r="Q59" s="488"/>
      <c r="R59" s="487"/>
      <c r="S59" s="488"/>
      <c r="T59" s="391"/>
      <c r="U59" s="82"/>
      <c r="V59" s="82"/>
      <c r="W59" s="82"/>
      <c r="X59" s="82"/>
      <c r="Y59" s="82"/>
      <c r="Z59" s="82"/>
      <c r="AA59" s="82"/>
      <c r="AB59" s="82"/>
      <c r="AC59" s="82"/>
      <c r="AD59" s="82"/>
      <c r="AE59" s="82"/>
      <c r="AF59" s="82"/>
      <c r="AG59" s="82"/>
    </row>
    <row r="60" ht="15.75" customHeight="1">
      <c r="A60" s="392"/>
      <c r="B60" s="392" t="s">
        <v>397</v>
      </c>
      <c r="C60" s="62" t="str">
        <f>(C52/(1-K59))</f>
        <v>#ERROR!</v>
      </c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487"/>
      <c r="O60" s="391"/>
      <c r="P60" s="391"/>
      <c r="Q60" s="488"/>
      <c r="R60" s="487"/>
      <c r="S60" s="488"/>
      <c r="T60" s="391"/>
      <c r="U60" s="82"/>
      <c r="V60" s="82"/>
      <c r="W60" s="82"/>
      <c r="X60" s="82"/>
      <c r="Y60" s="82"/>
      <c r="Z60" s="82"/>
      <c r="AA60" s="82"/>
      <c r="AB60" s="82"/>
      <c r="AC60" s="82"/>
      <c r="AD60" s="82"/>
      <c r="AE60" s="82"/>
      <c r="AF60" s="82"/>
      <c r="AG60" s="82"/>
    </row>
    <row r="61" ht="15.75" customHeight="1">
      <c r="A61" s="82"/>
      <c r="B61" s="478" t="s">
        <v>398</v>
      </c>
      <c r="C61" s="82" t="str">
        <f>C60/C51</f>
        <v>#ERROR!</v>
      </c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487"/>
      <c r="O61" s="391"/>
      <c r="P61" s="391"/>
      <c r="Q61" s="488"/>
      <c r="R61" s="487"/>
      <c r="S61" s="488"/>
      <c r="T61" s="391"/>
      <c r="U61" s="82"/>
      <c r="V61" s="82"/>
      <c r="W61" s="82"/>
      <c r="X61" s="82"/>
      <c r="Y61" s="82"/>
      <c r="Z61" s="82"/>
      <c r="AA61" s="82"/>
      <c r="AB61" s="82"/>
      <c r="AC61" s="82"/>
      <c r="AD61" s="82"/>
      <c r="AE61" s="82"/>
      <c r="AF61" s="82"/>
      <c r="AG61" s="82"/>
    </row>
    <row r="62" ht="15.75" customHeight="1">
      <c r="A62" s="82"/>
      <c r="B62" s="82"/>
      <c r="C62" s="82"/>
      <c r="D62" s="82"/>
      <c r="E62" s="82"/>
      <c r="F62" s="82"/>
      <c r="G62" s="82"/>
      <c r="H62" s="82"/>
      <c r="I62" s="82"/>
      <c r="J62" s="82"/>
      <c r="K62" s="82"/>
      <c r="L62" s="82"/>
      <c r="M62" s="82"/>
      <c r="N62" s="487"/>
      <c r="O62" s="391"/>
      <c r="P62" s="391"/>
      <c r="Q62" s="488"/>
      <c r="R62" s="487"/>
      <c r="S62" s="488"/>
      <c r="T62" s="391"/>
      <c r="U62" s="82"/>
      <c r="V62" s="82"/>
      <c r="W62" s="82"/>
      <c r="X62" s="82"/>
      <c r="Y62" s="82"/>
      <c r="Z62" s="82"/>
      <c r="AA62" s="82"/>
      <c r="AB62" s="82"/>
      <c r="AC62" s="82"/>
      <c r="AD62" s="82"/>
      <c r="AE62" s="82"/>
      <c r="AF62" s="82"/>
      <c r="AG62" s="82"/>
    </row>
    <row r="63" ht="15.75" customHeight="1">
      <c r="A63" s="82"/>
      <c r="B63" s="82"/>
      <c r="C63" s="82"/>
      <c r="D63" s="82"/>
      <c r="E63" s="82" t="s">
        <v>399</v>
      </c>
      <c r="F63" s="82"/>
      <c r="G63" s="82"/>
      <c r="H63" s="82"/>
      <c r="I63" s="82" t="s">
        <v>399</v>
      </c>
      <c r="J63" s="82" t="s">
        <v>399</v>
      </c>
      <c r="K63" s="82"/>
      <c r="L63" s="82"/>
      <c r="M63" s="82"/>
      <c r="N63" s="487"/>
      <c r="O63" s="391"/>
      <c r="P63" s="82"/>
      <c r="Q63" s="493"/>
      <c r="R63" s="487"/>
      <c r="S63" s="488"/>
      <c r="T63" s="391"/>
      <c r="U63" s="82"/>
      <c r="V63" s="82"/>
      <c r="W63" s="82"/>
      <c r="X63" s="82"/>
      <c r="Y63" s="82"/>
      <c r="Z63" s="82"/>
      <c r="AA63" s="82"/>
      <c r="AB63" s="82"/>
      <c r="AC63" s="82"/>
      <c r="AD63" s="82"/>
      <c r="AE63" s="82"/>
      <c r="AF63" s="82"/>
      <c r="AG63" s="82"/>
      <c r="AH63" s="19"/>
      <c r="AI63" s="19">
        <f>AB46-AA46</f>
        <v>0</v>
      </c>
    </row>
    <row r="64" ht="15.75" customHeight="1">
      <c r="A64" s="82"/>
      <c r="D64" s="82"/>
      <c r="E64" s="494">
        <f>W46</f>
        <v>388729742.2</v>
      </c>
      <c r="F64" s="82"/>
      <c r="G64" s="82"/>
      <c r="H64" s="82"/>
      <c r="I64" s="494">
        <f t="shared" ref="I64:J64" si="15">Z46</f>
        <v>373066404.2</v>
      </c>
      <c r="J64" s="494">
        <f t="shared" si="15"/>
        <v>373066404.2</v>
      </c>
      <c r="K64" s="82"/>
      <c r="L64" s="82"/>
      <c r="M64" s="82"/>
      <c r="N64" s="487"/>
      <c r="O64" s="391"/>
      <c r="P64" s="62"/>
      <c r="Q64" s="82"/>
      <c r="R64" s="487"/>
      <c r="S64" s="391"/>
      <c r="T64" s="82"/>
      <c r="U64" s="82"/>
      <c r="V64" s="82"/>
      <c r="W64" s="82"/>
      <c r="X64" s="82"/>
      <c r="Y64" s="82"/>
      <c r="Z64" s="82"/>
      <c r="AA64" s="82"/>
      <c r="AB64" s="82"/>
      <c r="AC64" s="82"/>
      <c r="AD64" s="82"/>
      <c r="AE64" s="82"/>
      <c r="AF64" s="82"/>
      <c r="AG64" s="82"/>
    </row>
    <row r="65" ht="15.75" customHeight="1">
      <c r="A65" s="82"/>
      <c r="B65" s="495" t="s">
        <v>400</v>
      </c>
      <c r="C65" s="496">
        <v>0.25</v>
      </c>
      <c r="D65" s="493"/>
      <c r="E65" s="494"/>
      <c r="F65" s="493"/>
      <c r="G65" s="82"/>
      <c r="H65" s="82"/>
      <c r="I65" s="494"/>
      <c r="J65" s="494"/>
      <c r="K65" s="493"/>
      <c r="L65" s="82"/>
      <c r="M65" s="82"/>
      <c r="N65" s="487"/>
      <c r="O65" s="391"/>
      <c r="P65" s="82"/>
      <c r="Q65" s="82"/>
      <c r="R65" s="487"/>
      <c r="S65" s="391"/>
      <c r="T65" s="82"/>
      <c r="U65" s="82"/>
      <c r="V65" s="82"/>
      <c r="W65" s="82"/>
      <c r="X65" s="82"/>
      <c r="Y65" s="82"/>
      <c r="Z65" s="82"/>
      <c r="AA65" s="82"/>
      <c r="AB65" s="82"/>
      <c r="AC65" s="82"/>
      <c r="AD65" s="82"/>
      <c r="AE65" s="82"/>
      <c r="AF65" s="82"/>
      <c r="AG65" s="82"/>
    </row>
    <row r="66" ht="15.75" customHeight="1">
      <c r="A66" s="82"/>
      <c r="B66" s="495" t="s">
        <v>401</v>
      </c>
      <c r="C66" s="496">
        <v>0.75</v>
      </c>
      <c r="D66" s="82"/>
      <c r="E66" s="82"/>
      <c r="F66" s="82"/>
      <c r="G66" s="82"/>
      <c r="H66" s="82"/>
      <c r="I66" s="82"/>
      <c r="J66" s="82"/>
      <c r="K66" s="82"/>
      <c r="L66" s="82"/>
      <c r="M66" s="82"/>
      <c r="N66" s="487"/>
      <c r="O66" s="391"/>
      <c r="P66" s="82"/>
      <c r="Q66" s="82"/>
      <c r="R66" s="487"/>
      <c r="S66" s="391"/>
      <c r="T66" s="82"/>
      <c r="U66" s="82"/>
      <c r="V66" s="82"/>
      <c r="W66" s="82"/>
      <c r="X66" s="82"/>
      <c r="Y66" s="82"/>
      <c r="Z66" s="82"/>
      <c r="AA66" s="82"/>
      <c r="AB66" s="82"/>
      <c r="AC66" s="82"/>
      <c r="AD66" s="82"/>
      <c r="AE66" s="82"/>
      <c r="AF66" s="82"/>
      <c r="AG66" s="82"/>
    </row>
    <row r="67" ht="15.75" customHeight="1">
      <c r="A67" s="82"/>
      <c r="B67" s="82"/>
      <c r="C67" s="82"/>
      <c r="D67" s="493"/>
      <c r="E67" s="82"/>
      <c r="F67" s="493"/>
      <c r="G67" s="82"/>
      <c r="H67" s="82"/>
      <c r="I67" s="82"/>
      <c r="J67" s="82"/>
      <c r="K67" s="493"/>
      <c r="L67" s="82"/>
      <c r="M67" s="82"/>
      <c r="N67" s="487"/>
      <c r="O67" s="391"/>
      <c r="P67" s="82"/>
      <c r="Q67" s="82"/>
      <c r="R67" s="487"/>
      <c r="S67" s="391"/>
      <c r="T67" s="82"/>
      <c r="U67" s="82"/>
      <c r="V67" s="82"/>
      <c r="W67" s="82"/>
      <c r="X67" s="82"/>
      <c r="Y67" s="82"/>
      <c r="Z67" s="82"/>
      <c r="AA67" s="82"/>
      <c r="AB67" s="82"/>
      <c r="AC67" s="82"/>
      <c r="AD67" s="82"/>
      <c r="AE67" s="82"/>
      <c r="AF67" s="82"/>
      <c r="AG67" s="82"/>
    </row>
    <row r="68" ht="15.75" customHeight="1">
      <c r="A68" s="82"/>
      <c r="B68" s="82"/>
      <c r="C68" s="82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487"/>
      <c r="R68" s="487"/>
      <c r="S68" s="391"/>
      <c r="T68" s="82"/>
      <c r="U68" s="82"/>
      <c r="V68" s="82"/>
      <c r="W68" s="82"/>
      <c r="X68" s="82"/>
      <c r="Y68" s="82"/>
      <c r="Z68" s="82"/>
      <c r="AA68" s="82"/>
      <c r="AB68" s="82"/>
      <c r="AC68" s="82"/>
      <c r="AD68" s="82"/>
      <c r="AE68" s="82"/>
      <c r="AF68" s="82"/>
      <c r="AG68" s="82"/>
    </row>
    <row r="69" ht="15.75" customHeight="1">
      <c r="A69" s="82"/>
      <c r="B69" s="82"/>
      <c r="C69" s="82"/>
      <c r="D69" s="82"/>
      <c r="E69" s="82"/>
      <c r="F69" s="82"/>
      <c r="G69" s="82"/>
      <c r="H69" s="2"/>
      <c r="I69" s="82"/>
      <c r="J69" s="82"/>
      <c r="K69" s="82"/>
      <c r="L69" s="82"/>
      <c r="M69" s="2"/>
      <c r="N69" s="82"/>
      <c r="O69" s="82"/>
      <c r="P69" s="82"/>
      <c r="Q69" s="62"/>
      <c r="R69" s="82"/>
      <c r="S69" s="82"/>
      <c r="T69" s="82"/>
      <c r="U69" s="82"/>
      <c r="V69" s="82"/>
      <c r="W69" s="82"/>
      <c r="X69" s="82"/>
      <c r="Y69" s="82"/>
      <c r="Z69" s="82"/>
      <c r="AA69" s="82"/>
      <c r="AB69" s="82"/>
      <c r="AC69" s="82"/>
      <c r="AD69" s="82"/>
      <c r="AE69" s="82"/>
      <c r="AF69" s="82"/>
      <c r="AG69" s="82"/>
    </row>
    <row r="70" ht="15.75" customHeight="1">
      <c r="A70" s="82"/>
      <c r="B70" s="82"/>
      <c r="C70" s="82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  <c r="AA70" s="82"/>
      <c r="AB70" s="82"/>
      <c r="AC70" s="82"/>
      <c r="AD70" s="82"/>
      <c r="AE70" s="82"/>
      <c r="AF70" s="82"/>
      <c r="AG70" s="82"/>
    </row>
    <row r="71" ht="15.75" customHeight="1">
      <c r="A71" s="82"/>
      <c r="B71" s="82"/>
      <c r="C71" s="82"/>
      <c r="D71" s="82"/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  <c r="AA71" s="82"/>
      <c r="AB71" s="82"/>
      <c r="AC71" s="82"/>
      <c r="AD71" s="82"/>
      <c r="AE71" s="82"/>
      <c r="AF71" s="82"/>
      <c r="AG71" s="82"/>
    </row>
    <row r="72" ht="15.75" customHeight="1">
      <c r="A72" s="82"/>
      <c r="B72" s="82"/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  <c r="AA72" s="82"/>
      <c r="AB72" s="82"/>
      <c r="AC72" s="82"/>
      <c r="AD72" s="82"/>
      <c r="AE72" s="82"/>
      <c r="AF72" s="82"/>
      <c r="AG72" s="82"/>
    </row>
    <row r="73" ht="15.75" customHeight="1">
      <c r="A73" s="82"/>
      <c r="B73" s="82"/>
      <c r="C73" s="82"/>
      <c r="D73" s="82"/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  <c r="Z73" s="82"/>
      <c r="AA73" s="82"/>
      <c r="AB73" s="82"/>
      <c r="AC73" s="82"/>
      <c r="AD73" s="82"/>
      <c r="AE73" s="82"/>
      <c r="AF73" s="82"/>
      <c r="AG73" s="82"/>
    </row>
    <row r="74" ht="15.75" customHeight="1">
      <c r="A74" s="82"/>
      <c r="B74" s="82"/>
      <c r="C74" s="82"/>
      <c r="D74" s="82"/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  <c r="Y74" s="82"/>
      <c r="Z74" s="82"/>
      <c r="AA74" s="82"/>
      <c r="AB74" s="82"/>
      <c r="AC74" s="82"/>
      <c r="AD74" s="82"/>
      <c r="AE74" s="82"/>
      <c r="AF74" s="82"/>
      <c r="AG74" s="82"/>
    </row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3">
    <mergeCell ref="AW5:BH5"/>
    <mergeCell ref="BI5:BT5"/>
    <mergeCell ref="BU5:CG5"/>
    <mergeCell ref="CH5:CS5"/>
    <mergeCell ref="CT5:DC5"/>
    <mergeCell ref="ET48:EU48"/>
    <mergeCell ref="A5:A6"/>
    <mergeCell ref="B5:B6"/>
    <mergeCell ref="C5:C6"/>
    <mergeCell ref="D5:N5"/>
    <mergeCell ref="O5:Z5"/>
    <mergeCell ref="AA5:AL5"/>
    <mergeCell ref="AM5:AV5"/>
  </mergeCells>
  <conditionalFormatting sqref="D46:I47 E46:CU46 J47:DB47">
    <cfRule type="cellIs" dxfId="0" priority="1" operator="lessThan">
      <formula>0</formula>
    </cfRule>
  </conditionalFormatting>
  <printOptions/>
  <pageMargins bottom="0.75" footer="0.0" header="0.0" left="0.7" right="0.7" top="0.75"/>
  <pageSetup paperSize="9" orientation="portrait"/>
  <headerFooter>
    <oddHeader>&amp;C </oddHead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7.43"/>
    <col customWidth="1" min="2" max="2" width="5.57"/>
    <col customWidth="1" min="3" max="3" width="38.0"/>
    <col customWidth="1" min="4" max="4" width="7.57"/>
    <col customWidth="1" min="5" max="5" width="8.86"/>
    <col customWidth="1" min="6" max="6" width="12.71"/>
    <col customWidth="1" min="7" max="7" width="14.0"/>
    <col customWidth="1" min="8" max="8" width="15.29"/>
    <col customWidth="1" min="9" max="26" width="8.71"/>
  </cols>
  <sheetData>
    <row r="1">
      <c r="B1" s="497" t="s">
        <v>402</v>
      </c>
      <c r="C1" s="209"/>
      <c r="D1" s="209"/>
      <c r="E1" s="209"/>
      <c r="F1" s="209"/>
      <c r="G1" s="209"/>
      <c r="H1" s="186"/>
    </row>
    <row r="2" ht="18.75" customHeight="1">
      <c r="A2" s="2"/>
      <c r="B2" s="498" t="s">
        <v>154</v>
      </c>
      <c r="C2" s="209"/>
      <c r="D2" s="209"/>
      <c r="E2" s="209"/>
      <c r="F2" s="209"/>
      <c r="G2" s="186"/>
      <c r="H2" s="210" t="s">
        <v>155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499" t="s">
        <v>52</v>
      </c>
      <c r="C3" s="369" t="s">
        <v>157</v>
      </c>
      <c r="D3" s="369" t="s">
        <v>158</v>
      </c>
      <c r="E3" s="369" t="s">
        <v>159</v>
      </c>
      <c r="F3" s="369" t="s">
        <v>160</v>
      </c>
      <c r="G3" s="369" t="s">
        <v>161</v>
      </c>
      <c r="H3" s="500" t="s">
        <v>162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501" t="s">
        <v>163</v>
      </c>
      <c r="C4" s="502"/>
      <c r="D4" s="502"/>
      <c r="E4" s="502"/>
      <c r="F4" s="502"/>
      <c r="G4" s="502"/>
      <c r="H4" s="503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504">
        <v>1.0</v>
      </c>
      <c r="C5" s="282" t="s">
        <v>164</v>
      </c>
      <c r="D5" s="280">
        <v>494.0</v>
      </c>
      <c r="E5" s="281" t="s">
        <v>165</v>
      </c>
      <c r="F5" s="281">
        <v>344200.0</v>
      </c>
      <c r="G5" s="281">
        <v>1.7E8</v>
      </c>
      <c r="H5" s="505">
        <v>1.7E8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504">
        <v>2.0</v>
      </c>
      <c r="C6" s="282" t="s">
        <v>166</v>
      </c>
      <c r="D6" s="280">
        <v>513.0</v>
      </c>
      <c r="E6" s="281" t="s">
        <v>167</v>
      </c>
      <c r="F6" s="281">
        <v>650000.0</v>
      </c>
      <c r="G6" s="281">
        <v>3.3345E8</v>
      </c>
      <c r="H6" s="505">
        <v>3.3345E8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501" t="s">
        <v>169</v>
      </c>
      <c r="C7" s="502"/>
      <c r="D7" s="502"/>
      <c r="E7" s="502"/>
      <c r="F7" s="502"/>
      <c r="G7" s="502"/>
      <c r="H7" s="503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504">
        <v>1.0</v>
      </c>
      <c r="C8" s="504" t="s">
        <v>170</v>
      </c>
      <c r="D8" s="504">
        <v>1.0</v>
      </c>
      <c r="E8" s="283" t="s">
        <v>171</v>
      </c>
      <c r="F8" s="504">
        <v>2000000.0</v>
      </c>
      <c r="G8" s="282">
        <v>2000000.0</v>
      </c>
      <c r="H8" s="505">
        <v>2150000.0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504">
        <v>2.0</v>
      </c>
      <c r="C9" s="504" t="s">
        <v>172</v>
      </c>
      <c r="D9" s="504">
        <v>1.0</v>
      </c>
      <c r="E9" s="283" t="s">
        <v>171</v>
      </c>
      <c r="F9" s="504">
        <v>3000000.0</v>
      </c>
      <c r="G9" s="282">
        <v>3000000.0</v>
      </c>
      <c r="H9" s="505">
        <v>1500000.0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504">
        <v>3.0</v>
      </c>
      <c r="C10" s="504" t="s">
        <v>173</v>
      </c>
      <c r="D10" s="504">
        <v>0.0</v>
      </c>
      <c r="E10" s="283" t="s">
        <v>171</v>
      </c>
      <c r="F10" s="504">
        <v>1500000.0</v>
      </c>
      <c r="G10" s="282">
        <v>8000000.0</v>
      </c>
      <c r="H10" s="505">
        <v>1500000.0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501" t="s">
        <v>177</v>
      </c>
      <c r="C11" s="502"/>
      <c r="D11" s="502"/>
      <c r="E11" s="502"/>
      <c r="F11" s="502"/>
      <c r="G11" s="502"/>
      <c r="H11" s="503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504">
        <v>1.0</v>
      </c>
      <c r="C12" s="282" t="s">
        <v>178</v>
      </c>
      <c r="D12" s="280">
        <v>1.0</v>
      </c>
      <c r="E12" s="283" t="s">
        <v>165</v>
      </c>
      <c r="F12" s="281">
        <v>750000.0</v>
      </c>
      <c r="G12" s="282">
        <v>750000.0</v>
      </c>
      <c r="H12" s="505">
        <v>1250000.0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501" t="s">
        <v>181</v>
      </c>
      <c r="C13" s="502"/>
      <c r="D13" s="502"/>
      <c r="E13" s="502"/>
      <c r="F13" s="502"/>
      <c r="G13" s="502"/>
      <c r="H13" s="503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39">
        <v>1.0</v>
      </c>
      <c r="C14" s="239" t="s">
        <v>182</v>
      </c>
      <c r="D14" s="222">
        <v>1.0</v>
      </c>
      <c r="E14" s="223" t="s">
        <v>171</v>
      </c>
      <c r="F14" s="223">
        <v>4500000.0</v>
      </c>
      <c r="G14" s="221">
        <f t="shared" ref="G14:G15" si="1">D14*F14</f>
        <v>4500000</v>
      </c>
      <c r="H14" s="224">
        <v>4500000.0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39">
        <v>2.0</v>
      </c>
      <c r="C15" s="221" t="s">
        <v>183</v>
      </c>
      <c r="D15" s="222">
        <v>1.0</v>
      </c>
      <c r="E15" s="223" t="s">
        <v>171</v>
      </c>
      <c r="F15" s="223">
        <v>1500000.0</v>
      </c>
      <c r="G15" s="221">
        <f t="shared" si="1"/>
        <v>1500000</v>
      </c>
      <c r="H15" s="224">
        <v>1500000.0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504">
        <v>3.0</v>
      </c>
      <c r="C16" s="282" t="s">
        <v>184</v>
      </c>
      <c r="D16" s="280">
        <v>1.0</v>
      </c>
      <c r="E16" s="281" t="s">
        <v>171</v>
      </c>
      <c r="F16" s="281">
        <v>2000000.0</v>
      </c>
      <c r="G16" s="282">
        <v>2000000.0</v>
      </c>
      <c r="H16" s="505">
        <v>2100000.0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506" t="s">
        <v>63</v>
      </c>
      <c r="C17" s="507" t="s">
        <v>64</v>
      </c>
      <c r="D17" s="508"/>
      <c r="E17" s="509"/>
      <c r="F17" s="291"/>
      <c r="G17" s="291"/>
      <c r="H17" s="291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81">
        <v>1.0</v>
      </c>
      <c r="C18" s="282" t="s">
        <v>191</v>
      </c>
      <c r="D18" s="283">
        <v>2.0</v>
      </c>
      <c r="E18" s="283" t="s">
        <v>171</v>
      </c>
      <c r="F18" s="282">
        <v>5000000.0</v>
      </c>
      <c r="G18" s="282">
        <v>1.0E7</v>
      </c>
      <c r="H18" s="505">
        <v>7000000.0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501" t="s">
        <v>199</v>
      </c>
      <c r="C19" s="502"/>
      <c r="D19" s="502"/>
      <c r="E19" s="502"/>
      <c r="F19" s="502"/>
      <c r="G19" s="502"/>
      <c r="H19" s="503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504">
        <v>1.0</v>
      </c>
      <c r="C20" s="282" t="s">
        <v>200</v>
      </c>
      <c r="D20" s="280">
        <v>1007.0</v>
      </c>
      <c r="E20" s="281" t="s">
        <v>165</v>
      </c>
      <c r="F20" s="283">
        <v>3773.0</v>
      </c>
      <c r="G20" s="283">
        <v>3799411.0</v>
      </c>
      <c r="H20" s="505">
        <v>1005000.0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504"/>
      <c r="C21" s="282" t="s">
        <v>205</v>
      </c>
      <c r="D21" s="508">
        <v>140.0</v>
      </c>
      <c r="E21" s="281" t="s">
        <v>206</v>
      </c>
      <c r="F21" s="282">
        <v>400000.0</v>
      </c>
      <c r="G21" s="283">
        <v>5.6E7</v>
      </c>
      <c r="H21" s="505">
        <v>2.9423738E7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504">
        <v>12.0</v>
      </c>
      <c r="C22" s="282" t="s">
        <v>220</v>
      </c>
      <c r="D22" s="280">
        <v>50.0</v>
      </c>
      <c r="E22" s="281" t="s">
        <v>167</v>
      </c>
      <c r="F22" s="282">
        <v>1340000.0</v>
      </c>
      <c r="G22" s="283">
        <v>6.7E7</v>
      </c>
      <c r="H22" s="505">
        <v>5.92E7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504">
        <v>14.0</v>
      </c>
      <c r="C23" s="282" t="s">
        <v>222</v>
      </c>
      <c r="D23" s="508">
        <v>295.0</v>
      </c>
      <c r="E23" s="281" t="s">
        <v>167</v>
      </c>
      <c r="F23" s="282">
        <v>65000.0</v>
      </c>
      <c r="G23" s="283">
        <v>1.9175E7</v>
      </c>
      <c r="H23" s="505">
        <v>8000000.0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510">
        <v>16.0</v>
      </c>
      <c r="C24" s="347" t="s">
        <v>224</v>
      </c>
      <c r="D24" s="511"/>
      <c r="E24" s="512"/>
      <c r="F24" s="347"/>
      <c r="G24" s="513"/>
      <c r="H24" s="505">
        <v>420000.0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510">
        <v>17.0</v>
      </c>
      <c r="C25" s="347" t="s">
        <v>225</v>
      </c>
      <c r="D25" s="511"/>
      <c r="E25" s="512"/>
      <c r="F25" s="347"/>
      <c r="G25" s="513"/>
      <c r="H25" s="505">
        <v>238500.0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506" t="s">
        <v>72</v>
      </c>
      <c r="C26" s="507" t="s">
        <v>73</v>
      </c>
      <c r="D26" s="508"/>
      <c r="E26" s="509"/>
      <c r="F26" s="291"/>
      <c r="G26" s="291"/>
      <c r="H26" s="514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504">
        <v>1.0</v>
      </c>
      <c r="C27" s="282" t="s">
        <v>249</v>
      </c>
      <c r="D27" s="280">
        <v>18.0</v>
      </c>
      <c r="E27" s="281" t="s">
        <v>240</v>
      </c>
      <c r="F27" s="291">
        <f>8400000/18</f>
        <v>466666.6667</v>
      </c>
      <c r="G27" s="282">
        <v>8400000.0</v>
      </c>
      <c r="H27" s="505">
        <v>1350000.0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515">
        <v>2.0</v>
      </c>
      <c r="C28" s="282" t="s">
        <v>250</v>
      </c>
      <c r="D28" s="280">
        <v>12.0</v>
      </c>
      <c r="E28" s="281" t="s">
        <v>240</v>
      </c>
      <c r="F28" s="282">
        <v>100000.0</v>
      </c>
      <c r="G28" s="282">
        <v>1200000.0</v>
      </c>
      <c r="H28" s="505">
        <v>2996750.0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504">
        <v>3.0</v>
      </c>
      <c r="C29" s="282" t="s">
        <v>251</v>
      </c>
      <c r="D29" s="280">
        <v>18.0</v>
      </c>
      <c r="E29" s="281" t="s">
        <v>240</v>
      </c>
      <c r="F29" s="291">
        <f>1200000/18</f>
        <v>66666.66667</v>
      </c>
      <c r="G29" s="282">
        <v>1200000.0</v>
      </c>
      <c r="H29" s="505">
        <v>660000.0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504">
        <v>6.0</v>
      </c>
      <c r="C30" s="282" t="s">
        <v>254</v>
      </c>
      <c r="D30" s="280">
        <v>6.0</v>
      </c>
      <c r="E30" s="282" t="s">
        <v>171</v>
      </c>
      <c r="F30" s="281">
        <v>1625000.0</v>
      </c>
      <c r="G30" s="282">
        <v>9750000.0</v>
      </c>
      <c r="H30" s="505">
        <v>5550000.0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504"/>
      <c r="C31" s="282" t="s">
        <v>255</v>
      </c>
      <c r="D31" s="280">
        <v>1.0</v>
      </c>
      <c r="E31" s="282" t="s">
        <v>171</v>
      </c>
      <c r="F31" s="281">
        <v>5000000.0</v>
      </c>
      <c r="G31" s="282">
        <v>5000000.0</v>
      </c>
      <c r="H31" s="505">
        <v>600000.0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510">
        <v>12.5</v>
      </c>
      <c r="C32" s="347" t="s">
        <v>259</v>
      </c>
      <c r="D32" s="511">
        <v>0.0</v>
      </c>
      <c r="E32" s="512"/>
      <c r="F32" s="347"/>
      <c r="G32" s="347">
        <v>0.0</v>
      </c>
      <c r="H32" s="505">
        <v>4550000.0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516">
        <v>13.9</v>
      </c>
      <c r="C33" s="347" t="s">
        <v>260</v>
      </c>
      <c r="D33" s="511"/>
      <c r="E33" s="512"/>
      <c r="F33" s="347"/>
      <c r="G33" s="347"/>
      <c r="H33" s="505">
        <v>250000.0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506" t="s">
        <v>75</v>
      </c>
      <c r="C34" s="507" t="s">
        <v>76</v>
      </c>
      <c r="D34" s="508"/>
      <c r="E34" s="509"/>
      <c r="F34" s="291"/>
      <c r="G34" s="291"/>
      <c r="H34" s="514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504">
        <v>1.0</v>
      </c>
      <c r="C35" s="282" t="s">
        <v>262</v>
      </c>
      <c r="D35" s="280">
        <v>9.0</v>
      </c>
      <c r="E35" s="281" t="s">
        <v>263</v>
      </c>
      <c r="F35" s="282">
        <v>500000.0</v>
      </c>
      <c r="G35" s="282">
        <v>4500000.0</v>
      </c>
      <c r="H35" s="505">
        <v>1450000.0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504">
        <v>2.0</v>
      </c>
      <c r="C36" s="282" t="s">
        <v>264</v>
      </c>
      <c r="D36" s="280">
        <v>1.0</v>
      </c>
      <c r="E36" s="281" t="s">
        <v>171</v>
      </c>
      <c r="F36" s="282">
        <v>300000.0</v>
      </c>
      <c r="G36" s="282">
        <v>300000.0</v>
      </c>
      <c r="H36" s="505">
        <v>300000.0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510">
        <v>5.0</v>
      </c>
      <c r="C37" s="347" t="s">
        <v>268</v>
      </c>
      <c r="D37" s="511">
        <v>0.0</v>
      </c>
      <c r="E37" s="512" t="s">
        <v>266</v>
      </c>
      <c r="F37" s="347">
        <v>3000000.0</v>
      </c>
      <c r="G37" s="347">
        <v>0.0</v>
      </c>
      <c r="H37" s="505">
        <v>50000.0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510">
        <v>6.0</v>
      </c>
      <c r="C38" s="347" t="s">
        <v>269</v>
      </c>
      <c r="D38" s="511">
        <v>0.0</v>
      </c>
      <c r="E38" s="512" t="s">
        <v>171</v>
      </c>
      <c r="F38" s="347">
        <v>2000000.0</v>
      </c>
      <c r="G38" s="347">
        <v>0.0</v>
      </c>
      <c r="H38" s="505">
        <v>200000.0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510">
        <v>7.0</v>
      </c>
      <c r="C39" s="347" t="s">
        <v>270</v>
      </c>
      <c r="D39" s="511"/>
      <c r="E39" s="512"/>
      <c r="F39" s="347"/>
      <c r="G39" s="347">
        <v>300000.0</v>
      </c>
      <c r="H39" s="505">
        <v>60000.0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01"/>
      <c r="B40" s="510">
        <v>8.0</v>
      </c>
      <c r="C40" s="347" t="s">
        <v>271</v>
      </c>
      <c r="D40" s="511">
        <v>0.0</v>
      </c>
      <c r="E40" s="512" t="s">
        <v>171</v>
      </c>
      <c r="F40" s="347">
        <v>2250000.0</v>
      </c>
      <c r="G40" s="347">
        <v>0.0</v>
      </c>
      <c r="H40" s="505">
        <v>2881000.0</v>
      </c>
      <c r="I40" s="201"/>
      <c r="J40" s="201"/>
      <c r="K40" s="201"/>
      <c r="L40" s="201"/>
      <c r="M40" s="201"/>
      <c r="N40" s="201"/>
      <c r="O40" s="201"/>
      <c r="P40" s="201"/>
      <c r="Q40" s="201"/>
      <c r="R40" s="201"/>
      <c r="S40" s="201"/>
      <c r="T40" s="201"/>
      <c r="U40" s="201"/>
      <c r="V40" s="201"/>
      <c r="W40" s="201"/>
      <c r="X40" s="201"/>
      <c r="Y40" s="201"/>
      <c r="Z40" s="201"/>
    </row>
    <row r="41" ht="15.75" customHeight="1">
      <c r="A41" s="2"/>
      <c r="B41" s="504">
        <v>9.0</v>
      </c>
      <c r="C41" s="282" t="s">
        <v>226</v>
      </c>
      <c r="D41" s="280">
        <v>2.0</v>
      </c>
      <c r="E41" s="281" t="s">
        <v>171</v>
      </c>
      <c r="F41" s="282">
        <v>5000000.0</v>
      </c>
      <c r="G41" s="282">
        <v>1.0E7</v>
      </c>
      <c r="H41" s="505">
        <v>100000.0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517" t="s">
        <v>79</v>
      </c>
      <c r="C42" s="518" t="s">
        <v>272</v>
      </c>
      <c r="D42" s="518"/>
      <c r="E42" s="518"/>
      <c r="F42" s="519"/>
      <c r="G42" s="519"/>
      <c r="H42" s="519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520">
        <v>45.0</v>
      </c>
      <c r="C43" s="521" t="s">
        <v>275</v>
      </c>
      <c r="D43" s="281">
        <v>1.0</v>
      </c>
      <c r="E43" s="280" t="s">
        <v>195</v>
      </c>
      <c r="F43" s="281">
        <v>3000000.0</v>
      </c>
      <c r="G43" s="281">
        <v>1.215E8</v>
      </c>
      <c r="H43" s="505">
        <v>1.08E8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520">
        <v>62.0</v>
      </c>
      <c r="C44" s="521" t="s">
        <v>276</v>
      </c>
      <c r="D44" s="281">
        <v>1.0</v>
      </c>
      <c r="E44" s="280" t="s">
        <v>195</v>
      </c>
      <c r="F44" s="281">
        <v>3000000.0</v>
      </c>
      <c r="G44" s="281">
        <v>1.95E8</v>
      </c>
      <c r="H44" s="505">
        <v>1.8525E8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517" t="s">
        <v>81</v>
      </c>
      <c r="C45" s="518" t="s">
        <v>82</v>
      </c>
      <c r="D45" s="518"/>
      <c r="E45" s="518"/>
      <c r="F45" s="519"/>
      <c r="G45" s="519"/>
      <c r="H45" s="519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522">
        <v>1.0</v>
      </c>
      <c r="C46" s="14" t="s">
        <v>284</v>
      </c>
      <c r="D46" s="281">
        <v>1.0</v>
      </c>
      <c r="E46" s="280" t="s">
        <v>195</v>
      </c>
      <c r="F46" s="291">
        <f>13600000/7</f>
        <v>1942857.143</v>
      </c>
      <c r="G46" s="282">
        <v>1.36E7</v>
      </c>
      <c r="H46" s="505">
        <v>2488000.0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522">
        <v>3.0</v>
      </c>
      <c r="C47" s="14" t="s">
        <v>286</v>
      </c>
      <c r="D47" s="281">
        <v>1.0</v>
      </c>
      <c r="E47" s="280" t="s">
        <v>195</v>
      </c>
      <c r="F47" s="40">
        <v>2571428.5714285714</v>
      </c>
      <c r="G47" s="282">
        <v>1.8E7</v>
      </c>
      <c r="H47" s="505">
        <v>1.7E7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523">
        <v>9.0</v>
      </c>
      <c r="C48" s="345" t="s">
        <v>292</v>
      </c>
      <c r="D48" s="512"/>
      <c r="E48" s="511"/>
      <c r="F48" s="346"/>
      <c r="G48" s="347"/>
      <c r="H48" s="505">
        <v>320000.0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523">
        <v>10.0</v>
      </c>
      <c r="C49" s="524" t="s">
        <v>293</v>
      </c>
      <c r="D49" s="512"/>
      <c r="E49" s="511"/>
      <c r="F49" s="346"/>
      <c r="G49" s="347"/>
      <c r="H49" s="505">
        <v>1000000.0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523">
        <v>11.0</v>
      </c>
      <c r="C50" s="345" t="s">
        <v>294</v>
      </c>
      <c r="D50" s="512"/>
      <c r="E50" s="511"/>
      <c r="F50" s="346"/>
      <c r="G50" s="347"/>
      <c r="H50" s="505">
        <v>5100000.0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506" t="s">
        <v>85</v>
      </c>
      <c r="C51" s="507" t="s">
        <v>86</v>
      </c>
      <c r="D51" s="508"/>
      <c r="E51" s="509"/>
      <c r="F51" s="291"/>
      <c r="G51" s="291"/>
      <c r="H51" s="291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504">
        <v>1.0</v>
      </c>
      <c r="C52" s="525" t="s">
        <v>403</v>
      </c>
      <c r="D52" s="508"/>
      <c r="E52" s="509" t="s">
        <v>195</v>
      </c>
      <c r="F52" s="526"/>
      <c r="G52" s="291">
        <v>1.0833858285714285E7</v>
      </c>
      <c r="H52" s="505">
        <v>1.0075E7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504">
        <v>2.0</v>
      </c>
      <c r="C53" s="525" t="s">
        <v>404</v>
      </c>
      <c r="D53" s="508"/>
      <c r="E53" s="509" t="s">
        <v>195</v>
      </c>
      <c r="F53" s="526"/>
      <c r="G53" s="291">
        <v>1.0833858285714285E7</v>
      </c>
      <c r="H53" s="505">
        <v>6737500.0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504">
        <v>3.0</v>
      </c>
      <c r="C54" s="525" t="s">
        <v>405</v>
      </c>
      <c r="D54" s="508"/>
      <c r="E54" s="509" t="s">
        <v>195</v>
      </c>
      <c r="F54" s="526"/>
      <c r="G54" s="291">
        <v>1.0833858285714285E7</v>
      </c>
      <c r="H54" s="505">
        <v>7918125.0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504">
        <v>4.0</v>
      </c>
      <c r="C55" s="525" t="s">
        <v>406</v>
      </c>
      <c r="D55" s="508"/>
      <c r="E55" s="509" t="s">
        <v>195</v>
      </c>
      <c r="F55" s="526"/>
      <c r="G55" s="291">
        <v>1.0833858285714285E7</v>
      </c>
      <c r="H55" s="505">
        <v>9475002.0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504">
        <v>5.0</v>
      </c>
      <c r="C56" s="525" t="s">
        <v>407</v>
      </c>
      <c r="D56" s="508"/>
      <c r="E56" s="509" t="s">
        <v>195</v>
      </c>
      <c r="F56" s="526"/>
      <c r="G56" s="291">
        <v>1.0833858285714285E7</v>
      </c>
      <c r="H56" s="505">
        <v>9250000.0</v>
      </c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506" t="s">
        <v>316</v>
      </c>
      <c r="C57" s="507" t="s">
        <v>317</v>
      </c>
      <c r="D57" s="508"/>
      <c r="E57" s="509"/>
      <c r="F57" s="291"/>
      <c r="G57" s="291"/>
      <c r="H57" s="291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510">
        <v>1.0</v>
      </c>
      <c r="C58" s="347" t="s">
        <v>319</v>
      </c>
      <c r="D58" s="511"/>
      <c r="E58" s="512"/>
      <c r="F58" s="527"/>
      <c r="G58" s="512">
        <v>0.0</v>
      </c>
      <c r="H58" s="505">
        <v>6881178.75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506" t="s">
        <v>320</v>
      </c>
      <c r="C59" s="507" t="s">
        <v>408</v>
      </c>
      <c r="D59" s="508"/>
      <c r="E59" s="509"/>
      <c r="F59" s="291"/>
      <c r="G59" s="291"/>
      <c r="H59" s="291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510">
        <v>1.0</v>
      </c>
      <c r="C60" s="347" t="s">
        <v>409</v>
      </c>
      <c r="D60" s="511"/>
      <c r="E60" s="512"/>
      <c r="F60" s="527"/>
      <c r="G60" s="512">
        <v>0.0</v>
      </c>
      <c r="H60" s="505">
        <v>1.79026759E8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528" t="s">
        <v>410</v>
      </c>
      <c r="C61" s="209"/>
      <c r="D61" s="209"/>
      <c r="E61" s="209"/>
      <c r="F61" s="186"/>
      <c r="G61" s="529"/>
      <c r="H61" s="529">
        <f>SUM(H5:H60)</f>
        <v>1192756553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56"/>
      <c r="C62" s="2"/>
      <c r="D62" s="2"/>
      <c r="E62" s="2"/>
      <c r="F62" s="2"/>
      <c r="G62" s="2"/>
      <c r="H62" s="201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56"/>
      <c r="C63" s="2"/>
      <c r="D63" s="2"/>
      <c r="E63" s="2"/>
      <c r="F63" s="2"/>
      <c r="G63" s="103" t="s">
        <v>411</v>
      </c>
      <c r="H63" s="104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56"/>
      <c r="C64" s="2"/>
      <c r="D64" s="2"/>
      <c r="E64" s="2"/>
      <c r="F64" s="2"/>
      <c r="G64" s="2"/>
      <c r="H64" s="201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56"/>
      <c r="C65" s="2"/>
      <c r="D65" s="2"/>
      <c r="E65" s="2"/>
      <c r="F65" s="2"/>
      <c r="G65" s="2"/>
      <c r="H65" s="201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56"/>
      <c r="C66" s="2"/>
      <c r="D66" s="2"/>
      <c r="E66" s="2"/>
      <c r="F66" s="2"/>
      <c r="G66" s="2"/>
      <c r="H66" s="201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56"/>
      <c r="C67" s="2"/>
      <c r="D67" s="2"/>
      <c r="E67" s="2"/>
      <c r="F67" s="2"/>
      <c r="G67" s="2"/>
      <c r="H67" s="201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56"/>
      <c r="C68" s="2"/>
      <c r="D68" s="2"/>
      <c r="E68" s="2"/>
      <c r="F68" s="2"/>
      <c r="G68" s="2"/>
      <c r="H68" s="201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56"/>
      <c r="C69" s="2"/>
      <c r="D69" s="2"/>
      <c r="E69" s="2"/>
      <c r="F69" s="2"/>
      <c r="G69" s="2"/>
      <c r="H69" s="201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56"/>
      <c r="C70" s="2"/>
      <c r="D70" s="2"/>
      <c r="E70" s="2"/>
      <c r="F70" s="2"/>
      <c r="G70" s="2"/>
      <c r="H70" s="201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56"/>
      <c r="C71" s="2"/>
      <c r="D71" s="2"/>
      <c r="E71" s="2"/>
      <c r="F71" s="2"/>
      <c r="G71" s="2"/>
      <c r="H71" s="201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56"/>
      <c r="C72" s="2"/>
      <c r="D72" s="2"/>
      <c r="E72" s="2"/>
      <c r="F72" s="2"/>
      <c r="G72" s="2"/>
      <c r="H72" s="201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56"/>
      <c r="C73" s="2"/>
      <c r="D73" s="2"/>
      <c r="E73" s="2"/>
      <c r="F73" s="2"/>
      <c r="G73" s="2"/>
      <c r="H73" s="201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56"/>
      <c r="C74" s="2"/>
      <c r="D74" s="2"/>
      <c r="E74" s="2"/>
      <c r="F74" s="2"/>
      <c r="G74" s="2"/>
      <c r="H74" s="201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56"/>
      <c r="C75" s="2"/>
      <c r="D75" s="2"/>
      <c r="E75" s="2"/>
      <c r="F75" s="2"/>
      <c r="G75" s="2"/>
      <c r="H75" s="201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56"/>
      <c r="C76" s="2"/>
      <c r="D76" s="2"/>
      <c r="E76" s="2"/>
      <c r="F76" s="2"/>
      <c r="G76" s="2"/>
      <c r="H76" s="201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56"/>
      <c r="C77" s="2"/>
      <c r="D77" s="2"/>
      <c r="E77" s="2"/>
      <c r="F77" s="2"/>
      <c r="G77" s="2"/>
      <c r="H77" s="201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56"/>
      <c r="C78" s="2"/>
      <c r="D78" s="2"/>
      <c r="E78" s="2"/>
      <c r="F78" s="2"/>
      <c r="G78" s="2"/>
      <c r="H78" s="201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56"/>
      <c r="C79" s="2"/>
      <c r="D79" s="2"/>
      <c r="E79" s="2"/>
      <c r="F79" s="2"/>
      <c r="G79" s="2"/>
      <c r="H79" s="201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56"/>
      <c r="C80" s="2"/>
      <c r="D80" s="2"/>
      <c r="E80" s="2"/>
      <c r="F80" s="2"/>
      <c r="G80" s="2"/>
      <c r="H80" s="201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56"/>
      <c r="C81" s="2"/>
      <c r="D81" s="2"/>
      <c r="E81" s="2"/>
      <c r="F81" s="2"/>
      <c r="G81" s="2"/>
      <c r="H81" s="201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56"/>
      <c r="C82" s="2"/>
      <c r="D82" s="2"/>
      <c r="E82" s="2"/>
      <c r="F82" s="2"/>
      <c r="G82" s="2"/>
      <c r="H82" s="201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56"/>
      <c r="C83" s="2"/>
      <c r="D83" s="2"/>
      <c r="E83" s="2"/>
      <c r="F83" s="2"/>
      <c r="G83" s="2"/>
      <c r="H83" s="201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56"/>
      <c r="C84" s="2"/>
      <c r="D84" s="2"/>
      <c r="E84" s="2"/>
      <c r="F84" s="2"/>
      <c r="G84" s="2"/>
      <c r="H84" s="201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56"/>
      <c r="C85" s="2"/>
      <c r="D85" s="2"/>
      <c r="E85" s="2"/>
      <c r="F85" s="2"/>
      <c r="G85" s="2"/>
      <c r="H85" s="201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56"/>
      <c r="C86" s="2"/>
      <c r="D86" s="2"/>
      <c r="E86" s="2"/>
      <c r="F86" s="2"/>
      <c r="G86" s="2"/>
      <c r="H86" s="201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56"/>
      <c r="C87" s="2"/>
      <c r="D87" s="2"/>
      <c r="E87" s="2"/>
      <c r="F87" s="2"/>
      <c r="G87" s="2"/>
      <c r="H87" s="201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56"/>
      <c r="C88" s="2"/>
      <c r="D88" s="2"/>
      <c r="E88" s="2"/>
      <c r="F88" s="2"/>
      <c r="G88" s="2"/>
      <c r="H88" s="20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56"/>
      <c r="C89" s="2"/>
      <c r="D89" s="2"/>
      <c r="E89" s="2"/>
      <c r="F89" s="2"/>
      <c r="G89" s="2"/>
      <c r="H89" s="201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56"/>
      <c r="C90" s="2"/>
      <c r="D90" s="2"/>
      <c r="E90" s="2"/>
      <c r="F90" s="2"/>
      <c r="G90" s="2"/>
      <c r="H90" s="201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56"/>
      <c r="C91" s="2"/>
      <c r="D91" s="2"/>
      <c r="E91" s="2"/>
      <c r="F91" s="2"/>
      <c r="G91" s="2"/>
      <c r="H91" s="201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56"/>
      <c r="C92" s="2"/>
      <c r="D92" s="2"/>
      <c r="E92" s="2"/>
      <c r="F92" s="2"/>
      <c r="G92" s="2"/>
      <c r="H92" s="201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56"/>
      <c r="C93" s="2"/>
      <c r="D93" s="2"/>
      <c r="E93" s="2"/>
      <c r="F93" s="2"/>
      <c r="G93" s="2"/>
      <c r="H93" s="201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56"/>
      <c r="C94" s="2"/>
      <c r="D94" s="2"/>
      <c r="E94" s="2"/>
      <c r="F94" s="2"/>
      <c r="G94" s="2"/>
      <c r="H94" s="201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56"/>
      <c r="C95" s="2"/>
      <c r="D95" s="2"/>
      <c r="E95" s="2"/>
      <c r="F95" s="2"/>
      <c r="G95" s="2"/>
      <c r="H95" s="201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56"/>
      <c r="C96" s="2"/>
      <c r="D96" s="2"/>
      <c r="E96" s="2"/>
      <c r="F96" s="2"/>
      <c r="G96" s="2"/>
      <c r="H96" s="201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56"/>
      <c r="C97" s="2"/>
      <c r="D97" s="2"/>
      <c r="E97" s="2"/>
      <c r="F97" s="2"/>
      <c r="G97" s="2"/>
      <c r="H97" s="201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B98" s="56"/>
      <c r="C98" s="2"/>
      <c r="D98" s="2"/>
      <c r="E98" s="2"/>
      <c r="F98" s="2"/>
      <c r="G98" s="2"/>
      <c r="H98" s="201"/>
    </row>
    <row r="99" ht="15.75" customHeight="1">
      <c r="B99" s="56"/>
      <c r="C99" s="2"/>
      <c r="D99" s="2"/>
      <c r="E99" s="2"/>
      <c r="F99" s="2"/>
      <c r="G99" s="2"/>
      <c r="H99" s="201"/>
    </row>
    <row r="100" ht="15.75" customHeight="1">
      <c r="B100" s="56"/>
      <c r="H100" s="201"/>
    </row>
    <row r="101" ht="15.75" customHeight="1">
      <c r="B101" s="56"/>
      <c r="H101" s="201"/>
    </row>
    <row r="102" ht="15.75" customHeight="1">
      <c r="B102" s="56"/>
      <c r="H102" s="201"/>
    </row>
    <row r="103" ht="15.75" customHeight="1">
      <c r="B103" s="56"/>
      <c r="H103" s="201"/>
    </row>
    <row r="104" ht="15.75" customHeight="1">
      <c r="B104" s="56"/>
      <c r="H104" s="201"/>
    </row>
    <row r="105" ht="15.75" customHeight="1">
      <c r="B105" s="56"/>
      <c r="H105" s="201"/>
    </row>
    <row r="106" ht="15.75" customHeight="1">
      <c r="B106" s="56"/>
      <c r="H106" s="201"/>
    </row>
    <row r="107" ht="15.75" customHeight="1">
      <c r="B107" s="56"/>
      <c r="H107" s="201"/>
    </row>
    <row r="108" ht="15.75" customHeight="1">
      <c r="B108" s="56"/>
      <c r="H108" s="201"/>
    </row>
    <row r="109" ht="15.75" customHeight="1">
      <c r="B109" s="56"/>
      <c r="H109" s="201"/>
    </row>
    <row r="110" ht="15.75" customHeight="1">
      <c r="B110" s="56"/>
      <c r="H110" s="201"/>
    </row>
    <row r="111" ht="15.75" customHeight="1">
      <c r="B111" s="56"/>
      <c r="H111" s="201"/>
    </row>
    <row r="112" ht="15.75" customHeight="1">
      <c r="B112" s="56"/>
      <c r="H112" s="201"/>
    </row>
    <row r="113" ht="15.75" customHeight="1">
      <c r="B113" s="56"/>
      <c r="H113" s="201"/>
    </row>
    <row r="114" ht="15.75" customHeight="1">
      <c r="B114" s="56"/>
      <c r="H114" s="201"/>
    </row>
    <row r="115" ht="15.75" customHeight="1">
      <c r="B115" s="56"/>
      <c r="H115" s="201"/>
    </row>
    <row r="116" ht="15.75" customHeight="1">
      <c r="B116" s="56"/>
      <c r="H116" s="201"/>
    </row>
    <row r="117" ht="15.75" customHeight="1">
      <c r="B117" s="56"/>
      <c r="H117" s="201"/>
    </row>
    <row r="118" ht="15.75" customHeight="1">
      <c r="B118" s="56"/>
      <c r="H118" s="201"/>
    </row>
    <row r="119" ht="15.75" customHeight="1">
      <c r="B119" s="56"/>
      <c r="H119" s="201"/>
    </row>
    <row r="120" ht="15.75" customHeight="1">
      <c r="B120" s="56"/>
      <c r="H120" s="201"/>
    </row>
    <row r="121" ht="15.75" customHeight="1">
      <c r="B121" s="56"/>
      <c r="H121" s="201"/>
    </row>
    <row r="122" ht="15.75" customHeight="1">
      <c r="B122" s="56"/>
      <c r="H122" s="201"/>
    </row>
    <row r="123" ht="15.75" customHeight="1">
      <c r="B123" s="56"/>
      <c r="H123" s="201"/>
    </row>
    <row r="124" ht="15.75" customHeight="1">
      <c r="B124" s="56"/>
      <c r="H124" s="201"/>
    </row>
    <row r="125" ht="15.75" customHeight="1">
      <c r="B125" s="56"/>
      <c r="H125" s="201"/>
    </row>
    <row r="126" ht="15.75" customHeight="1">
      <c r="B126" s="56"/>
      <c r="H126" s="201"/>
    </row>
    <row r="127" ht="15.75" customHeight="1">
      <c r="B127" s="56"/>
      <c r="H127" s="201"/>
    </row>
    <row r="128" ht="15.75" customHeight="1">
      <c r="B128" s="56"/>
      <c r="H128" s="201"/>
    </row>
    <row r="129" ht="15.75" customHeight="1">
      <c r="B129" s="56"/>
      <c r="H129" s="201"/>
    </row>
    <row r="130" ht="15.75" customHeight="1">
      <c r="B130" s="56"/>
      <c r="H130" s="201"/>
    </row>
    <row r="131" ht="15.75" customHeight="1">
      <c r="B131" s="56"/>
      <c r="H131" s="201"/>
    </row>
    <row r="132" ht="15.75" customHeight="1">
      <c r="B132" s="56"/>
      <c r="H132" s="201"/>
    </row>
    <row r="133" ht="15.75" customHeight="1">
      <c r="B133" s="56"/>
      <c r="H133" s="201"/>
    </row>
    <row r="134" ht="15.75" customHeight="1">
      <c r="B134" s="56"/>
      <c r="H134" s="201"/>
    </row>
    <row r="135" ht="15.75" customHeight="1">
      <c r="B135" s="56"/>
      <c r="H135" s="201"/>
    </row>
    <row r="136" ht="15.75" customHeight="1">
      <c r="B136" s="56"/>
      <c r="H136" s="201"/>
    </row>
    <row r="137" ht="15.75" customHeight="1">
      <c r="B137" s="56"/>
      <c r="H137" s="201"/>
    </row>
    <row r="138" ht="15.75" customHeight="1">
      <c r="B138" s="56"/>
      <c r="H138" s="201"/>
    </row>
    <row r="139" ht="15.75" customHeight="1">
      <c r="B139" s="56"/>
      <c r="H139" s="201"/>
    </row>
    <row r="140" ht="15.75" customHeight="1">
      <c r="B140" s="56"/>
      <c r="H140" s="201"/>
    </row>
    <row r="141" ht="15.75" customHeight="1">
      <c r="B141" s="56"/>
      <c r="H141" s="201"/>
    </row>
    <row r="142" ht="15.75" customHeight="1">
      <c r="B142" s="56"/>
      <c r="H142" s="201"/>
    </row>
    <row r="143" ht="15.75" customHeight="1">
      <c r="B143" s="56"/>
      <c r="H143" s="201"/>
    </row>
    <row r="144" ht="15.75" customHeight="1">
      <c r="B144" s="56"/>
      <c r="H144" s="201"/>
    </row>
    <row r="145" ht="15.75" customHeight="1">
      <c r="B145" s="56"/>
      <c r="H145" s="201"/>
    </row>
    <row r="146" ht="15.75" customHeight="1">
      <c r="B146" s="56"/>
      <c r="H146" s="201"/>
    </row>
    <row r="147" ht="15.75" customHeight="1">
      <c r="B147" s="56"/>
      <c r="H147" s="201"/>
    </row>
    <row r="148" ht="15.75" customHeight="1">
      <c r="B148" s="56"/>
      <c r="H148" s="201"/>
    </row>
    <row r="149" ht="15.75" customHeight="1">
      <c r="B149" s="56"/>
      <c r="H149" s="201"/>
    </row>
    <row r="150" ht="15.75" customHeight="1">
      <c r="B150" s="56"/>
      <c r="H150" s="201"/>
    </row>
    <row r="151" ht="15.75" customHeight="1">
      <c r="B151" s="56"/>
      <c r="H151" s="201"/>
    </row>
    <row r="152" ht="15.75" customHeight="1">
      <c r="B152" s="56"/>
      <c r="H152" s="201"/>
    </row>
    <row r="153" ht="15.75" customHeight="1">
      <c r="B153" s="56"/>
      <c r="H153" s="201"/>
    </row>
    <row r="154" ht="15.75" customHeight="1">
      <c r="B154" s="56"/>
      <c r="H154" s="201"/>
    </row>
    <row r="155" ht="15.75" customHeight="1">
      <c r="B155" s="56"/>
      <c r="H155" s="201"/>
    </row>
    <row r="156" ht="15.75" customHeight="1">
      <c r="B156" s="56"/>
      <c r="H156" s="201"/>
    </row>
    <row r="157" ht="15.75" customHeight="1">
      <c r="B157" s="56"/>
      <c r="H157" s="201"/>
    </row>
    <row r="158" ht="15.75" customHeight="1">
      <c r="B158" s="56"/>
      <c r="H158" s="201"/>
    </row>
    <row r="159" ht="15.75" customHeight="1">
      <c r="B159" s="56"/>
      <c r="H159" s="201"/>
    </row>
    <row r="160" ht="15.75" customHeight="1">
      <c r="B160" s="56"/>
      <c r="H160" s="201"/>
    </row>
    <row r="161" ht="15.75" customHeight="1">
      <c r="B161" s="56"/>
      <c r="H161" s="201"/>
    </row>
    <row r="162" ht="15.75" customHeight="1">
      <c r="B162" s="56"/>
      <c r="H162" s="201"/>
    </row>
    <row r="163" ht="15.75" customHeight="1">
      <c r="B163" s="56"/>
      <c r="H163" s="201"/>
    </row>
    <row r="164" ht="15.75" customHeight="1">
      <c r="B164" s="56"/>
      <c r="H164" s="201"/>
    </row>
    <row r="165" ht="15.75" customHeight="1">
      <c r="B165" s="56"/>
      <c r="H165" s="201"/>
    </row>
    <row r="166" ht="15.75" customHeight="1">
      <c r="B166" s="56"/>
      <c r="H166" s="201"/>
    </row>
    <row r="167" ht="15.75" customHeight="1">
      <c r="B167" s="56"/>
      <c r="H167" s="201"/>
    </row>
    <row r="168" ht="15.75" customHeight="1">
      <c r="B168" s="56"/>
      <c r="H168" s="201"/>
    </row>
    <row r="169" ht="15.75" customHeight="1">
      <c r="B169" s="56"/>
      <c r="H169" s="201"/>
    </row>
    <row r="170" ht="15.75" customHeight="1">
      <c r="B170" s="56"/>
      <c r="H170" s="201"/>
    </row>
    <row r="171" ht="15.75" customHeight="1">
      <c r="B171" s="56"/>
      <c r="H171" s="201"/>
    </row>
    <row r="172" ht="15.75" customHeight="1">
      <c r="B172" s="56"/>
      <c r="H172" s="201"/>
    </row>
    <row r="173" ht="15.75" customHeight="1">
      <c r="B173" s="56"/>
      <c r="H173" s="201"/>
    </row>
    <row r="174" ht="15.75" customHeight="1">
      <c r="B174" s="56"/>
      <c r="H174" s="201"/>
    </row>
    <row r="175" ht="15.75" customHeight="1">
      <c r="B175" s="56"/>
      <c r="H175" s="201"/>
    </row>
    <row r="176" ht="15.75" customHeight="1">
      <c r="B176" s="56"/>
      <c r="H176" s="201"/>
    </row>
    <row r="177" ht="15.75" customHeight="1">
      <c r="B177" s="56"/>
      <c r="H177" s="201"/>
    </row>
    <row r="178" ht="15.75" customHeight="1">
      <c r="B178" s="56"/>
      <c r="H178" s="201"/>
    </row>
    <row r="179" ht="15.75" customHeight="1">
      <c r="B179" s="56"/>
      <c r="H179" s="201"/>
    </row>
    <row r="180" ht="15.75" customHeight="1">
      <c r="B180" s="56"/>
      <c r="H180" s="201"/>
    </row>
    <row r="181" ht="15.75" customHeight="1">
      <c r="B181" s="56"/>
      <c r="H181" s="201"/>
    </row>
    <row r="182" ht="15.75" customHeight="1">
      <c r="B182" s="56"/>
      <c r="H182" s="201"/>
    </row>
    <row r="183" ht="15.75" customHeight="1">
      <c r="B183" s="56"/>
      <c r="H183" s="201"/>
    </row>
    <row r="184" ht="15.75" customHeight="1">
      <c r="B184" s="56"/>
      <c r="H184" s="201"/>
    </row>
    <row r="185" ht="15.75" customHeight="1">
      <c r="B185" s="56"/>
      <c r="H185" s="201"/>
    </row>
    <row r="186" ht="15.75" customHeight="1">
      <c r="B186" s="56"/>
      <c r="H186" s="201"/>
    </row>
    <row r="187" ht="15.75" customHeight="1">
      <c r="B187" s="56"/>
      <c r="H187" s="201"/>
    </row>
    <row r="188" ht="15.75" customHeight="1">
      <c r="B188" s="56"/>
      <c r="H188" s="201"/>
    </row>
    <row r="189" ht="15.75" customHeight="1">
      <c r="B189" s="56"/>
      <c r="H189" s="201"/>
    </row>
    <row r="190" ht="15.75" customHeight="1">
      <c r="B190" s="56"/>
      <c r="H190" s="201"/>
    </row>
    <row r="191" ht="15.75" customHeight="1">
      <c r="B191" s="56"/>
      <c r="H191" s="201"/>
    </row>
    <row r="192" ht="15.75" customHeight="1">
      <c r="B192" s="56"/>
      <c r="H192" s="201"/>
    </row>
    <row r="193" ht="15.75" customHeight="1">
      <c r="B193" s="56"/>
      <c r="H193" s="201"/>
    </row>
    <row r="194" ht="15.75" customHeight="1">
      <c r="B194" s="56"/>
      <c r="H194" s="201"/>
    </row>
    <row r="195" ht="15.75" customHeight="1">
      <c r="B195" s="56"/>
      <c r="H195" s="201"/>
    </row>
    <row r="196" ht="15.75" customHeight="1">
      <c r="B196" s="56"/>
      <c r="H196" s="201"/>
    </row>
    <row r="197" ht="15.75" customHeight="1">
      <c r="B197" s="56"/>
      <c r="H197" s="201"/>
    </row>
    <row r="198" ht="15.75" customHeight="1">
      <c r="B198" s="56"/>
      <c r="H198" s="201"/>
    </row>
    <row r="199" ht="15.75" customHeight="1">
      <c r="B199" s="56"/>
      <c r="H199" s="201"/>
    </row>
    <row r="200" ht="15.75" customHeight="1">
      <c r="B200" s="56"/>
      <c r="H200" s="201"/>
    </row>
    <row r="201" ht="15.75" customHeight="1">
      <c r="B201" s="56"/>
      <c r="H201" s="201"/>
    </row>
    <row r="202" ht="15.75" customHeight="1">
      <c r="B202" s="56"/>
      <c r="H202" s="201"/>
    </row>
    <row r="203" ht="15.75" customHeight="1">
      <c r="B203" s="56"/>
      <c r="H203" s="201"/>
    </row>
    <row r="204" ht="15.75" customHeight="1">
      <c r="B204" s="56"/>
      <c r="H204" s="201"/>
    </row>
    <row r="205" ht="15.75" customHeight="1">
      <c r="B205" s="56"/>
      <c r="H205" s="201"/>
    </row>
    <row r="206" ht="15.75" customHeight="1">
      <c r="B206" s="56"/>
      <c r="H206" s="201"/>
    </row>
    <row r="207" ht="15.75" customHeight="1">
      <c r="B207" s="56"/>
      <c r="H207" s="201"/>
    </row>
    <row r="208" ht="15.75" customHeight="1">
      <c r="B208" s="56"/>
      <c r="H208" s="201"/>
    </row>
    <row r="209" ht="15.75" customHeight="1">
      <c r="B209" s="56"/>
      <c r="H209" s="201"/>
    </row>
    <row r="210" ht="15.75" customHeight="1">
      <c r="B210" s="56"/>
      <c r="H210" s="201"/>
    </row>
    <row r="211" ht="15.75" customHeight="1">
      <c r="B211" s="56"/>
      <c r="H211" s="201"/>
    </row>
    <row r="212" ht="15.75" customHeight="1">
      <c r="B212" s="56"/>
      <c r="H212" s="201"/>
    </row>
    <row r="213" ht="15.75" customHeight="1">
      <c r="B213" s="56"/>
      <c r="H213" s="201"/>
    </row>
    <row r="214" ht="15.75" customHeight="1">
      <c r="B214" s="56"/>
      <c r="H214" s="201"/>
    </row>
    <row r="215" ht="15.75" customHeight="1">
      <c r="B215" s="56"/>
      <c r="H215" s="201"/>
    </row>
    <row r="216" ht="15.75" customHeight="1">
      <c r="B216" s="56"/>
      <c r="H216" s="201"/>
    </row>
    <row r="217" ht="15.75" customHeight="1">
      <c r="B217" s="56"/>
      <c r="H217" s="201"/>
    </row>
    <row r="218" ht="15.75" customHeight="1">
      <c r="B218" s="56"/>
      <c r="H218" s="201"/>
    </row>
    <row r="219" ht="15.75" customHeight="1">
      <c r="B219" s="56"/>
      <c r="H219" s="201"/>
    </row>
    <row r="220" ht="15.75" customHeight="1">
      <c r="B220" s="56"/>
      <c r="H220" s="201"/>
    </row>
    <row r="221" ht="15.75" customHeight="1">
      <c r="B221" s="56"/>
      <c r="H221" s="201"/>
    </row>
    <row r="222" ht="15.75" customHeight="1">
      <c r="B222" s="56"/>
      <c r="H222" s="201"/>
    </row>
    <row r="223" ht="15.75" customHeight="1">
      <c r="B223" s="56"/>
      <c r="H223" s="201"/>
    </row>
    <row r="224" ht="15.75" customHeight="1">
      <c r="B224" s="56"/>
      <c r="H224" s="201"/>
    </row>
    <row r="225" ht="15.75" customHeight="1">
      <c r="B225" s="56"/>
      <c r="H225" s="201"/>
    </row>
    <row r="226" ht="15.75" customHeight="1">
      <c r="B226" s="56"/>
      <c r="H226" s="201"/>
    </row>
    <row r="227" ht="15.75" customHeight="1">
      <c r="B227" s="56"/>
      <c r="H227" s="201"/>
    </row>
    <row r="228" ht="15.75" customHeight="1">
      <c r="B228" s="56"/>
      <c r="H228" s="201"/>
    </row>
    <row r="229" ht="15.75" customHeight="1">
      <c r="B229" s="56"/>
      <c r="H229" s="201"/>
    </row>
    <row r="230" ht="15.75" customHeight="1">
      <c r="B230" s="56"/>
      <c r="H230" s="201"/>
    </row>
    <row r="231" ht="15.75" customHeight="1">
      <c r="B231" s="56"/>
      <c r="H231" s="201"/>
    </row>
    <row r="232" ht="15.75" customHeight="1">
      <c r="B232" s="56"/>
      <c r="H232" s="201"/>
    </row>
    <row r="233" ht="15.75" customHeight="1">
      <c r="B233" s="56"/>
      <c r="H233" s="201"/>
    </row>
    <row r="234" ht="15.75" customHeight="1">
      <c r="B234" s="56"/>
      <c r="H234" s="201"/>
    </row>
    <row r="235" ht="15.75" customHeight="1">
      <c r="B235" s="56"/>
      <c r="H235" s="201"/>
    </row>
    <row r="236" ht="15.75" customHeight="1">
      <c r="B236" s="56"/>
      <c r="H236" s="201"/>
    </row>
    <row r="237" ht="15.75" customHeight="1">
      <c r="B237" s="56"/>
      <c r="H237" s="201"/>
    </row>
    <row r="238" ht="15.75" customHeight="1">
      <c r="B238" s="56"/>
      <c r="H238" s="201"/>
    </row>
    <row r="239" ht="15.75" customHeight="1">
      <c r="B239" s="56"/>
      <c r="H239" s="201"/>
    </row>
    <row r="240" ht="15.75" customHeight="1">
      <c r="B240" s="56"/>
      <c r="H240" s="201"/>
    </row>
    <row r="241" ht="15.75" customHeight="1">
      <c r="B241" s="56"/>
      <c r="H241" s="201"/>
    </row>
    <row r="242" ht="15.75" customHeight="1">
      <c r="B242" s="56"/>
      <c r="H242" s="201"/>
    </row>
    <row r="243" ht="15.75" customHeight="1">
      <c r="B243" s="56"/>
      <c r="H243" s="201"/>
    </row>
    <row r="244" ht="15.75" customHeight="1">
      <c r="B244" s="56"/>
      <c r="H244" s="201"/>
    </row>
    <row r="245" ht="15.75" customHeight="1">
      <c r="B245" s="56"/>
      <c r="H245" s="201"/>
    </row>
    <row r="246" ht="15.75" customHeight="1">
      <c r="B246" s="56"/>
      <c r="H246" s="201"/>
    </row>
    <row r="247" ht="15.75" customHeight="1">
      <c r="B247" s="56"/>
      <c r="H247" s="201"/>
    </row>
    <row r="248" ht="15.75" customHeight="1">
      <c r="B248" s="56"/>
      <c r="H248" s="201"/>
    </row>
    <row r="249" ht="15.75" customHeight="1">
      <c r="B249" s="56"/>
      <c r="H249" s="201"/>
    </row>
    <row r="250" ht="15.75" customHeight="1">
      <c r="B250" s="56"/>
      <c r="H250" s="201"/>
    </row>
    <row r="251" ht="15.75" customHeight="1">
      <c r="B251" s="56"/>
      <c r="H251" s="201"/>
    </row>
    <row r="252" ht="15.75" customHeight="1">
      <c r="B252" s="56"/>
      <c r="H252" s="201"/>
    </row>
    <row r="253" ht="15.75" customHeight="1">
      <c r="B253" s="56"/>
      <c r="H253" s="201"/>
    </row>
    <row r="254" ht="15.75" customHeight="1">
      <c r="B254" s="56"/>
      <c r="H254" s="201"/>
    </row>
    <row r="255" ht="15.75" customHeight="1">
      <c r="B255" s="56"/>
      <c r="H255" s="201"/>
    </row>
    <row r="256" ht="15.75" customHeight="1">
      <c r="B256" s="56"/>
      <c r="H256" s="201"/>
    </row>
    <row r="257" ht="15.75" customHeight="1">
      <c r="B257" s="56"/>
      <c r="H257" s="201"/>
    </row>
    <row r="258" ht="15.75" customHeight="1">
      <c r="B258" s="56"/>
      <c r="H258" s="201"/>
    </row>
    <row r="259" ht="15.75" customHeight="1">
      <c r="B259" s="56"/>
      <c r="H259" s="201"/>
    </row>
    <row r="260" ht="15.75" customHeight="1">
      <c r="B260" s="56"/>
      <c r="H260" s="201"/>
    </row>
    <row r="261" ht="15.75" customHeight="1">
      <c r="B261" s="56"/>
      <c r="H261" s="201"/>
    </row>
    <row r="262" ht="15.75" customHeight="1">
      <c r="B262" s="56"/>
      <c r="H262" s="201"/>
    </row>
    <row r="263" ht="15.75" customHeight="1">
      <c r="B263" s="56"/>
      <c r="H263" s="201"/>
    </row>
    <row r="264" ht="15.75" customHeight="1">
      <c r="B264" s="56"/>
      <c r="H264" s="201"/>
    </row>
    <row r="265" ht="15.75" customHeight="1">
      <c r="B265" s="56"/>
      <c r="H265" s="201"/>
    </row>
    <row r="266" ht="15.75" customHeight="1">
      <c r="B266" s="56"/>
      <c r="H266" s="201"/>
    </row>
    <row r="267" ht="15.75" customHeight="1">
      <c r="B267" s="56"/>
      <c r="H267" s="201"/>
    </row>
    <row r="268" ht="15.75" customHeight="1">
      <c r="B268" s="56"/>
      <c r="H268" s="201"/>
    </row>
    <row r="269" ht="15.75" customHeight="1">
      <c r="B269" s="56"/>
      <c r="H269" s="201"/>
    </row>
    <row r="270" ht="15.75" customHeight="1">
      <c r="B270" s="56"/>
      <c r="H270" s="201"/>
    </row>
    <row r="271" ht="15.75" customHeight="1">
      <c r="B271" s="56"/>
      <c r="H271" s="201"/>
    </row>
    <row r="272" ht="15.75" customHeight="1">
      <c r="B272" s="56"/>
      <c r="H272" s="201"/>
    </row>
    <row r="273" ht="15.75" customHeight="1">
      <c r="B273" s="56"/>
      <c r="H273" s="201"/>
    </row>
    <row r="274" ht="15.75" customHeight="1">
      <c r="B274" s="56"/>
      <c r="H274" s="201"/>
    </row>
    <row r="275" ht="15.75" customHeight="1">
      <c r="B275" s="56"/>
      <c r="H275" s="201"/>
    </row>
    <row r="276" ht="15.75" customHeight="1">
      <c r="B276" s="56"/>
      <c r="H276" s="201"/>
    </row>
    <row r="277" ht="15.75" customHeight="1">
      <c r="B277" s="56"/>
      <c r="H277" s="201"/>
    </row>
    <row r="278" ht="15.75" customHeight="1">
      <c r="B278" s="56"/>
      <c r="H278" s="201"/>
    </row>
    <row r="279" ht="15.75" customHeight="1">
      <c r="B279" s="56"/>
      <c r="H279" s="201"/>
    </row>
    <row r="280" ht="15.75" customHeight="1">
      <c r="B280" s="56"/>
      <c r="H280" s="201"/>
    </row>
    <row r="281" ht="15.75" customHeight="1">
      <c r="B281" s="56"/>
      <c r="H281" s="201"/>
    </row>
    <row r="282" ht="15.75" customHeight="1">
      <c r="B282" s="56"/>
      <c r="H282" s="201"/>
    </row>
    <row r="283" ht="15.75" customHeight="1">
      <c r="B283" s="56"/>
      <c r="H283" s="201"/>
    </row>
    <row r="284" ht="15.75" customHeight="1">
      <c r="B284" s="56"/>
      <c r="H284" s="201"/>
    </row>
    <row r="285" ht="15.75" customHeight="1">
      <c r="B285" s="56"/>
      <c r="H285" s="201"/>
    </row>
    <row r="286" ht="15.75" customHeight="1">
      <c r="B286" s="56"/>
      <c r="H286" s="201"/>
    </row>
    <row r="287" ht="15.75" customHeight="1">
      <c r="B287" s="56"/>
      <c r="H287" s="201"/>
    </row>
    <row r="288" ht="15.75" customHeight="1">
      <c r="B288" s="56"/>
      <c r="H288" s="201"/>
    </row>
    <row r="289" ht="15.75" customHeight="1">
      <c r="B289" s="56"/>
      <c r="H289" s="201"/>
    </row>
    <row r="290" ht="15.75" customHeight="1">
      <c r="B290" s="56"/>
      <c r="H290" s="201"/>
    </row>
    <row r="291" ht="15.75" customHeight="1">
      <c r="B291" s="56"/>
      <c r="H291" s="201"/>
    </row>
    <row r="292" ht="15.75" customHeight="1">
      <c r="B292" s="56"/>
      <c r="H292" s="201"/>
    </row>
    <row r="293" ht="15.75" customHeight="1">
      <c r="B293" s="56"/>
      <c r="H293" s="201"/>
    </row>
    <row r="294" ht="15.75" customHeight="1">
      <c r="B294" s="56"/>
      <c r="H294" s="201"/>
    </row>
    <row r="295" ht="15.75" customHeight="1">
      <c r="B295" s="56"/>
      <c r="H295" s="201"/>
    </row>
    <row r="296" ht="15.75" customHeight="1">
      <c r="B296" s="56"/>
      <c r="H296" s="201"/>
    </row>
    <row r="297" ht="15.75" customHeight="1">
      <c r="B297" s="56"/>
      <c r="H297" s="201"/>
    </row>
    <row r="298" ht="15.75" customHeight="1">
      <c r="B298" s="56"/>
      <c r="H298" s="201"/>
    </row>
    <row r="299" ht="15.75" customHeight="1">
      <c r="B299" s="56"/>
      <c r="H299" s="201"/>
    </row>
    <row r="300" ht="15.75" customHeight="1">
      <c r="B300" s="56"/>
      <c r="H300" s="201"/>
    </row>
    <row r="301" ht="15.75" customHeight="1">
      <c r="B301" s="56"/>
      <c r="H301" s="201"/>
    </row>
    <row r="302" ht="15.75" customHeight="1">
      <c r="B302" s="56"/>
      <c r="H302" s="201"/>
    </row>
    <row r="303" ht="15.75" customHeight="1">
      <c r="B303" s="56"/>
      <c r="H303" s="201"/>
    </row>
    <row r="304" ht="15.75" customHeight="1">
      <c r="B304" s="56"/>
      <c r="H304" s="201"/>
    </row>
    <row r="305" ht="15.75" customHeight="1">
      <c r="B305" s="56"/>
      <c r="H305" s="201"/>
    </row>
    <row r="306" ht="15.75" customHeight="1">
      <c r="B306" s="56"/>
      <c r="H306" s="201"/>
    </row>
    <row r="307" ht="15.75" customHeight="1">
      <c r="B307" s="56"/>
      <c r="H307" s="201"/>
    </row>
    <row r="308" ht="15.75" customHeight="1">
      <c r="B308" s="56"/>
      <c r="H308" s="201"/>
    </row>
    <row r="309" ht="15.75" customHeight="1">
      <c r="B309" s="56"/>
      <c r="H309" s="201"/>
    </row>
    <row r="310" ht="15.75" customHeight="1">
      <c r="B310" s="56"/>
      <c r="H310" s="201"/>
    </row>
    <row r="311" ht="15.75" customHeight="1">
      <c r="B311" s="56"/>
      <c r="H311" s="201"/>
    </row>
    <row r="312" ht="15.75" customHeight="1">
      <c r="B312" s="56"/>
      <c r="H312" s="201"/>
    </row>
    <row r="313" ht="15.75" customHeight="1">
      <c r="B313" s="56"/>
      <c r="H313" s="201"/>
    </row>
    <row r="314" ht="15.75" customHeight="1">
      <c r="B314" s="56"/>
      <c r="H314" s="201"/>
    </row>
    <row r="315" ht="15.75" customHeight="1">
      <c r="B315" s="56"/>
      <c r="H315" s="201"/>
    </row>
    <row r="316" ht="15.75" customHeight="1">
      <c r="B316" s="56"/>
      <c r="H316" s="201"/>
    </row>
    <row r="317" ht="15.75" customHeight="1">
      <c r="B317" s="56"/>
      <c r="H317" s="201"/>
    </row>
    <row r="318" ht="15.75" customHeight="1">
      <c r="B318" s="56"/>
      <c r="H318" s="201"/>
    </row>
    <row r="319" ht="15.75" customHeight="1">
      <c r="B319" s="56"/>
      <c r="H319" s="201"/>
    </row>
    <row r="320" ht="15.75" customHeight="1">
      <c r="B320" s="56"/>
      <c r="H320" s="201"/>
    </row>
    <row r="321" ht="15.75" customHeight="1">
      <c r="B321" s="56"/>
      <c r="H321" s="201"/>
    </row>
    <row r="322" ht="15.75" customHeight="1">
      <c r="B322" s="56"/>
      <c r="H322" s="201"/>
    </row>
    <row r="323" ht="15.75" customHeight="1">
      <c r="B323" s="56"/>
      <c r="H323" s="201"/>
    </row>
    <row r="324" ht="15.75" customHeight="1">
      <c r="B324" s="56"/>
      <c r="H324" s="201"/>
    </row>
    <row r="325" ht="15.75" customHeight="1">
      <c r="B325" s="56"/>
      <c r="H325" s="201"/>
    </row>
    <row r="326" ht="15.75" customHeight="1">
      <c r="B326" s="56"/>
      <c r="H326" s="201"/>
    </row>
    <row r="327" ht="15.75" customHeight="1">
      <c r="B327" s="56"/>
      <c r="H327" s="201"/>
    </row>
    <row r="328" ht="15.75" customHeight="1">
      <c r="B328" s="56"/>
      <c r="H328" s="201"/>
    </row>
    <row r="329" ht="15.75" customHeight="1">
      <c r="B329" s="56"/>
      <c r="H329" s="201"/>
    </row>
    <row r="330" ht="15.75" customHeight="1">
      <c r="B330" s="56"/>
      <c r="H330" s="201"/>
    </row>
    <row r="331" ht="15.75" customHeight="1">
      <c r="B331" s="56"/>
      <c r="H331" s="201"/>
    </row>
    <row r="332" ht="15.75" customHeight="1">
      <c r="B332" s="56"/>
      <c r="H332" s="201"/>
    </row>
    <row r="333" ht="15.75" customHeight="1">
      <c r="B333" s="56"/>
      <c r="H333" s="201"/>
    </row>
    <row r="334" ht="15.75" customHeight="1">
      <c r="B334" s="56"/>
      <c r="H334" s="201"/>
    </row>
    <row r="335" ht="15.75" customHeight="1">
      <c r="B335" s="56"/>
      <c r="H335" s="201"/>
    </row>
    <row r="336" ht="15.75" customHeight="1">
      <c r="B336" s="56"/>
      <c r="H336" s="201"/>
    </row>
    <row r="337" ht="15.75" customHeight="1">
      <c r="B337" s="56"/>
      <c r="H337" s="201"/>
    </row>
    <row r="338" ht="15.75" customHeight="1">
      <c r="B338" s="56"/>
      <c r="H338" s="201"/>
    </row>
    <row r="339" ht="15.75" customHeight="1">
      <c r="B339" s="56"/>
      <c r="H339" s="201"/>
    </row>
    <row r="340" ht="15.75" customHeight="1">
      <c r="B340" s="56"/>
      <c r="H340" s="201"/>
    </row>
    <row r="341" ht="15.75" customHeight="1">
      <c r="B341" s="56"/>
      <c r="H341" s="201"/>
    </row>
    <row r="342" ht="15.75" customHeight="1">
      <c r="B342" s="56"/>
      <c r="H342" s="201"/>
    </row>
    <row r="343" ht="15.75" customHeight="1">
      <c r="B343" s="56"/>
      <c r="H343" s="201"/>
    </row>
    <row r="344" ht="15.75" customHeight="1">
      <c r="B344" s="56"/>
      <c r="H344" s="201"/>
    </row>
    <row r="345" ht="15.75" customHeight="1">
      <c r="B345" s="56"/>
      <c r="H345" s="201"/>
    </row>
    <row r="346" ht="15.75" customHeight="1">
      <c r="B346" s="56"/>
      <c r="H346" s="201"/>
    </row>
    <row r="347" ht="15.75" customHeight="1">
      <c r="B347" s="56"/>
      <c r="H347" s="201"/>
    </row>
    <row r="348" ht="15.75" customHeight="1">
      <c r="B348" s="56"/>
      <c r="H348" s="201"/>
    </row>
    <row r="349" ht="15.75" customHeight="1">
      <c r="B349" s="56"/>
      <c r="H349" s="201"/>
    </row>
    <row r="350" ht="15.75" customHeight="1">
      <c r="B350" s="56"/>
      <c r="H350" s="201"/>
    </row>
    <row r="351" ht="15.75" customHeight="1">
      <c r="B351" s="56"/>
      <c r="H351" s="201"/>
    </row>
    <row r="352" ht="15.75" customHeight="1">
      <c r="B352" s="56"/>
      <c r="H352" s="201"/>
    </row>
    <row r="353" ht="15.75" customHeight="1">
      <c r="B353" s="56"/>
      <c r="H353" s="201"/>
    </row>
    <row r="354" ht="15.75" customHeight="1">
      <c r="B354" s="56"/>
      <c r="H354" s="201"/>
    </row>
    <row r="355" ht="15.75" customHeight="1">
      <c r="B355" s="56"/>
      <c r="H355" s="201"/>
    </row>
    <row r="356" ht="15.75" customHeight="1">
      <c r="B356" s="56"/>
      <c r="H356" s="201"/>
    </row>
    <row r="357" ht="15.75" customHeight="1">
      <c r="B357" s="56"/>
      <c r="H357" s="201"/>
    </row>
    <row r="358" ht="15.75" customHeight="1">
      <c r="B358" s="56"/>
      <c r="H358" s="201"/>
    </row>
    <row r="359" ht="15.75" customHeight="1">
      <c r="B359" s="56"/>
      <c r="H359" s="201"/>
    </row>
    <row r="360" ht="15.75" customHeight="1">
      <c r="B360" s="56"/>
      <c r="H360" s="201"/>
    </row>
    <row r="361" ht="15.75" customHeight="1">
      <c r="B361" s="56"/>
      <c r="H361" s="201"/>
    </row>
    <row r="362" ht="15.75" customHeight="1">
      <c r="B362" s="56"/>
      <c r="H362" s="201"/>
    </row>
    <row r="363" ht="15.75" customHeight="1">
      <c r="B363" s="56"/>
      <c r="H363" s="201"/>
    </row>
    <row r="364" ht="15.75" customHeight="1">
      <c r="B364" s="56"/>
      <c r="H364" s="201"/>
    </row>
    <row r="365" ht="15.75" customHeight="1">
      <c r="B365" s="56"/>
      <c r="H365" s="201"/>
    </row>
    <row r="366" ht="15.75" customHeight="1">
      <c r="B366" s="56"/>
      <c r="H366" s="201"/>
    </row>
    <row r="367" ht="15.75" customHeight="1">
      <c r="B367" s="56"/>
      <c r="H367" s="201"/>
    </row>
    <row r="368" ht="15.75" customHeight="1">
      <c r="B368" s="56"/>
      <c r="H368" s="201"/>
    </row>
    <row r="369" ht="15.75" customHeight="1">
      <c r="B369" s="56"/>
      <c r="H369" s="201"/>
    </row>
    <row r="370" ht="15.75" customHeight="1">
      <c r="B370" s="56"/>
      <c r="H370" s="201"/>
    </row>
    <row r="371" ht="15.75" customHeight="1">
      <c r="B371" s="56"/>
      <c r="H371" s="201"/>
    </row>
    <row r="372" ht="15.75" customHeight="1">
      <c r="B372" s="56"/>
      <c r="H372" s="201"/>
    </row>
    <row r="373" ht="15.75" customHeight="1">
      <c r="B373" s="56"/>
      <c r="H373" s="201"/>
    </row>
    <row r="374" ht="15.75" customHeight="1">
      <c r="B374" s="56"/>
      <c r="H374" s="201"/>
    </row>
    <row r="375" ht="15.75" customHeight="1">
      <c r="B375" s="56"/>
      <c r="H375" s="201"/>
    </row>
    <row r="376" ht="15.75" customHeight="1">
      <c r="B376" s="56"/>
      <c r="H376" s="201"/>
    </row>
    <row r="377" ht="15.75" customHeight="1">
      <c r="B377" s="56"/>
      <c r="H377" s="201"/>
    </row>
    <row r="378" ht="15.75" customHeight="1">
      <c r="B378" s="56"/>
      <c r="H378" s="201"/>
    </row>
    <row r="379" ht="15.75" customHeight="1">
      <c r="B379" s="56"/>
      <c r="H379" s="201"/>
    </row>
    <row r="380" ht="15.75" customHeight="1">
      <c r="B380" s="56"/>
      <c r="H380" s="201"/>
    </row>
    <row r="381" ht="15.75" customHeight="1">
      <c r="B381" s="56"/>
      <c r="H381" s="201"/>
    </row>
    <row r="382" ht="15.75" customHeight="1">
      <c r="B382" s="56"/>
      <c r="H382" s="201"/>
    </row>
    <row r="383" ht="15.75" customHeight="1">
      <c r="B383" s="56"/>
      <c r="H383" s="201"/>
    </row>
    <row r="384" ht="15.75" customHeight="1">
      <c r="B384" s="56"/>
      <c r="H384" s="201"/>
    </row>
    <row r="385" ht="15.75" customHeight="1">
      <c r="B385" s="56"/>
      <c r="H385" s="201"/>
    </row>
    <row r="386" ht="15.75" customHeight="1">
      <c r="B386" s="56"/>
      <c r="H386" s="201"/>
    </row>
    <row r="387" ht="15.75" customHeight="1">
      <c r="B387" s="56"/>
      <c r="H387" s="201"/>
    </row>
    <row r="388" ht="15.75" customHeight="1">
      <c r="B388" s="56"/>
      <c r="H388" s="201"/>
    </row>
    <row r="389" ht="15.75" customHeight="1">
      <c r="B389" s="56"/>
      <c r="H389" s="201"/>
    </row>
    <row r="390" ht="15.75" customHeight="1">
      <c r="B390" s="56"/>
      <c r="H390" s="201"/>
    </row>
    <row r="391" ht="15.75" customHeight="1">
      <c r="B391" s="56"/>
      <c r="H391" s="201"/>
    </row>
    <row r="392" ht="15.75" customHeight="1">
      <c r="B392" s="56"/>
      <c r="H392" s="201"/>
    </row>
    <row r="393" ht="15.75" customHeight="1">
      <c r="B393" s="56"/>
      <c r="H393" s="201"/>
    </row>
    <row r="394" ht="15.75" customHeight="1">
      <c r="B394" s="56"/>
      <c r="H394" s="201"/>
    </row>
    <row r="395" ht="15.75" customHeight="1">
      <c r="B395" s="56"/>
      <c r="H395" s="201"/>
    </row>
    <row r="396" ht="15.75" customHeight="1">
      <c r="B396" s="56"/>
      <c r="H396" s="201"/>
    </row>
    <row r="397" ht="15.75" customHeight="1">
      <c r="B397" s="56"/>
      <c r="H397" s="201"/>
    </row>
    <row r="398" ht="15.75" customHeight="1">
      <c r="B398" s="56"/>
      <c r="H398" s="201"/>
    </row>
    <row r="399" ht="15.75" customHeight="1">
      <c r="B399" s="56"/>
      <c r="H399" s="201"/>
    </row>
    <row r="400" ht="15.75" customHeight="1">
      <c r="B400" s="56"/>
      <c r="H400" s="201"/>
    </row>
    <row r="401" ht="15.75" customHeight="1">
      <c r="B401" s="56"/>
      <c r="H401" s="201"/>
    </row>
    <row r="402" ht="15.75" customHeight="1">
      <c r="B402" s="56"/>
      <c r="H402" s="201"/>
    </row>
    <row r="403" ht="15.75" customHeight="1">
      <c r="B403" s="56"/>
      <c r="H403" s="201"/>
    </row>
    <row r="404" ht="15.75" customHeight="1">
      <c r="B404" s="56"/>
      <c r="H404" s="201"/>
    </row>
    <row r="405" ht="15.75" customHeight="1">
      <c r="B405" s="56"/>
      <c r="H405" s="201"/>
    </row>
    <row r="406" ht="15.75" customHeight="1">
      <c r="B406" s="56"/>
      <c r="H406" s="201"/>
    </row>
    <row r="407" ht="15.75" customHeight="1">
      <c r="B407" s="56"/>
      <c r="H407" s="201"/>
    </row>
    <row r="408" ht="15.75" customHeight="1">
      <c r="B408" s="56"/>
      <c r="H408" s="201"/>
    </row>
    <row r="409" ht="15.75" customHeight="1">
      <c r="B409" s="56"/>
      <c r="H409" s="201"/>
    </row>
    <row r="410" ht="15.75" customHeight="1">
      <c r="B410" s="56"/>
      <c r="H410" s="201"/>
    </row>
    <row r="411" ht="15.75" customHeight="1">
      <c r="B411" s="56"/>
      <c r="H411" s="201"/>
    </row>
    <row r="412" ht="15.75" customHeight="1">
      <c r="B412" s="56"/>
      <c r="H412" s="201"/>
    </row>
    <row r="413" ht="15.75" customHeight="1">
      <c r="B413" s="56"/>
      <c r="H413" s="201"/>
    </row>
    <row r="414" ht="15.75" customHeight="1">
      <c r="B414" s="56"/>
      <c r="H414" s="201"/>
    </row>
    <row r="415" ht="15.75" customHeight="1">
      <c r="B415" s="56"/>
      <c r="H415" s="201"/>
    </row>
    <row r="416" ht="15.75" customHeight="1">
      <c r="B416" s="56"/>
      <c r="H416" s="201"/>
    </row>
    <row r="417" ht="15.75" customHeight="1">
      <c r="B417" s="56"/>
      <c r="H417" s="201"/>
    </row>
    <row r="418" ht="15.75" customHeight="1">
      <c r="B418" s="56"/>
      <c r="H418" s="201"/>
    </row>
    <row r="419" ht="15.75" customHeight="1">
      <c r="B419" s="56"/>
      <c r="H419" s="201"/>
    </row>
    <row r="420" ht="15.75" customHeight="1">
      <c r="B420" s="56"/>
      <c r="H420" s="201"/>
    </row>
    <row r="421" ht="15.75" customHeight="1">
      <c r="B421" s="56"/>
      <c r="H421" s="201"/>
    </row>
    <row r="422" ht="15.75" customHeight="1">
      <c r="B422" s="56"/>
      <c r="H422" s="201"/>
    </row>
    <row r="423" ht="15.75" customHeight="1">
      <c r="B423" s="56"/>
      <c r="H423" s="201"/>
    </row>
    <row r="424" ht="15.75" customHeight="1">
      <c r="B424" s="56"/>
      <c r="H424" s="201"/>
    </row>
    <row r="425" ht="15.75" customHeight="1">
      <c r="B425" s="56"/>
      <c r="H425" s="201"/>
    </row>
    <row r="426" ht="15.75" customHeight="1">
      <c r="B426" s="56"/>
      <c r="H426" s="201"/>
    </row>
    <row r="427" ht="15.75" customHeight="1">
      <c r="B427" s="56"/>
      <c r="H427" s="201"/>
    </row>
    <row r="428" ht="15.75" customHeight="1">
      <c r="B428" s="56"/>
      <c r="H428" s="201"/>
    </row>
    <row r="429" ht="15.75" customHeight="1">
      <c r="B429" s="56"/>
      <c r="H429" s="201"/>
    </row>
    <row r="430" ht="15.75" customHeight="1">
      <c r="B430" s="56"/>
      <c r="H430" s="201"/>
    </row>
    <row r="431" ht="15.75" customHeight="1">
      <c r="B431" s="56"/>
      <c r="H431" s="201"/>
    </row>
    <row r="432" ht="15.75" customHeight="1">
      <c r="B432" s="56"/>
      <c r="H432" s="201"/>
    </row>
    <row r="433" ht="15.75" customHeight="1">
      <c r="B433" s="56"/>
      <c r="H433" s="201"/>
    </row>
    <row r="434" ht="15.75" customHeight="1">
      <c r="B434" s="56"/>
      <c r="H434" s="201"/>
    </row>
    <row r="435" ht="15.75" customHeight="1">
      <c r="B435" s="56"/>
      <c r="H435" s="201"/>
    </row>
    <row r="436" ht="15.75" customHeight="1">
      <c r="B436" s="56"/>
      <c r="H436" s="201"/>
    </row>
    <row r="437" ht="15.75" customHeight="1">
      <c r="B437" s="56"/>
      <c r="H437" s="201"/>
    </row>
    <row r="438" ht="15.75" customHeight="1">
      <c r="B438" s="56"/>
      <c r="H438" s="201"/>
    </row>
    <row r="439" ht="15.75" customHeight="1">
      <c r="B439" s="56"/>
      <c r="H439" s="201"/>
    </row>
    <row r="440" ht="15.75" customHeight="1">
      <c r="B440" s="56"/>
      <c r="H440" s="201"/>
    </row>
    <row r="441" ht="15.75" customHeight="1">
      <c r="B441" s="56"/>
      <c r="H441" s="201"/>
    </row>
    <row r="442" ht="15.75" customHeight="1">
      <c r="B442" s="56"/>
      <c r="H442" s="201"/>
    </row>
    <row r="443" ht="15.75" customHeight="1">
      <c r="B443" s="56"/>
      <c r="H443" s="201"/>
    </row>
    <row r="444" ht="15.75" customHeight="1">
      <c r="B444" s="56"/>
      <c r="H444" s="201"/>
    </row>
    <row r="445" ht="15.75" customHeight="1">
      <c r="B445" s="56"/>
      <c r="H445" s="201"/>
    </row>
    <row r="446" ht="15.75" customHeight="1">
      <c r="B446" s="56"/>
      <c r="H446" s="201"/>
    </row>
    <row r="447" ht="15.75" customHeight="1">
      <c r="B447" s="56"/>
      <c r="H447" s="201"/>
    </row>
    <row r="448" ht="15.75" customHeight="1">
      <c r="B448" s="56"/>
      <c r="H448" s="201"/>
    </row>
    <row r="449" ht="15.75" customHeight="1">
      <c r="B449" s="56"/>
      <c r="H449" s="201"/>
    </row>
    <row r="450" ht="15.75" customHeight="1">
      <c r="B450" s="56"/>
      <c r="H450" s="201"/>
    </row>
    <row r="451" ht="15.75" customHeight="1">
      <c r="B451" s="56"/>
      <c r="H451" s="201"/>
    </row>
    <row r="452" ht="15.75" customHeight="1">
      <c r="B452" s="56"/>
      <c r="H452" s="201"/>
    </row>
    <row r="453" ht="15.75" customHeight="1">
      <c r="B453" s="56"/>
      <c r="H453" s="201"/>
    </row>
    <row r="454" ht="15.75" customHeight="1">
      <c r="B454" s="56"/>
      <c r="H454" s="201"/>
    </row>
    <row r="455" ht="15.75" customHeight="1">
      <c r="B455" s="56"/>
      <c r="H455" s="201"/>
    </row>
    <row r="456" ht="15.75" customHeight="1">
      <c r="B456" s="56"/>
      <c r="H456" s="201"/>
    </row>
    <row r="457" ht="15.75" customHeight="1">
      <c r="B457" s="56"/>
      <c r="H457" s="201"/>
    </row>
    <row r="458" ht="15.75" customHeight="1">
      <c r="B458" s="56"/>
      <c r="H458" s="201"/>
    </row>
    <row r="459" ht="15.75" customHeight="1">
      <c r="B459" s="56"/>
      <c r="H459" s="201"/>
    </row>
    <row r="460" ht="15.75" customHeight="1">
      <c r="B460" s="56"/>
      <c r="H460" s="201"/>
    </row>
    <row r="461" ht="15.75" customHeight="1">
      <c r="B461" s="56"/>
      <c r="H461" s="201"/>
    </row>
    <row r="462" ht="15.75" customHeight="1">
      <c r="B462" s="56"/>
      <c r="H462" s="201"/>
    </row>
    <row r="463" ht="15.75" customHeight="1">
      <c r="B463" s="56"/>
      <c r="H463" s="201"/>
    </row>
    <row r="464" ht="15.75" customHeight="1">
      <c r="B464" s="56"/>
      <c r="H464" s="201"/>
    </row>
    <row r="465" ht="15.75" customHeight="1">
      <c r="B465" s="56"/>
      <c r="H465" s="201"/>
    </row>
    <row r="466" ht="15.75" customHeight="1">
      <c r="B466" s="56"/>
      <c r="H466" s="201"/>
    </row>
    <row r="467" ht="15.75" customHeight="1">
      <c r="B467" s="56"/>
      <c r="H467" s="201"/>
    </row>
    <row r="468" ht="15.75" customHeight="1">
      <c r="B468" s="56"/>
      <c r="H468" s="201"/>
    </row>
    <row r="469" ht="15.75" customHeight="1">
      <c r="B469" s="56"/>
      <c r="H469" s="201"/>
    </row>
    <row r="470" ht="15.75" customHeight="1">
      <c r="B470" s="56"/>
      <c r="H470" s="201"/>
    </row>
    <row r="471" ht="15.75" customHeight="1">
      <c r="B471" s="56"/>
      <c r="H471" s="201"/>
    </row>
    <row r="472" ht="15.75" customHeight="1">
      <c r="B472" s="56"/>
      <c r="H472" s="201"/>
    </row>
    <row r="473" ht="15.75" customHeight="1">
      <c r="B473" s="56"/>
      <c r="H473" s="201"/>
    </row>
    <row r="474" ht="15.75" customHeight="1">
      <c r="B474" s="56"/>
      <c r="H474" s="201"/>
    </row>
    <row r="475" ht="15.75" customHeight="1">
      <c r="B475" s="56"/>
      <c r="H475" s="201"/>
    </row>
    <row r="476" ht="15.75" customHeight="1">
      <c r="B476" s="56"/>
      <c r="H476" s="201"/>
    </row>
    <row r="477" ht="15.75" customHeight="1">
      <c r="B477" s="56"/>
      <c r="H477" s="201"/>
    </row>
    <row r="478" ht="15.75" customHeight="1">
      <c r="B478" s="56"/>
      <c r="H478" s="201"/>
    </row>
    <row r="479" ht="15.75" customHeight="1">
      <c r="B479" s="56"/>
      <c r="H479" s="201"/>
    </row>
    <row r="480" ht="15.75" customHeight="1">
      <c r="B480" s="56"/>
      <c r="H480" s="201"/>
    </row>
    <row r="481" ht="15.75" customHeight="1">
      <c r="B481" s="56"/>
      <c r="H481" s="201"/>
    </row>
    <row r="482" ht="15.75" customHeight="1">
      <c r="B482" s="56"/>
      <c r="H482" s="201"/>
    </row>
    <row r="483" ht="15.75" customHeight="1">
      <c r="B483" s="56"/>
      <c r="H483" s="201"/>
    </row>
    <row r="484" ht="15.75" customHeight="1">
      <c r="B484" s="56"/>
      <c r="H484" s="201"/>
    </row>
    <row r="485" ht="15.75" customHeight="1">
      <c r="B485" s="56"/>
      <c r="H485" s="201"/>
    </row>
    <row r="486" ht="15.75" customHeight="1">
      <c r="B486" s="56"/>
      <c r="H486" s="201"/>
    </row>
    <row r="487" ht="15.75" customHeight="1">
      <c r="B487" s="56"/>
      <c r="H487" s="201"/>
    </row>
    <row r="488" ht="15.75" customHeight="1">
      <c r="B488" s="56"/>
      <c r="H488" s="201"/>
    </row>
    <row r="489" ht="15.75" customHeight="1">
      <c r="B489" s="56"/>
      <c r="H489" s="201"/>
    </row>
    <row r="490" ht="15.75" customHeight="1">
      <c r="B490" s="56"/>
      <c r="H490" s="201"/>
    </row>
    <row r="491" ht="15.75" customHeight="1">
      <c r="B491" s="56"/>
      <c r="H491" s="201"/>
    </row>
    <row r="492" ht="15.75" customHeight="1">
      <c r="B492" s="56"/>
      <c r="H492" s="201"/>
    </row>
    <row r="493" ht="15.75" customHeight="1">
      <c r="B493" s="56"/>
      <c r="H493" s="201"/>
    </row>
    <row r="494" ht="15.75" customHeight="1">
      <c r="B494" s="56"/>
      <c r="H494" s="201"/>
    </row>
    <row r="495" ht="15.75" customHeight="1">
      <c r="B495" s="56"/>
      <c r="H495" s="201"/>
    </row>
    <row r="496" ht="15.75" customHeight="1">
      <c r="B496" s="56"/>
      <c r="H496" s="201"/>
    </row>
    <row r="497" ht="15.75" customHeight="1">
      <c r="B497" s="56"/>
      <c r="H497" s="201"/>
    </row>
    <row r="498" ht="15.75" customHeight="1">
      <c r="B498" s="56"/>
      <c r="H498" s="201"/>
    </row>
    <row r="499" ht="15.75" customHeight="1">
      <c r="B499" s="56"/>
      <c r="H499" s="201"/>
    </row>
    <row r="500" ht="15.75" customHeight="1">
      <c r="B500" s="56"/>
      <c r="H500" s="201"/>
    </row>
    <row r="501" ht="15.75" customHeight="1">
      <c r="B501" s="56"/>
      <c r="H501" s="201"/>
    </row>
    <row r="502" ht="15.75" customHeight="1">
      <c r="B502" s="56"/>
      <c r="H502" s="201"/>
    </row>
    <row r="503" ht="15.75" customHeight="1">
      <c r="B503" s="56"/>
      <c r="H503" s="201"/>
    </row>
    <row r="504" ht="15.75" customHeight="1">
      <c r="B504" s="56"/>
      <c r="H504" s="201"/>
    </row>
    <row r="505" ht="15.75" customHeight="1">
      <c r="B505" s="56"/>
      <c r="H505" s="201"/>
    </row>
    <row r="506" ht="15.75" customHeight="1">
      <c r="B506" s="56"/>
      <c r="H506" s="201"/>
    </row>
    <row r="507" ht="15.75" customHeight="1">
      <c r="B507" s="56"/>
      <c r="H507" s="201"/>
    </row>
    <row r="508" ht="15.75" customHeight="1">
      <c r="B508" s="56"/>
      <c r="H508" s="201"/>
    </row>
    <row r="509" ht="15.75" customHeight="1">
      <c r="B509" s="56"/>
      <c r="H509" s="201"/>
    </row>
    <row r="510" ht="15.75" customHeight="1">
      <c r="B510" s="56"/>
      <c r="H510" s="201"/>
    </row>
    <row r="511" ht="15.75" customHeight="1">
      <c r="B511" s="56"/>
      <c r="H511" s="201"/>
    </row>
    <row r="512" ht="15.75" customHeight="1">
      <c r="B512" s="56"/>
      <c r="H512" s="201"/>
    </row>
    <row r="513" ht="15.75" customHeight="1">
      <c r="B513" s="56"/>
      <c r="H513" s="201"/>
    </row>
    <row r="514" ht="15.75" customHeight="1">
      <c r="B514" s="56"/>
      <c r="H514" s="201"/>
    </row>
    <row r="515" ht="15.75" customHeight="1">
      <c r="B515" s="56"/>
      <c r="H515" s="201"/>
    </row>
    <row r="516" ht="15.75" customHeight="1">
      <c r="B516" s="56"/>
      <c r="H516" s="201"/>
    </row>
    <row r="517" ht="15.75" customHeight="1">
      <c r="B517" s="56"/>
      <c r="H517" s="201"/>
    </row>
    <row r="518" ht="15.75" customHeight="1">
      <c r="B518" s="56"/>
      <c r="H518" s="201"/>
    </row>
    <row r="519" ht="15.75" customHeight="1">
      <c r="B519" s="56"/>
      <c r="H519" s="201"/>
    </row>
    <row r="520" ht="15.75" customHeight="1">
      <c r="B520" s="56"/>
      <c r="H520" s="201"/>
    </row>
    <row r="521" ht="15.75" customHeight="1">
      <c r="B521" s="56"/>
      <c r="H521" s="201"/>
    </row>
    <row r="522" ht="15.75" customHeight="1">
      <c r="B522" s="56"/>
      <c r="H522" s="201"/>
    </row>
    <row r="523" ht="15.75" customHeight="1">
      <c r="B523" s="56"/>
      <c r="H523" s="201"/>
    </row>
    <row r="524" ht="15.75" customHeight="1">
      <c r="B524" s="56"/>
      <c r="H524" s="201"/>
    </row>
    <row r="525" ht="15.75" customHeight="1">
      <c r="B525" s="56"/>
      <c r="H525" s="201"/>
    </row>
    <row r="526" ht="15.75" customHeight="1">
      <c r="B526" s="56"/>
      <c r="H526" s="201"/>
    </row>
    <row r="527" ht="15.75" customHeight="1">
      <c r="B527" s="56"/>
      <c r="H527" s="201"/>
    </row>
    <row r="528" ht="15.75" customHeight="1">
      <c r="B528" s="56"/>
      <c r="H528" s="201"/>
    </row>
    <row r="529" ht="15.75" customHeight="1">
      <c r="B529" s="56"/>
      <c r="H529" s="201"/>
    </row>
    <row r="530" ht="15.75" customHeight="1">
      <c r="B530" s="56"/>
      <c r="H530" s="201"/>
    </row>
    <row r="531" ht="15.75" customHeight="1">
      <c r="B531" s="56"/>
      <c r="H531" s="201"/>
    </row>
    <row r="532" ht="15.75" customHeight="1">
      <c r="B532" s="56"/>
      <c r="H532" s="201"/>
    </row>
    <row r="533" ht="15.75" customHeight="1">
      <c r="B533" s="56"/>
      <c r="H533" s="201"/>
    </row>
    <row r="534" ht="15.75" customHeight="1">
      <c r="B534" s="56"/>
      <c r="H534" s="201"/>
    </row>
    <row r="535" ht="15.75" customHeight="1">
      <c r="B535" s="56"/>
      <c r="H535" s="201"/>
    </row>
    <row r="536" ht="15.75" customHeight="1">
      <c r="B536" s="56"/>
      <c r="H536" s="201"/>
    </row>
    <row r="537" ht="15.75" customHeight="1">
      <c r="B537" s="56"/>
      <c r="H537" s="201"/>
    </row>
    <row r="538" ht="15.75" customHeight="1">
      <c r="B538" s="56"/>
      <c r="H538" s="201"/>
    </row>
    <row r="539" ht="15.75" customHeight="1">
      <c r="B539" s="56"/>
      <c r="H539" s="201"/>
    </row>
    <row r="540" ht="15.75" customHeight="1">
      <c r="B540" s="56"/>
      <c r="H540" s="201"/>
    </row>
    <row r="541" ht="15.75" customHeight="1">
      <c r="B541" s="56"/>
      <c r="H541" s="201"/>
    </row>
    <row r="542" ht="15.75" customHeight="1">
      <c r="B542" s="56"/>
      <c r="H542" s="201"/>
    </row>
    <row r="543" ht="15.75" customHeight="1">
      <c r="B543" s="56"/>
      <c r="H543" s="201"/>
    </row>
    <row r="544" ht="15.75" customHeight="1">
      <c r="B544" s="56"/>
      <c r="H544" s="201"/>
    </row>
    <row r="545" ht="15.75" customHeight="1">
      <c r="B545" s="56"/>
      <c r="H545" s="201"/>
    </row>
    <row r="546" ht="15.75" customHeight="1">
      <c r="B546" s="56"/>
      <c r="H546" s="201"/>
    </row>
    <row r="547" ht="15.75" customHeight="1">
      <c r="B547" s="56"/>
      <c r="H547" s="201"/>
    </row>
    <row r="548" ht="15.75" customHeight="1">
      <c r="B548" s="56"/>
      <c r="H548" s="201"/>
    </row>
    <row r="549" ht="15.75" customHeight="1">
      <c r="B549" s="56"/>
      <c r="H549" s="201"/>
    </row>
    <row r="550" ht="15.75" customHeight="1">
      <c r="B550" s="56"/>
      <c r="H550" s="201"/>
    </row>
    <row r="551" ht="15.75" customHeight="1">
      <c r="B551" s="56"/>
      <c r="H551" s="201"/>
    </row>
    <row r="552" ht="15.75" customHeight="1">
      <c r="B552" s="56"/>
      <c r="H552" s="201"/>
    </row>
    <row r="553" ht="15.75" customHeight="1">
      <c r="B553" s="56"/>
      <c r="H553" s="201"/>
    </row>
    <row r="554" ht="15.75" customHeight="1">
      <c r="B554" s="56"/>
      <c r="H554" s="201"/>
    </row>
    <row r="555" ht="15.75" customHeight="1">
      <c r="B555" s="56"/>
      <c r="H555" s="201"/>
    </row>
    <row r="556" ht="15.75" customHeight="1">
      <c r="B556" s="56"/>
      <c r="H556" s="201"/>
    </row>
    <row r="557" ht="15.75" customHeight="1">
      <c r="B557" s="56"/>
      <c r="H557" s="201"/>
    </row>
    <row r="558" ht="15.75" customHeight="1">
      <c r="B558" s="56"/>
      <c r="H558" s="201"/>
    </row>
    <row r="559" ht="15.75" customHeight="1">
      <c r="B559" s="56"/>
      <c r="H559" s="201"/>
    </row>
    <row r="560" ht="15.75" customHeight="1">
      <c r="B560" s="56"/>
      <c r="H560" s="201"/>
    </row>
    <row r="561" ht="15.75" customHeight="1">
      <c r="B561" s="56"/>
      <c r="H561" s="201"/>
    </row>
    <row r="562" ht="15.75" customHeight="1">
      <c r="B562" s="56"/>
      <c r="H562" s="201"/>
    </row>
    <row r="563" ht="15.75" customHeight="1">
      <c r="B563" s="56"/>
      <c r="H563" s="201"/>
    </row>
    <row r="564" ht="15.75" customHeight="1">
      <c r="B564" s="56"/>
      <c r="H564" s="201"/>
    </row>
    <row r="565" ht="15.75" customHeight="1">
      <c r="B565" s="56"/>
      <c r="H565" s="201"/>
    </row>
    <row r="566" ht="15.75" customHeight="1">
      <c r="B566" s="56"/>
      <c r="H566" s="201"/>
    </row>
    <row r="567" ht="15.75" customHeight="1">
      <c r="B567" s="56"/>
      <c r="H567" s="201"/>
    </row>
    <row r="568" ht="15.75" customHeight="1">
      <c r="B568" s="56"/>
      <c r="H568" s="201"/>
    </row>
    <row r="569" ht="15.75" customHeight="1">
      <c r="B569" s="56"/>
      <c r="H569" s="201"/>
    </row>
    <row r="570" ht="15.75" customHeight="1">
      <c r="B570" s="56"/>
      <c r="H570" s="201"/>
    </row>
    <row r="571" ht="15.75" customHeight="1">
      <c r="B571" s="56"/>
      <c r="H571" s="201"/>
    </row>
    <row r="572" ht="15.75" customHeight="1">
      <c r="B572" s="56"/>
      <c r="H572" s="201"/>
    </row>
    <row r="573" ht="15.75" customHeight="1">
      <c r="B573" s="56"/>
      <c r="H573" s="201"/>
    </row>
    <row r="574" ht="15.75" customHeight="1">
      <c r="B574" s="56"/>
      <c r="H574" s="201"/>
    </row>
    <row r="575" ht="15.75" customHeight="1">
      <c r="B575" s="56"/>
      <c r="H575" s="201"/>
    </row>
    <row r="576" ht="15.75" customHeight="1">
      <c r="B576" s="56"/>
      <c r="H576" s="201"/>
    </row>
    <row r="577" ht="15.75" customHeight="1">
      <c r="B577" s="56"/>
      <c r="H577" s="201"/>
    </row>
    <row r="578" ht="15.75" customHeight="1">
      <c r="B578" s="56"/>
      <c r="H578" s="201"/>
    </row>
    <row r="579" ht="15.75" customHeight="1">
      <c r="B579" s="56"/>
      <c r="H579" s="201"/>
    </row>
    <row r="580" ht="15.75" customHeight="1">
      <c r="B580" s="56"/>
      <c r="H580" s="201"/>
    </row>
    <row r="581" ht="15.75" customHeight="1">
      <c r="B581" s="56"/>
      <c r="H581" s="201"/>
    </row>
    <row r="582" ht="15.75" customHeight="1">
      <c r="B582" s="56"/>
      <c r="H582" s="201"/>
    </row>
    <row r="583" ht="15.75" customHeight="1">
      <c r="B583" s="56"/>
      <c r="H583" s="201"/>
    </row>
    <row r="584" ht="15.75" customHeight="1">
      <c r="B584" s="56"/>
      <c r="H584" s="201"/>
    </row>
    <row r="585" ht="15.75" customHeight="1">
      <c r="B585" s="56"/>
      <c r="H585" s="201"/>
    </row>
    <row r="586" ht="15.75" customHeight="1">
      <c r="B586" s="56"/>
      <c r="H586" s="201"/>
    </row>
    <row r="587" ht="15.75" customHeight="1">
      <c r="B587" s="56"/>
      <c r="H587" s="201"/>
    </row>
    <row r="588" ht="15.75" customHeight="1">
      <c r="B588" s="56"/>
      <c r="H588" s="201"/>
    </row>
    <row r="589" ht="15.75" customHeight="1">
      <c r="B589" s="56"/>
      <c r="H589" s="201"/>
    </row>
    <row r="590" ht="15.75" customHeight="1">
      <c r="B590" s="56"/>
      <c r="H590" s="201"/>
    </row>
    <row r="591" ht="15.75" customHeight="1">
      <c r="B591" s="56"/>
      <c r="H591" s="201"/>
    </row>
    <row r="592" ht="15.75" customHeight="1">
      <c r="B592" s="56"/>
      <c r="H592" s="201"/>
    </row>
    <row r="593" ht="15.75" customHeight="1">
      <c r="B593" s="56"/>
      <c r="H593" s="201"/>
    </row>
    <row r="594" ht="15.75" customHeight="1">
      <c r="B594" s="56"/>
      <c r="H594" s="201"/>
    </row>
    <row r="595" ht="15.75" customHeight="1">
      <c r="B595" s="56"/>
      <c r="H595" s="201"/>
    </row>
    <row r="596" ht="15.75" customHeight="1">
      <c r="B596" s="56"/>
      <c r="H596" s="201"/>
    </row>
    <row r="597" ht="15.75" customHeight="1">
      <c r="B597" s="56"/>
      <c r="H597" s="201"/>
    </row>
    <row r="598" ht="15.75" customHeight="1">
      <c r="B598" s="56"/>
      <c r="H598" s="201"/>
    </row>
    <row r="599" ht="15.75" customHeight="1">
      <c r="B599" s="56"/>
      <c r="H599" s="201"/>
    </row>
    <row r="600" ht="15.75" customHeight="1">
      <c r="B600" s="56"/>
      <c r="H600" s="201"/>
    </row>
    <row r="601" ht="15.75" customHeight="1">
      <c r="B601" s="56"/>
      <c r="H601" s="201"/>
    </row>
    <row r="602" ht="15.75" customHeight="1">
      <c r="B602" s="56"/>
      <c r="H602" s="201"/>
    </row>
    <row r="603" ht="15.75" customHeight="1">
      <c r="B603" s="56"/>
      <c r="H603" s="201"/>
    </row>
    <row r="604" ht="15.75" customHeight="1">
      <c r="B604" s="56"/>
      <c r="H604" s="201"/>
    </row>
    <row r="605" ht="15.75" customHeight="1">
      <c r="B605" s="56"/>
      <c r="H605" s="201"/>
    </row>
    <row r="606" ht="15.75" customHeight="1">
      <c r="B606" s="56"/>
      <c r="H606" s="201"/>
    </row>
    <row r="607" ht="15.75" customHeight="1">
      <c r="B607" s="56"/>
      <c r="H607" s="201"/>
    </row>
    <row r="608" ht="15.75" customHeight="1">
      <c r="B608" s="56"/>
      <c r="H608" s="201"/>
    </row>
    <row r="609" ht="15.75" customHeight="1">
      <c r="B609" s="56"/>
      <c r="H609" s="201"/>
    </row>
    <row r="610" ht="15.75" customHeight="1">
      <c r="B610" s="56"/>
      <c r="H610" s="201"/>
    </row>
    <row r="611" ht="15.75" customHeight="1">
      <c r="B611" s="56"/>
      <c r="H611" s="201"/>
    </row>
    <row r="612" ht="15.75" customHeight="1">
      <c r="B612" s="56"/>
      <c r="H612" s="201"/>
    </row>
    <row r="613" ht="15.75" customHeight="1">
      <c r="B613" s="56"/>
      <c r="H613" s="201"/>
    </row>
    <row r="614" ht="15.75" customHeight="1">
      <c r="B614" s="56"/>
      <c r="H614" s="201"/>
    </row>
    <row r="615" ht="15.75" customHeight="1">
      <c r="B615" s="56"/>
      <c r="H615" s="201"/>
    </row>
    <row r="616" ht="15.75" customHeight="1">
      <c r="B616" s="56"/>
      <c r="H616" s="201"/>
    </row>
    <row r="617" ht="15.75" customHeight="1">
      <c r="B617" s="56"/>
      <c r="H617" s="201"/>
    </row>
    <row r="618" ht="15.75" customHeight="1">
      <c r="B618" s="56"/>
      <c r="H618" s="201"/>
    </row>
    <row r="619" ht="15.75" customHeight="1">
      <c r="B619" s="56"/>
      <c r="H619" s="201"/>
    </row>
    <row r="620" ht="15.75" customHeight="1">
      <c r="B620" s="56"/>
      <c r="H620" s="201"/>
    </row>
    <row r="621" ht="15.75" customHeight="1">
      <c r="B621" s="56"/>
      <c r="H621" s="201"/>
    </row>
    <row r="622" ht="15.75" customHeight="1">
      <c r="B622" s="56"/>
      <c r="H622" s="201"/>
    </row>
    <row r="623" ht="15.75" customHeight="1">
      <c r="B623" s="56"/>
      <c r="H623" s="201"/>
    </row>
    <row r="624" ht="15.75" customHeight="1">
      <c r="B624" s="56"/>
      <c r="H624" s="201"/>
    </row>
    <row r="625" ht="15.75" customHeight="1">
      <c r="B625" s="56"/>
      <c r="H625" s="201"/>
    </row>
    <row r="626" ht="15.75" customHeight="1">
      <c r="B626" s="56"/>
      <c r="H626" s="201"/>
    </row>
    <row r="627" ht="15.75" customHeight="1">
      <c r="B627" s="56"/>
      <c r="H627" s="201"/>
    </row>
    <row r="628" ht="15.75" customHeight="1">
      <c r="B628" s="56"/>
      <c r="H628" s="201"/>
    </row>
    <row r="629" ht="15.75" customHeight="1">
      <c r="B629" s="56"/>
      <c r="H629" s="201"/>
    </row>
    <row r="630" ht="15.75" customHeight="1">
      <c r="B630" s="56"/>
      <c r="H630" s="201"/>
    </row>
    <row r="631" ht="15.75" customHeight="1">
      <c r="B631" s="56"/>
      <c r="H631" s="201"/>
    </row>
    <row r="632" ht="15.75" customHeight="1">
      <c r="B632" s="56"/>
      <c r="H632" s="201"/>
    </row>
    <row r="633" ht="15.75" customHeight="1">
      <c r="B633" s="56"/>
      <c r="H633" s="201"/>
    </row>
    <row r="634" ht="15.75" customHeight="1">
      <c r="B634" s="56"/>
      <c r="H634" s="201"/>
    </row>
    <row r="635" ht="15.75" customHeight="1">
      <c r="B635" s="56"/>
      <c r="H635" s="201"/>
    </row>
    <row r="636" ht="15.75" customHeight="1">
      <c r="B636" s="56"/>
      <c r="H636" s="201"/>
    </row>
    <row r="637" ht="15.75" customHeight="1">
      <c r="B637" s="56"/>
      <c r="H637" s="201"/>
    </row>
    <row r="638" ht="15.75" customHeight="1">
      <c r="B638" s="56"/>
      <c r="H638" s="201"/>
    </row>
    <row r="639" ht="15.75" customHeight="1">
      <c r="B639" s="56"/>
      <c r="H639" s="201"/>
    </row>
    <row r="640" ht="15.75" customHeight="1">
      <c r="B640" s="56"/>
      <c r="H640" s="201"/>
    </row>
    <row r="641" ht="15.75" customHeight="1">
      <c r="B641" s="56"/>
      <c r="H641" s="201"/>
    </row>
    <row r="642" ht="15.75" customHeight="1">
      <c r="B642" s="56"/>
      <c r="H642" s="201"/>
    </row>
    <row r="643" ht="15.75" customHeight="1">
      <c r="B643" s="56"/>
      <c r="H643" s="201"/>
    </row>
    <row r="644" ht="15.75" customHeight="1">
      <c r="B644" s="56"/>
      <c r="H644" s="201"/>
    </row>
    <row r="645" ht="15.75" customHeight="1">
      <c r="B645" s="56"/>
      <c r="H645" s="201"/>
    </row>
    <row r="646" ht="15.75" customHeight="1">
      <c r="B646" s="56"/>
      <c r="H646" s="201"/>
    </row>
    <row r="647" ht="15.75" customHeight="1">
      <c r="B647" s="56"/>
      <c r="H647" s="201"/>
    </row>
    <row r="648" ht="15.75" customHeight="1">
      <c r="B648" s="56"/>
      <c r="H648" s="201"/>
    </row>
    <row r="649" ht="15.75" customHeight="1">
      <c r="B649" s="56"/>
      <c r="H649" s="201"/>
    </row>
    <row r="650" ht="15.75" customHeight="1">
      <c r="B650" s="56"/>
      <c r="H650" s="201"/>
    </row>
    <row r="651" ht="15.75" customHeight="1">
      <c r="B651" s="56"/>
      <c r="H651" s="201"/>
    </row>
    <row r="652" ht="15.75" customHeight="1">
      <c r="B652" s="56"/>
      <c r="H652" s="201"/>
    </row>
    <row r="653" ht="15.75" customHeight="1">
      <c r="B653" s="56"/>
      <c r="H653" s="201"/>
    </row>
    <row r="654" ht="15.75" customHeight="1">
      <c r="B654" s="56"/>
      <c r="H654" s="201"/>
    </row>
    <row r="655" ht="15.75" customHeight="1">
      <c r="B655" s="56"/>
      <c r="H655" s="201"/>
    </row>
    <row r="656" ht="15.75" customHeight="1">
      <c r="B656" s="56"/>
      <c r="H656" s="201"/>
    </row>
    <row r="657" ht="15.75" customHeight="1">
      <c r="B657" s="56"/>
      <c r="H657" s="201"/>
    </row>
    <row r="658" ht="15.75" customHeight="1">
      <c r="B658" s="56"/>
      <c r="H658" s="201"/>
    </row>
    <row r="659" ht="15.75" customHeight="1">
      <c r="B659" s="56"/>
      <c r="H659" s="201"/>
    </row>
    <row r="660" ht="15.75" customHeight="1">
      <c r="B660" s="56"/>
      <c r="H660" s="201"/>
    </row>
    <row r="661" ht="15.75" customHeight="1">
      <c r="B661" s="56"/>
      <c r="H661" s="201"/>
    </row>
    <row r="662" ht="15.75" customHeight="1">
      <c r="B662" s="56"/>
      <c r="H662" s="201"/>
    </row>
    <row r="663" ht="15.75" customHeight="1">
      <c r="B663" s="56"/>
      <c r="H663" s="201"/>
    </row>
    <row r="664" ht="15.75" customHeight="1">
      <c r="B664" s="56"/>
      <c r="H664" s="201"/>
    </row>
    <row r="665" ht="15.75" customHeight="1">
      <c r="B665" s="56"/>
      <c r="H665" s="201"/>
    </row>
    <row r="666" ht="15.75" customHeight="1">
      <c r="B666" s="56"/>
      <c r="H666" s="201"/>
    </row>
    <row r="667" ht="15.75" customHeight="1">
      <c r="B667" s="56"/>
      <c r="H667" s="201"/>
    </row>
    <row r="668" ht="15.75" customHeight="1">
      <c r="B668" s="56"/>
      <c r="H668" s="201"/>
    </row>
    <row r="669" ht="15.75" customHeight="1">
      <c r="B669" s="56"/>
      <c r="H669" s="201"/>
    </row>
    <row r="670" ht="15.75" customHeight="1">
      <c r="B670" s="56"/>
      <c r="H670" s="201"/>
    </row>
    <row r="671" ht="15.75" customHeight="1">
      <c r="B671" s="56"/>
      <c r="H671" s="201"/>
    </row>
    <row r="672" ht="15.75" customHeight="1">
      <c r="B672" s="56"/>
      <c r="H672" s="201"/>
    </row>
    <row r="673" ht="15.75" customHeight="1">
      <c r="B673" s="56"/>
      <c r="H673" s="201"/>
    </row>
    <row r="674" ht="15.75" customHeight="1">
      <c r="B674" s="56"/>
      <c r="H674" s="201"/>
    </row>
    <row r="675" ht="15.75" customHeight="1">
      <c r="B675" s="56"/>
      <c r="H675" s="201"/>
    </row>
    <row r="676" ht="15.75" customHeight="1">
      <c r="B676" s="56"/>
      <c r="H676" s="201"/>
    </row>
    <row r="677" ht="15.75" customHeight="1">
      <c r="B677" s="56"/>
      <c r="H677" s="201"/>
    </row>
    <row r="678" ht="15.75" customHeight="1">
      <c r="B678" s="56"/>
      <c r="H678" s="201"/>
    </row>
    <row r="679" ht="15.75" customHeight="1">
      <c r="B679" s="56"/>
      <c r="H679" s="201"/>
    </row>
    <row r="680" ht="15.75" customHeight="1">
      <c r="B680" s="56"/>
      <c r="H680" s="201"/>
    </row>
    <row r="681" ht="15.75" customHeight="1">
      <c r="B681" s="56"/>
      <c r="H681" s="201"/>
    </row>
    <row r="682" ht="15.75" customHeight="1">
      <c r="B682" s="56"/>
      <c r="H682" s="201"/>
    </row>
    <row r="683" ht="15.75" customHeight="1">
      <c r="B683" s="56"/>
      <c r="H683" s="201"/>
    </row>
    <row r="684" ht="15.75" customHeight="1">
      <c r="B684" s="56"/>
      <c r="H684" s="201"/>
    </row>
    <row r="685" ht="15.75" customHeight="1">
      <c r="B685" s="56"/>
      <c r="H685" s="201"/>
    </row>
    <row r="686" ht="15.75" customHeight="1">
      <c r="B686" s="56"/>
      <c r="H686" s="201"/>
    </row>
    <row r="687" ht="15.75" customHeight="1">
      <c r="B687" s="56"/>
      <c r="H687" s="201"/>
    </row>
    <row r="688" ht="15.75" customHeight="1">
      <c r="B688" s="56"/>
      <c r="H688" s="201"/>
    </row>
    <row r="689" ht="15.75" customHeight="1">
      <c r="B689" s="56"/>
      <c r="H689" s="201"/>
    </row>
    <row r="690" ht="15.75" customHeight="1">
      <c r="B690" s="56"/>
      <c r="H690" s="201"/>
    </row>
    <row r="691" ht="15.75" customHeight="1">
      <c r="B691" s="56"/>
      <c r="H691" s="201"/>
    </row>
    <row r="692" ht="15.75" customHeight="1">
      <c r="B692" s="56"/>
      <c r="H692" s="201"/>
    </row>
    <row r="693" ht="15.75" customHeight="1">
      <c r="B693" s="56"/>
      <c r="H693" s="201"/>
    </row>
    <row r="694" ht="15.75" customHeight="1">
      <c r="B694" s="56"/>
      <c r="H694" s="201"/>
    </row>
    <row r="695" ht="15.75" customHeight="1">
      <c r="B695" s="56"/>
      <c r="H695" s="201"/>
    </row>
    <row r="696" ht="15.75" customHeight="1">
      <c r="B696" s="56"/>
      <c r="H696" s="201"/>
    </row>
    <row r="697" ht="15.75" customHeight="1">
      <c r="B697" s="56"/>
      <c r="H697" s="201"/>
    </row>
    <row r="698" ht="15.75" customHeight="1">
      <c r="B698" s="56"/>
      <c r="H698" s="201"/>
    </row>
    <row r="699" ht="15.75" customHeight="1">
      <c r="B699" s="56"/>
      <c r="H699" s="201"/>
    </row>
    <row r="700" ht="15.75" customHeight="1">
      <c r="B700" s="56"/>
      <c r="H700" s="201"/>
    </row>
    <row r="701" ht="15.75" customHeight="1">
      <c r="B701" s="56"/>
      <c r="H701" s="201"/>
    </row>
    <row r="702" ht="15.75" customHeight="1">
      <c r="B702" s="56"/>
      <c r="H702" s="201"/>
    </row>
    <row r="703" ht="15.75" customHeight="1">
      <c r="B703" s="56"/>
      <c r="H703" s="201"/>
    </row>
    <row r="704" ht="15.75" customHeight="1">
      <c r="B704" s="56"/>
      <c r="H704" s="201"/>
    </row>
    <row r="705" ht="15.75" customHeight="1">
      <c r="B705" s="56"/>
      <c r="H705" s="201"/>
    </row>
    <row r="706" ht="15.75" customHeight="1">
      <c r="B706" s="56"/>
      <c r="H706" s="201"/>
    </row>
    <row r="707" ht="15.75" customHeight="1">
      <c r="B707" s="56"/>
      <c r="H707" s="201"/>
    </row>
    <row r="708" ht="15.75" customHeight="1">
      <c r="B708" s="56"/>
      <c r="H708" s="201"/>
    </row>
    <row r="709" ht="15.75" customHeight="1">
      <c r="B709" s="56"/>
      <c r="H709" s="201"/>
    </row>
    <row r="710" ht="15.75" customHeight="1">
      <c r="B710" s="56"/>
      <c r="H710" s="201"/>
    </row>
    <row r="711" ht="15.75" customHeight="1">
      <c r="B711" s="56"/>
      <c r="H711" s="201"/>
    </row>
    <row r="712" ht="15.75" customHeight="1">
      <c r="B712" s="56"/>
      <c r="H712" s="201"/>
    </row>
    <row r="713" ht="15.75" customHeight="1">
      <c r="B713" s="56"/>
      <c r="H713" s="201"/>
    </row>
    <row r="714" ht="15.75" customHeight="1">
      <c r="B714" s="56"/>
      <c r="H714" s="201"/>
    </row>
    <row r="715" ht="15.75" customHeight="1">
      <c r="B715" s="56"/>
      <c r="H715" s="201"/>
    </row>
    <row r="716" ht="15.75" customHeight="1">
      <c r="B716" s="56"/>
      <c r="H716" s="201"/>
    </row>
    <row r="717" ht="15.75" customHeight="1">
      <c r="B717" s="56"/>
      <c r="H717" s="201"/>
    </row>
    <row r="718" ht="15.75" customHeight="1">
      <c r="B718" s="56"/>
      <c r="H718" s="201"/>
    </row>
    <row r="719" ht="15.75" customHeight="1">
      <c r="B719" s="56"/>
      <c r="H719" s="201"/>
    </row>
    <row r="720" ht="15.75" customHeight="1">
      <c r="B720" s="56"/>
      <c r="H720" s="201"/>
    </row>
    <row r="721" ht="15.75" customHeight="1">
      <c r="B721" s="56"/>
      <c r="H721" s="201"/>
    </row>
    <row r="722" ht="15.75" customHeight="1">
      <c r="B722" s="56"/>
      <c r="H722" s="201"/>
    </row>
    <row r="723" ht="15.75" customHeight="1">
      <c r="B723" s="56"/>
      <c r="H723" s="201"/>
    </row>
    <row r="724" ht="15.75" customHeight="1">
      <c r="B724" s="56"/>
      <c r="H724" s="201"/>
    </row>
    <row r="725" ht="15.75" customHeight="1">
      <c r="B725" s="56"/>
      <c r="H725" s="201"/>
    </row>
    <row r="726" ht="15.75" customHeight="1">
      <c r="B726" s="56"/>
      <c r="H726" s="201"/>
    </row>
    <row r="727" ht="15.75" customHeight="1">
      <c r="B727" s="56"/>
      <c r="H727" s="201"/>
    </row>
    <row r="728" ht="15.75" customHeight="1">
      <c r="B728" s="56"/>
      <c r="H728" s="201"/>
    </row>
    <row r="729" ht="15.75" customHeight="1">
      <c r="B729" s="56"/>
      <c r="H729" s="201"/>
    </row>
    <row r="730" ht="15.75" customHeight="1">
      <c r="B730" s="56"/>
      <c r="H730" s="201"/>
    </row>
    <row r="731" ht="15.75" customHeight="1">
      <c r="B731" s="56"/>
      <c r="H731" s="201"/>
    </row>
    <row r="732" ht="15.75" customHeight="1">
      <c r="B732" s="56"/>
      <c r="H732" s="201"/>
    </row>
    <row r="733" ht="15.75" customHeight="1">
      <c r="B733" s="56"/>
      <c r="H733" s="201"/>
    </row>
    <row r="734" ht="15.75" customHeight="1">
      <c r="B734" s="56"/>
      <c r="H734" s="201"/>
    </row>
    <row r="735" ht="15.75" customHeight="1">
      <c r="B735" s="56"/>
      <c r="H735" s="201"/>
    </row>
    <row r="736" ht="15.75" customHeight="1">
      <c r="B736" s="56"/>
      <c r="H736" s="201"/>
    </row>
    <row r="737" ht="15.75" customHeight="1">
      <c r="B737" s="56"/>
      <c r="H737" s="201"/>
    </row>
    <row r="738" ht="15.75" customHeight="1">
      <c r="B738" s="56"/>
      <c r="H738" s="201"/>
    </row>
    <row r="739" ht="15.75" customHeight="1">
      <c r="B739" s="56"/>
      <c r="H739" s="201"/>
    </row>
    <row r="740" ht="15.75" customHeight="1">
      <c r="B740" s="56"/>
      <c r="H740" s="201"/>
    </row>
    <row r="741" ht="15.75" customHeight="1">
      <c r="B741" s="56"/>
      <c r="H741" s="201"/>
    </row>
    <row r="742" ht="15.75" customHeight="1">
      <c r="B742" s="56"/>
      <c r="H742" s="201"/>
    </row>
    <row r="743" ht="15.75" customHeight="1">
      <c r="B743" s="56"/>
      <c r="H743" s="201"/>
    </row>
    <row r="744" ht="15.75" customHeight="1">
      <c r="B744" s="56"/>
      <c r="H744" s="201"/>
    </row>
    <row r="745" ht="15.75" customHeight="1">
      <c r="B745" s="56"/>
      <c r="H745" s="201"/>
    </row>
    <row r="746" ht="15.75" customHeight="1">
      <c r="B746" s="56"/>
      <c r="H746" s="201"/>
    </row>
    <row r="747" ht="15.75" customHeight="1">
      <c r="B747" s="56"/>
      <c r="H747" s="201"/>
    </row>
    <row r="748" ht="15.75" customHeight="1">
      <c r="B748" s="56"/>
      <c r="H748" s="201"/>
    </row>
    <row r="749" ht="15.75" customHeight="1">
      <c r="B749" s="56"/>
      <c r="H749" s="201"/>
    </row>
    <row r="750" ht="15.75" customHeight="1">
      <c r="B750" s="56"/>
      <c r="H750" s="201"/>
    </row>
    <row r="751" ht="15.75" customHeight="1">
      <c r="B751" s="56"/>
      <c r="H751" s="201"/>
    </row>
    <row r="752" ht="15.75" customHeight="1">
      <c r="B752" s="56"/>
      <c r="H752" s="201"/>
    </row>
    <row r="753" ht="15.75" customHeight="1">
      <c r="B753" s="56"/>
      <c r="H753" s="201"/>
    </row>
    <row r="754" ht="15.75" customHeight="1">
      <c r="B754" s="56"/>
      <c r="H754" s="201"/>
    </row>
    <row r="755" ht="15.75" customHeight="1">
      <c r="B755" s="56"/>
      <c r="H755" s="201"/>
    </row>
    <row r="756" ht="15.75" customHeight="1">
      <c r="B756" s="56"/>
      <c r="H756" s="201"/>
    </row>
    <row r="757" ht="15.75" customHeight="1">
      <c r="B757" s="56"/>
      <c r="H757" s="201"/>
    </row>
    <row r="758" ht="15.75" customHeight="1">
      <c r="B758" s="56"/>
      <c r="H758" s="201"/>
    </row>
    <row r="759" ht="15.75" customHeight="1">
      <c r="B759" s="56"/>
      <c r="H759" s="201"/>
    </row>
    <row r="760" ht="15.75" customHeight="1">
      <c r="B760" s="56"/>
      <c r="H760" s="201"/>
    </row>
    <row r="761" ht="15.75" customHeight="1">
      <c r="B761" s="56"/>
      <c r="H761" s="201"/>
    </row>
    <row r="762" ht="15.75" customHeight="1">
      <c r="B762" s="56"/>
      <c r="H762" s="201"/>
    </row>
    <row r="763" ht="15.75" customHeight="1">
      <c r="B763" s="56"/>
      <c r="H763" s="201"/>
    </row>
    <row r="764" ht="15.75" customHeight="1">
      <c r="B764" s="56"/>
      <c r="H764" s="201"/>
    </row>
    <row r="765" ht="15.75" customHeight="1">
      <c r="B765" s="56"/>
      <c r="H765" s="201"/>
    </row>
    <row r="766" ht="15.75" customHeight="1">
      <c r="B766" s="56"/>
      <c r="H766" s="201"/>
    </row>
    <row r="767" ht="15.75" customHeight="1">
      <c r="B767" s="56"/>
      <c r="H767" s="201"/>
    </row>
    <row r="768" ht="15.75" customHeight="1">
      <c r="B768" s="56"/>
      <c r="H768" s="201"/>
    </row>
    <row r="769" ht="15.75" customHeight="1">
      <c r="B769" s="56"/>
      <c r="H769" s="201"/>
    </row>
    <row r="770" ht="15.75" customHeight="1">
      <c r="B770" s="56"/>
      <c r="H770" s="201"/>
    </row>
    <row r="771" ht="15.75" customHeight="1">
      <c r="B771" s="56"/>
      <c r="H771" s="201"/>
    </row>
    <row r="772" ht="15.75" customHeight="1">
      <c r="B772" s="56"/>
      <c r="H772" s="201"/>
    </row>
    <row r="773" ht="15.75" customHeight="1">
      <c r="B773" s="56"/>
      <c r="H773" s="201"/>
    </row>
    <row r="774" ht="15.75" customHeight="1">
      <c r="B774" s="56"/>
      <c r="H774" s="201"/>
    </row>
    <row r="775" ht="15.75" customHeight="1">
      <c r="B775" s="56"/>
      <c r="H775" s="201"/>
    </row>
    <row r="776" ht="15.75" customHeight="1">
      <c r="B776" s="56"/>
      <c r="H776" s="201"/>
    </row>
    <row r="777" ht="15.75" customHeight="1">
      <c r="B777" s="56"/>
      <c r="H777" s="201"/>
    </row>
    <row r="778" ht="15.75" customHeight="1">
      <c r="B778" s="56"/>
      <c r="H778" s="201"/>
    </row>
    <row r="779" ht="15.75" customHeight="1">
      <c r="B779" s="56"/>
      <c r="H779" s="201"/>
    </row>
    <row r="780" ht="15.75" customHeight="1">
      <c r="B780" s="56"/>
      <c r="H780" s="201"/>
    </row>
    <row r="781" ht="15.75" customHeight="1">
      <c r="B781" s="56"/>
      <c r="H781" s="201"/>
    </row>
    <row r="782" ht="15.75" customHeight="1">
      <c r="B782" s="56"/>
      <c r="H782" s="201"/>
    </row>
    <row r="783" ht="15.75" customHeight="1">
      <c r="B783" s="56"/>
      <c r="H783" s="201"/>
    </row>
    <row r="784" ht="15.75" customHeight="1">
      <c r="B784" s="56"/>
      <c r="H784" s="201"/>
    </row>
    <row r="785" ht="15.75" customHeight="1">
      <c r="B785" s="56"/>
      <c r="H785" s="201"/>
    </row>
    <row r="786" ht="15.75" customHeight="1">
      <c r="B786" s="56"/>
      <c r="H786" s="201"/>
    </row>
    <row r="787" ht="15.75" customHeight="1">
      <c r="B787" s="56"/>
      <c r="H787" s="201"/>
    </row>
    <row r="788" ht="15.75" customHeight="1">
      <c r="B788" s="56"/>
      <c r="H788" s="201"/>
    </row>
    <row r="789" ht="15.75" customHeight="1">
      <c r="B789" s="56"/>
      <c r="H789" s="201"/>
    </row>
    <row r="790" ht="15.75" customHeight="1">
      <c r="B790" s="56"/>
      <c r="H790" s="201"/>
    </row>
    <row r="791" ht="15.75" customHeight="1">
      <c r="B791" s="56"/>
      <c r="H791" s="201"/>
    </row>
    <row r="792" ht="15.75" customHeight="1">
      <c r="B792" s="56"/>
      <c r="H792" s="201"/>
    </row>
    <row r="793" ht="15.75" customHeight="1">
      <c r="B793" s="56"/>
      <c r="H793" s="201"/>
    </row>
    <row r="794" ht="15.75" customHeight="1">
      <c r="B794" s="56"/>
      <c r="H794" s="201"/>
    </row>
    <row r="795" ht="15.75" customHeight="1">
      <c r="B795" s="56"/>
      <c r="H795" s="201"/>
    </row>
    <row r="796" ht="15.75" customHeight="1">
      <c r="B796" s="56"/>
      <c r="H796" s="201"/>
    </row>
    <row r="797" ht="15.75" customHeight="1">
      <c r="B797" s="56"/>
      <c r="H797" s="201"/>
    </row>
    <row r="798" ht="15.75" customHeight="1">
      <c r="B798" s="56"/>
      <c r="H798" s="201"/>
    </row>
    <row r="799" ht="15.75" customHeight="1">
      <c r="B799" s="56"/>
      <c r="H799" s="201"/>
    </row>
    <row r="800" ht="15.75" customHeight="1">
      <c r="B800" s="56"/>
      <c r="H800" s="201"/>
    </row>
    <row r="801" ht="15.75" customHeight="1">
      <c r="B801" s="56"/>
      <c r="H801" s="201"/>
    </row>
    <row r="802" ht="15.75" customHeight="1">
      <c r="B802" s="56"/>
      <c r="H802" s="201"/>
    </row>
    <row r="803" ht="15.75" customHeight="1">
      <c r="B803" s="56"/>
      <c r="H803" s="201"/>
    </row>
    <row r="804" ht="15.75" customHeight="1">
      <c r="B804" s="56"/>
      <c r="H804" s="201"/>
    </row>
    <row r="805" ht="15.75" customHeight="1">
      <c r="B805" s="56"/>
      <c r="H805" s="201"/>
    </row>
    <row r="806" ht="15.75" customHeight="1">
      <c r="B806" s="56"/>
      <c r="H806" s="201"/>
    </row>
    <row r="807" ht="15.75" customHeight="1">
      <c r="B807" s="56"/>
      <c r="H807" s="201"/>
    </row>
    <row r="808" ht="15.75" customHeight="1">
      <c r="B808" s="56"/>
      <c r="H808" s="201"/>
    </row>
    <row r="809" ht="15.75" customHeight="1">
      <c r="B809" s="56"/>
      <c r="H809" s="201"/>
    </row>
    <row r="810" ht="15.75" customHeight="1">
      <c r="B810" s="56"/>
      <c r="H810" s="201"/>
    </row>
    <row r="811" ht="15.75" customHeight="1">
      <c r="B811" s="56"/>
      <c r="H811" s="201"/>
    </row>
    <row r="812" ht="15.75" customHeight="1">
      <c r="B812" s="56"/>
      <c r="H812" s="201"/>
    </row>
    <row r="813" ht="15.75" customHeight="1">
      <c r="B813" s="56"/>
      <c r="H813" s="201"/>
    </row>
    <row r="814" ht="15.75" customHeight="1">
      <c r="B814" s="56"/>
      <c r="H814" s="201"/>
    </row>
    <row r="815" ht="15.75" customHeight="1">
      <c r="B815" s="56"/>
      <c r="H815" s="201"/>
    </row>
    <row r="816" ht="15.75" customHeight="1">
      <c r="B816" s="56"/>
      <c r="H816" s="201"/>
    </row>
    <row r="817" ht="15.75" customHeight="1">
      <c r="B817" s="56"/>
      <c r="H817" s="201"/>
    </row>
    <row r="818" ht="15.75" customHeight="1">
      <c r="B818" s="56"/>
      <c r="H818" s="201"/>
    </row>
    <row r="819" ht="15.75" customHeight="1">
      <c r="B819" s="56"/>
      <c r="H819" s="201"/>
    </row>
    <row r="820" ht="15.75" customHeight="1">
      <c r="B820" s="56"/>
      <c r="H820" s="201"/>
    </row>
    <row r="821" ht="15.75" customHeight="1">
      <c r="B821" s="56"/>
      <c r="H821" s="201"/>
    </row>
    <row r="822" ht="15.75" customHeight="1">
      <c r="B822" s="56"/>
      <c r="H822" s="201"/>
    </row>
    <row r="823" ht="15.75" customHeight="1">
      <c r="B823" s="56"/>
      <c r="H823" s="201"/>
    </row>
    <row r="824" ht="15.75" customHeight="1">
      <c r="B824" s="56"/>
      <c r="H824" s="201"/>
    </row>
    <row r="825" ht="15.75" customHeight="1">
      <c r="B825" s="56"/>
      <c r="H825" s="201"/>
    </row>
    <row r="826" ht="15.75" customHeight="1">
      <c r="B826" s="56"/>
      <c r="H826" s="201"/>
    </row>
    <row r="827" ht="15.75" customHeight="1">
      <c r="B827" s="56"/>
      <c r="H827" s="201"/>
    </row>
    <row r="828" ht="15.75" customHeight="1">
      <c r="B828" s="56"/>
      <c r="H828" s="201"/>
    </row>
    <row r="829" ht="15.75" customHeight="1">
      <c r="B829" s="56"/>
      <c r="H829" s="201"/>
    </row>
    <row r="830" ht="15.75" customHeight="1">
      <c r="B830" s="56"/>
      <c r="H830" s="201"/>
    </row>
    <row r="831" ht="15.75" customHeight="1">
      <c r="B831" s="56"/>
      <c r="H831" s="201"/>
    </row>
    <row r="832" ht="15.75" customHeight="1">
      <c r="B832" s="56"/>
      <c r="H832" s="201"/>
    </row>
    <row r="833" ht="15.75" customHeight="1">
      <c r="B833" s="56"/>
      <c r="H833" s="201"/>
    </row>
    <row r="834" ht="15.75" customHeight="1">
      <c r="B834" s="56"/>
      <c r="H834" s="201"/>
    </row>
    <row r="835" ht="15.75" customHeight="1">
      <c r="B835" s="56"/>
      <c r="H835" s="201"/>
    </row>
    <row r="836" ht="15.75" customHeight="1">
      <c r="B836" s="56"/>
      <c r="H836" s="201"/>
    </row>
    <row r="837" ht="15.75" customHeight="1">
      <c r="B837" s="56"/>
      <c r="H837" s="201"/>
    </row>
    <row r="838" ht="15.75" customHeight="1">
      <c r="B838" s="56"/>
      <c r="H838" s="201"/>
    </row>
    <row r="839" ht="15.75" customHeight="1">
      <c r="B839" s="56"/>
      <c r="H839" s="201"/>
    </row>
    <row r="840" ht="15.75" customHeight="1">
      <c r="B840" s="56"/>
      <c r="H840" s="201"/>
    </row>
    <row r="841" ht="15.75" customHeight="1">
      <c r="B841" s="56"/>
      <c r="H841" s="201"/>
    </row>
    <row r="842" ht="15.75" customHeight="1">
      <c r="B842" s="56"/>
      <c r="H842" s="201"/>
    </row>
    <row r="843" ht="15.75" customHeight="1">
      <c r="B843" s="56"/>
      <c r="H843" s="201"/>
    </row>
    <row r="844" ht="15.75" customHeight="1">
      <c r="B844" s="56"/>
      <c r="H844" s="201"/>
    </row>
    <row r="845" ht="15.75" customHeight="1">
      <c r="B845" s="56"/>
      <c r="H845" s="201"/>
    </row>
    <row r="846" ht="15.75" customHeight="1">
      <c r="B846" s="56"/>
      <c r="H846" s="201"/>
    </row>
    <row r="847" ht="15.75" customHeight="1">
      <c r="B847" s="56"/>
      <c r="H847" s="201"/>
    </row>
    <row r="848" ht="15.75" customHeight="1">
      <c r="B848" s="56"/>
      <c r="H848" s="201"/>
    </row>
    <row r="849" ht="15.75" customHeight="1">
      <c r="B849" s="56"/>
      <c r="H849" s="201"/>
    </row>
    <row r="850" ht="15.75" customHeight="1">
      <c r="B850" s="56"/>
      <c r="H850" s="201"/>
    </row>
    <row r="851" ht="15.75" customHeight="1">
      <c r="B851" s="56"/>
      <c r="H851" s="201"/>
    </row>
    <row r="852" ht="15.75" customHeight="1">
      <c r="B852" s="56"/>
      <c r="H852" s="201"/>
    </row>
    <row r="853" ht="15.75" customHeight="1">
      <c r="B853" s="56"/>
      <c r="H853" s="201"/>
    </row>
    <row r="854" ht="15.75" customHeight="1">
      <c r="B854" s="56"/>
      <c r="H854" s="201"/>
    </row>
    <row r="855" ht="15.75" customHeight="1">
      <c r="B855" s="56"/>
      <c r="H855" s="201"/>
    </row>
    <row r="856" ht="15.75" customHeight="1">
      <c r="B856" s="56"/>
      <c r="H856" s="201"/>
    </row>
    <row r="857" ht="15.75" customHeight="1">
      <c r="B857" s="56"/>
      <c r="H857" s="201"/>
    </row>
    <row r="858" ht="15.75" customHeight="1">
      <c r="B858" s="56"/>
      <c r="H858" s="201"/>
    </row>
    <row r="859" ht="15.75" customHeight="1">
      <c r="B859" s="56"/>
      <c r="H859" s="201"/>
    </row>
    <row r="860" ht="15.75" customHeight="1">
      <c r="B860" s="56"/>
      <c r="H860" s="201"/>
    </row>
    <row r="861" ht="15.75" customHeight="1">
      <c r="B861" s="56"/>
      <c r="H861" s="201"/>
    </row>
    <row r="862" ht="15.75" customHeight="1">
      <c r="B862" s="56"/>
      <c r="H862" s="201"/>
    </row>
    <row r="863" ht="15.75" customHeight="1">
      <c r="B863" s="56"/>
      <c r="H863" s="201"/>
    </row>
    <row r="864" ht="15.75" customHeight="1">
      <c r="B864" s="56"/>
      <c r="H864" s="201"/>
    </row>
    <row r="865" ht="15.75" customHeight="1">
      <c r="B865" s="56"/>
      <c r="H865" s="201"/>
    </row>
    <row r="866" ht="15.75" customHeight="1">
      <c r="B866" s="56"/>
      <c r="H866" s="201"/>
    </row>
    <row r="867" ht="15.75" customHeight="1">
      <c r="B867" s="56"/>
      <c r="H867" s="201"/>
    </row>
    <row r="868" ht="15.75" customHeight="1">
      <c r="B868" s="56"/>
      <c r="H868" s="201"/>
    </row>
    <row r="869" ht="15.75" customHeight="1">
      <c r="B869" s="56"/>
      <c r="H869" s="201"/>
    </row>
    <row r="870" ht="15.75" customHeight="1">
      <c r="B870" s="56"/>
      <c r="H870" s="201"/>
    </row>
    <row r="871" ht="15.75" customHeight="1">
      <c r="B871" s="56"/>
      <c r="H871" s="201"/>
    </row>
    <row r="872" ht="15.75" customHeight="1">
      <c r="B872" s="56"/>
      <c r="H872" s="201"/>
    </row>
    <row r="873" ht="15.75" customHeight="1">
      <c r="B873" s="56"/>
      <c r="H873" s="201"/>
    </row>
    <row r="874" ht="15.75" customHeight="1">
      <c r="B874" s="56"/>
      <c r="H874" s="201"/>
    </row>
    <row r="875" ht="15.75" customHeight="1">
      <c r="B875" s="56"/>
      <c r="H875" s="201"/>
    </row>
    <row r="876" ht="15.75" customHeight="1">
      <c r="B876" s="56"/>
      <c r="H876" s="201"/>
    </row>
    <row r="877" ht="15.75" customHeight="1">
      <c r="B877" s="56"/>
      <c r="H877" s="201"/>
    </row>
    <row r="878" ht="15.75" customHeight="1">
      <c r="B878" s="56"/>
      <c r="H878" s="201"/>
    </row>
    <row r="879" ht="15.75" customHeight="1">
      <c r="B879" s="56"/>
      <c r="H879" s="201"/>
    </row>
    <row r="880" ht="15.75" customHeight="1">
      <c r="B880" s="56"/>
      <c r="H880" s="201"/>
    </row>
    <row r="881" ht="15.75" customHeight="1">
      <c r="B881" s="56"/>
      <c r="H881" s="201"/>
    </row>
    <row r="882" ht="15.75" customHeight="1">
      <c r="B882" s="56"/>
      <c r="H882" s="201"/>
    </row>
    <row r="883" ht="15.75" customHeight="1">
      <c r="B883" s="56"/>
      <c r="H883" s="201"/>
    </row>
    <row r="884" ht="15.75" customHeight="1">
      <c r="B884" s="56"/>
      <c r="H884" s="201"/>
    </row>
    <row r="885" ht="15.75" customHeight="1">
      <c r="B885" s="56"/>
      <c r="H885" s="201"/>
    </row>
    <row r="886" ht="15.75" customHeight="1">
      <c r="B886" s="56"/>
      <c r="H886" s="201"/>
    </row>
    <row r="887" ht="15.75" customHeight="1">
      <c r="B887" s="56"/>
      <c r="H887" s="201"/>
    </row>
    <row r="888" ht="15.75" customHeight="1">
      <c r="B888" s="56"/>
      <c r="H888" s="201"/>
    </row>
    <row r="889" ht="15.75" customHeight="1">
      <c r="B889" s="56"/>
      <c r="H889" s="201"/>
    </row>
    <row r="890" ht="15.75" customHeight="1">
      <c r="B890" s="56"/>
      <c r="H890" s="201"/>
    </row>
    <row r="891" ht="15.75" customHeight="1">
      <c r="B891" s="56"/>
      <c r="H891" s="201"/>
    </row>
    <row r="892" ht="15.75" customHeight="1">
      <c r="B892" s="56"/>
      <c r="H892" s="201"/>
    </row>
    <row r="893" ht="15.75" customHeight="1">
      <c r="B893" s="56"/>
      <c r="H893" s="201"/>
    </row>
    <row r="894" ht="15.75" customHeight="1">
      <c r="B894" s="56"/>
      <c r="H894" s="201"/>
    </row>
    <row r="895" ht="15.75" customHeight="1">
      <c r="B895" s="56"/>
      <c r="H895" s="201"/>
    </row>
    <row r="896" ht="15.75" customHeight="1">
      <c r="B896" s="56"/>
      <c r="H896" s="201"/>
    </row>
    <row r="897" ht="15.75" customHeight="1">
      <c r="B897" s="56"/>
      <c r="H897" s="201"/>
    </row>
    <row r="898" ht="15.75" customHeight="1">
      <c r="B898" s="56"/>
      <c r="H898" s="201"/>
    </row>
    <row r="899" ht="15.75" customHeight="1">
      <c r="B899" s="56"/>
      <c r="H899" s="201"/>
    </row>
    <row r="900" ht="15.75" customHeight="1">
      <c r="B900" s="56"/>
      <c r="H900" s="201"/>
    </row>
    <row r="901" ht="15.75" customHeight="1">
      <c r="B901" s="56"/>
      <c r="H901" s="201"/>
    </row>
    <row r="902" ht="15.75" customHeight="1">
      <c r="B902" s="56"/>
      <c r="H902" s="201"/>
    </row>
    <row r="903" ht="15.75" customHeight="1">
      <c r="B903" s="56"/>
      <c r="H903" s="201"/>
    </row>
    <row r="904" ht="15.75" customHeight="1">
      <c r="B904" s="56"/>
      <c r="H904" s="201"/>
    </row>
    <row r="905" ht="15.75" customHeight="1">
      <c r="B905" s="56"/>
      <c r="H905" s="201"/>
    </row>
    <row r="906" ht="15.75" customHeight="1">
      <c r="B906" s="56"/>
      <c r="H906" s="201"/>
    </row>
    <row r="907" ht="15.75" customHeight="1">
      <c r="B907" s="56"/>
      <c r="H907" s="201"/>
    </row>
    <row r="908" ht="15.75" customHeight="1">
      <c r="B908" s="56"/>
      <c r="H908" s="201"/>
    </row>
    <row r="909" ht="15.75" customHeight="1">
      <c r="B909" s="56"/>
      <c r="H909" s="201"/>
    </row>
    <row r="910" ht="15.75" customHeight="1">
      <c r="B910" s="56"/>
      <c r="H910" s="201"/>
    </row>
    <row r="911" ht="15.75" customHeight="1">
      <c r="B911" s="56"/>
      <c r="H911" s="201"/>
    </row>
    <row r="912" ht="15.75" customHeight="1">
      <c r="B912" s="56"/>
      <c r="H912" s="201"/>
    </row>
    <row r="913" ht="15.75" customHeight="1">
      <c r="B913" s="56"/>
      <c r="H913" s="201"/>
    </row>
    <row r="914" ht="15.75" customHeight="1">
      <c r="B914" s="56"/>
      <c r="H914" s="201"/>
    </row>
    <row r="915" ht="15.75" customHeight="1">
      <c r="B915" s="56"/>
      <c r="H915" s="201"/>
    </row>
    <row r="916" ht="15.75" customHeight="1">
      <c r="B916" s="56"/>
      <c r="H916" s="201"/>
    </row>
    <row r="917" ht="15.75" customHeight="1">
      <c r="B917" s="56"/>
      <c r="H917" s="201"/>
    </row>
    <row r="918" ht="15.75" customHeight="1">
      <c r="B918" s="56"/>
      <c r="H918" s="201"/>
    </row>
    <row r="919" ht="15.75" customHeight="1">
      <c r="B919" s="56"/>
      <c r="H919" s="201"/>
    </row>
    <row r="920" ht="15.75" customHeight="1">
      <c r="B920" s="56"/>
      <c r="H920" s="201"/>
    </row>
    <row r="921" ht="15.75" customHeight="1">
      <c r="B921" s="56"/>
      <c r="H921" s="201"/>
    </row>
    <row r="922" ht="15.75" customHeight="1">
      <c r="B922" s="56"/>
      <c r="H922" s="201"/>
    </row>
    <row r="923" ht="15.75" customHeight="1">
      <c r="B923" s="56"/>
      <c r="H923" s="201"/>
    </row>
    <row r="924" ht="15.75" customHeight="1">
      <c r="B924" s="56"/>
      <c r="H924" s="201"/>
    </row>
    <row r="925" ht="15.75" customHeight="1">
      <c r="B925" s="56"/>
      <c r="H925" s="201"/>
    </row>
    <row r="926" ht="15.75" customHeight="1">
      <c r="B926" s="56"/>
      <c r="H926" s="201"/>
    </row>
    <row r="927" ht="15.75" customHeight="1">
      <c r="B927" s="56"/>
      <c r="H927" s="201"/>
    </row>
    <row r="928" ht="15.75" customHeight="1">
      <c r="B928" s="56"/>
      <c r="H928" s="201"/>
    </row>
    <row r="929" ht="15.75" customHeight="1">
      <c r="B929" s="56"/>
      <c r="H929" s="201"/>
    </row>
    <row r="930" ht="15.75" customHeight="1">
      <c r="B930" s="56"/>
      <c r="H930" s="201"/>
    </row>
    <row r="931" ht="15.75" customHeight="1">
      <c r="B931" s="56"/>
      <c r="H931" s="201"/>
    </row>
    <row r="932" ht="15.75" customHeight="1">
      <c r="B932" s="56"/>
      <c r="H932" s="201"/>
    </row>
    <row r="933" ht="15.75" customHeight="1">
      <c r="B933" s="56"/>
      <c r="H933" s="201"/>
    </row>
    <row r="934" ht="15.75" customHeight="1">
      <c r="B934" s="56"/>
      <c r="H934" s="201"/>
    </row>
    <row r="935" ht="15.75" customHeight="1">
      <c r="B935" s="56"/>
      <c r="H935" s="201"/>
    </row>
    <row r="936" ht="15.75" customHeight="1">
      <c r="B936" s="56"/>
      <c r="H936" s="201"/>
    </row>
    <row r="937" ht="15.75" customHeight="1">
      <c r="B937" s="56"/>
      <c r="H937" s="201"/>
    </row>
    <row r="938" ht="15.75" customHeight="1">
      <c r="B938" s="56"/>
      <c r="H938" s="201"/>
    </row>
    <row r="939" ht="15.75" customHeight="1">
      <c r="B939" s="56"/>
      <c r="H939" s="201"/>
    </row>
    <row r="940" ht="15.75" customHeight="1">
      <c r="B940" s="56"/>
      <c r="H940" s="201"/>
    </row>
    <row r="941" ht="15.75" customHeight="1">
      <c r="B941" s="56"/>
      <c r="H941" s="201"/>
    </row>
    <row r="942" ht="15.75" customHeight="1">
      <c r="B942" s="56"/>
      <c r="H942" s="201"/>
    </row>
    <row r="943" ht="15.75" customHeight="1">
      <c r="B943" s="56"/>
      <c r="H943" s="201"/>
    </row>
    <row r="944" ht="15.75" customHeight="1">
      <c r="B944" s="56"/>
      <c r="H944" s="201"/>
    </row>
    <row r="945" ht="15.75" customHeight="1">
      <c r="B945" s="56"/>
      <c r="H945" s="201"/>
    </row>
    <row r="946" ht="15.75" customHeight="1">
      <c r="B946" s="56"/>
      <c r="H946" s="201"/>
    </row>
    <row r="947" ht="15.75" customHeight="1">
      <c r="B947" s="56"/>
      <c r="H947" s="201"/>
    </row>
    <row r="948" ht="15.75" customHeight="1">
      <c r="B948" s="56"/>
      <c r="H948" s="201"/>
    </row>
    <row r="949" ht="15.75" customHeight="1">
      <c r="B949" s="56"/>
      <c r="H949" s="201"/>
    </row>
    <row r="950" ht="15.75" customHeight="1">
      <c r="B950" s="56"/>
      <c r="H950" s="201"/>
    </row>
    <row r="951" ht="15.75" customHeight="1">
      <c r="B951" s="56"/>
      <c r="H951" s="201"/>
    </row>
    <row r="952" ht="15.75" customHeight="1">
      <c r="B952" s="56"/>
      <c r="H952" s="201"/>
    </row>
    <row r="953" ht="15.75" customHeight="1">
      <c r="B953" s="56"/>
      <c r="H953" s="201"/>
    </row>
    <row r="954" ht="15.75" customHeight="1">
      <c r="B954" s="56"/>
      <c r="H954" s="201"/>
    </row>
    <row r="955" ht="15.75" customHeight="1">
      <c r="B955" s="56"/>
      <c r="H955" s="201"/>
    </row>
    <row r="956" ht="15.75" customHeight="1">
      <c r="B956" s="56"/>
      <c r="H956" s="201"/>
    </row>
    <row r="957" ht="15.75" customHeight="1">
      <c r="B957" s="56"/>
      <c r="H957" s="201"/>
    </row>
    <row r="958" ht="15.75" customHeight="1">
      <c r="B958" s="56"/>
      <c r="H958" s="201"/>
    </row>
    <row r="959" ht="15.75" customHeight="1">
      <c r="B959" s="56"/>
      <c r="H959" s="201"/>
    </row>
    <row r="960" ht="15.75" customHeight="1">
      <c r="B960" s="56"/>
      <c r="H960" s="201"/>
    </row>
    <row r="961" ht="15.75" customHeight="1">
      <c r="B961" s="56"/>
      <c r="H961" s="201"/>
    </row>
    <row r="962" ht="15.75" customHeight="1">
      <c r="B962" s="56"/>
      <c r="H962" s="201"/>
    </row>
    <row r="963" ht="15.75" customHeight="1">
      <c r="B963" s="56"/>
      <c r="H963" s="201"/>
    </row>
    <row r="964" ht="15.75" customHeight="1">
      <c r="B964" s="56"/>
      <c r="H964" s="201"/>
    </row>
    <row r="965" ht="15.75" customHeight="1">
      <c r="B965" s="56"/>
      <c r="H965" s="201"/>
    </row>
    <row r="966" ht="15.75" customHeight="1">
      <c r="B966" s="56"/>
      <c r="H966" s="201"/>
    </row>
    <row r="967" ht="15.75" customHeight="1">
      <c r="B967" s="56"/>
      <c r="H967" s="201"/>
    </row>
    <row r="968" ht="15.75" customHeight="1">
      <c r="B968" s="56"/>
      <c r="H968" s="201"/>
    </row>
    <row r="969" ht="15.75" customHeight="1">
      <c r="B969" s="56"/>
      <c r="H969" s="201"/>
    </row>
    <row r="970" ht="15.75" customHeight="1">
      <c r="B970" s="56"/>
      <c r="H970" s="201"/>
    </row>
    <row r="971" ht="15.75" customHeight="1">
      <c r="B971" s="56"/>
      <c r="H971" s="201"/>
    </row>
    <row r="972" ht="15.75" customHeight="1">
      <c r="B972" s="56"/>
      <c r="H972" s="201"/>
    </row>
    <row r="973" ht="15.75" customHeight="1">
      <c r="B973" s="56"/>
      <c r="H973" s="201"/>
    </row>
    <row r="974" ht="15.75" customHeight="1">
      <c r="B974" s="56"/>
      <c r="H974" s="201"/>
    </row>
    <row r="975" ht="15.75" customHeight="1">
      <c r="B975" s="56"/>
      <c r="H975" s="201"/>
    </row>
    <row r="976" ht="15.75" customHeight="1">
      <c r="B976" s="56"/>
      <c r="H976" s="201"/>
    </row>
    <row r="977" ht="15.75" customHeight="1">
      <c r="B977" s="56"/>
      <c r="H977" s="201"/>
    </row>
    <row r="978" ht="15.75" customHeight="1">
      <c r="B978" s="56"/>
      <c r="H978" s="201"/>
    </row>
    <row r="979" ht="15.75" customHeight="1">
      <c r="B979" s="56"/>
      <c r="H979" s="201"/>
    </row>
    <row r="980" ht="15.75" customHeight="1">
      <c r="B980" s="56"/>
      <c r="H980" s="201"/>
    </row>
    <row r="981" ht="15.75" customHeight="1">
      <c r="B981" s="56"/>
      <c r="H981" s="201"/>
    </row>
    <row r="982" ht="15.75" customHeight="1">
      <c r="B982" s="56"/>
      <c r="H982" s="201"/>
    </row>
    <row r="983" ht="15.75" customHeight="1">
      <c r="B983" s="56"/>
      <c r="H983" s="201"/>
    </row>
    <row r="984" ht="15.75" customHeight="1">
      <c r="B984" s="56"/>
      <c r="H984" s="201"/>
    </row>
    <row r="985" ht="15.75" customHeight="1">
      <c r="B985" s="56"/>
      <c r="H985" s="201"/>
    </row>
    <row r="986" ht="15.75" customHeight="1">
      <c r="B986" s="56"/>
      <c r="H986" s="201"/>
    </row>
    <row r="987" ht="15.75" customHeight="1">
      <c r="B987" s="56"/>
      <c r="H987" s="201"/>
    </row>
    <row r="988" ht="15.75" customHeight="1">
      <c r="B988" s="56"/>
      <c r="H988" s="201"/>
    </row>
    <row r="989" ht="15.75" customHeight="1">
      <c r="B989" s="56"/>
      <c r="H989" s="201"/>
    </row>
    <row r="990" ht="15.75" customHeight="1">
      <c r="B990" s="56"/>
      <c r="H990" s="201"/>
    </row>
    <row r="991" ht="15.75" customHeight="1">
      <c r="B991" s="56"/>
      <c r="H991" s="201"/>
    </row>
    <row r="992" ht="15.75" customHeight="1">
      <c r="B992" s="56"/>
      <c r="H992" s="201"/>
    </row>
    <row r="993" ht="15.75" customHeight="1">
      <c r="B993" s="56"/>
      <c r="H993" s="201"/>
    </row>
    <row r="994" ht="15.75" customHeight="1">
      <c r="B994" s="56"/>
      <c r="H994" s="201"/>
    </row>
    <row r="995" ht="15.75" customHeight="1">
      <c r="B995" s="56"/>
      <c r="H995" s="201"/>
    </row>
    <row r="996" ht="15.75" customHeight="1">
      <c r="B996" s="56"/>
      <c r="H996" s="201"/>
    </row>
    <row r="997" ht="15.75" customHeight="1">
      <c r="B997" s="56"/>
      <c r="H997" s="201"/>
    </row>
    <row r="998" ht="15.75" customHeight="1">
      <c r="B998" s="56"/>
      <c r="H998" s="201"/>
    </row>
    <row r="999" ht="15.75" customHeight="1">
      <c r="B999" s="56"/>
      <c r="H999" s="201"/>
    </row>
    <row r="1000" ht="15.75" customHeight="1">
      <c r="B1000" s="56"/>
      <c r="H1000" s="201"/>
    </row>
  </sheetData>
  <mergeCells count="4">
    <mergeCell ref="B1:H1"/>
    <mergeCell ref="B2:G2"/>
    <mergeCell ref="B61:F61"/>
    <mergeCell ref="G63:H63"/>
  </mergeCells>
  <printOptions/>
  <pageMargins bottom="0.11811023622047245" footer="0.0" header="0.0" left="0.1968503937007874" right="0.1968503937007874" top="0.6666666666666666"/>
  <pageSetup paperSize="9" orientation="portrait"/>
  <headerFooter>
    <oddHeader>&amp;C </oddHeader>
  </headerFooter>
  <rowBreaks count="1" manualBreakCount="1">
    <brk id="63" man="1"/>
  </rowBreaks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4.57"/>
    <col customWidth="1" min="2" max="2" width="42.43"/>
    <col customWidth="1" min="3" max="3" width="6.29"/>
    <col customWidth="1" min="4" max="4" width="8.71"/>
    <col customWidth="1" min="5" max="5" width="12.71"/>
    <col customWidth="1" min="6" max="6" width="14.0"/>
    <col customWidth="1" min="7" max="7" width="13.0"/>
    <col customWidth="1" min="8" max="8" width="15.86"/>
    <col customWidth="1" min="9" max="28" width="9.14"/>
  </cols>
  <sheetData>
    <row r="1" ht="15.75" customHeight="1">
      <c r="A1" s="530"/>
      <c r="B1" s="199"/>
      <c r="C1" s="199"/>
      <c r="D1" s="199"/>
      <c r="E1" s="199"/>
      <c r="F1" s="199"/>
      <c r="G1" s="199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ht="15.75" customHeight="1">
      <c r="A2" s="530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ht="24.75" customHeight="1">
      <c r="A3" s="531" t="s">
        <v>412</v>
      </c>
      <c r="B3" s="209"/>
      <c r="C3" s="209"/>
      <c r="D3" s="209"/>
      <c r="E3" s="209"/>
      <c r="F3" s="209"/>
      <c r="G3" s="209"/>
      <c r="H3" s="186"/>
      <c r="I3" s="324"/>
      <c r="J3" s="324"/>
      <c r="K3" s="324"/>
      <c r="L3" s="324"/>
      <c r="M3" s="324"/>
      <c r="N3" s="324"/>
      <c r="O3" s="324"/>
      <c r="P3" s="324"/>
      <c r="Q3" s="324"/>
      <c r="R3" s="324"/>
      <c r="S3" s="324"/>
      <c r="T3" s="324"/>
      <c r="U3" s="324"/>
      <c r="V3" s="324"/>
      <c r="W3" s="324"/>
      <c r="X3" s="324"/>
      <c r="Y3" s="324"/>
      <c r="Z3" s="324"/>
      <c r="AA3" s="324"/>
      <c r="AB3" s="324"/>
    </row>
    <row r="4" ht="15.75" customHeight="1">
      <c r="A4" s="532" t="s">
        <v>52</v>
      </c>
      <c r="B4" s="533" t="s">
        <v>154</v>
      </c>
      <c r="C4" s="209"/>
      <c r="D4" s="209"/>
      <c r="E4" s="209"/>
      <c r="F4" s="186"/>
      <c r="G4" s="534" t="s">
        <v>155</v>
      </c>
      <c r="H4" s="532" t="s">
        <v>156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ht="15.75" customHeight="1">
      <c r="A5" s="214"/>
      <c r="B5" s="535" t="s">
        <v>157</v>
      </c>
      <c r="C5" s="535" t="s">
        <v>158</v>
      </c>
      <c r="D5" s="535" t="s">
        <v>159</v>
      </c>
      <c r="E5" s="535" t="s">
        <v>160</v>
      </c>
      <c r="F5" s="535" t="s">
        <v>161</v>
      </c>
      <c r="G5" s="535" t="s">
        <v>162</v>
      </c>
      <c r="H5" s="214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ht="15.75" customHeight="1">
      <c r="A6" s="534" t="s">
        <v>60</v>
      </c>
      <c r="B6" s="536" t="s">
        <v>61</v>
      </c>
      <c r="C6" s="537"/>
      <c r="D6" s="537"/>
      <c r="E6" s="537"/>
      <c r="F6" s="537"/>
      <c r="G6" s="537"/>
      <c r="H6" s="538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ht="15.75" customHeight="1">
      <c r="A7" s="283">
        <v>4.0</v>
      </c>
      <c r="B7" s="282" t="s">
        <v>185</v>
      </c>
      <c r="C7" s="280">
        <v>1.0</v>
      </c>
      <c r="D7" s="283" t="s">
        <v>171</v>
      </c>
      <c r="E7" s="282">
        <v>150000.0</v>
      </c>
      <c r="F7" s="282">
        <v>150000.0</v>
      </c>
      <c r="G7" s="281">
        <v>0.0</v>
      </c>
      <c r="H7" s="281">
        <v>150000.0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ht="15.75" customHeight="1">
      <c r="A8" s="534" t="s">
        <v>63</v>
      </c>
      <c r="B8" s="536" t="s">
        <v>64</v>
      </c>
      <c r="C8" s="537"/>
      <c r="D8" s="537"/>
      <c r="E8" s="537"/>
      <c r="F8" s="537"/>
      <c r="G8" s="537"/>
      <c r="H8" s="538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ht="15.75" customHeight="1">
      <c r="A9" s="283">
        <v>2.0</v>
      </c>
      <c r="B9" s="282" t="s">
        <v>192</v>
      </c>
      <c r="C9" s="283">
        <v>2.0</v>
      </c>
      <c r="D9" s="283" t="s">
        <v>193</v>
      </c>
      <c r="E9" s="282">
        <v>500000.0</v>
      </c>
      <c r="F9" s="282">
        <v>1000000.0</v>
      </c>
      <c r="G9" s="281">
        <v>0.0</v>
      </c>
      <c r="H9" s="281">
        <v>1000000.0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ht="15.75" customHeight="1">
      <c r="A10" s="283">
        <v>3.0</v>
      </c>
      <c r="B10" s="282" t="s">
        <v>194</v>
      </c>
      <c r="C10" s="283">
        <v>1.0</v>
      </c>
      <c r="D10" s="283" t="s">
        <v>195</v>
      </c>
      <c r="E10" s="281">
        <v>7000000.0</v>
      </c>
      <c r="F10" s="282">
        <v>7000000.0</v>
      </c>
      <c r="G10" s="281">
        <v>0.0</v>
      </c>
      <c r="H10" s="281">
        <v>7000000.0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ht="15.75" customHeight="1">
      <c r="A11" s="283">
        <v>5.0</v>
      </c>
      <c r="B11" s="282" t="s">
        <v>197</v>
      </c>
      <c r="C11" s="283">
        <v>2.0</v>
      </c>
      <c r="D11" s="283" t="s">
        <v>171</v>
      </c>
      <c r="E11" s="280">
        <v>1.0E7</v>
      </c>
      <c r="F11" s="280">
        <v>2.0E7</v>
      </c>
      <c r="G11" s="281">
        <v>0.0</v>
      </c>
      <c r="H11" s="281">
        <v>2.0E7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ht="15.75" customHeight="1">
      <c r="A12" s="534" t="s">
        <v>66</v>
      </c>
      <c r="B12" s="536" t="s">
        <v>67</v>
      </c>
      <c r="C12" s="537"/>
      <c r="D12" s="537"/>
      <c r="E12" s="537"/>
      <c r="F12" s="537"/>
      <c r="G12" s="537"/>
      <c r="H12" s="538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ht="15.75" customHeight="1">
      <c r="A13" s="283">
        <v>3.0</v>
      </c>
      <c r="B13" s="282" t="s">
        <v>202</v>
      </c>
      <c r="C13" s="280">
        <v>1.0</v>
      </c>
      <c r="D13" s="281" t="s">
        <v>171</v>
      </c>
      <c r="E13" s="283">
        <v>2.0E7</v>
      </c>
      <c r="F13" s="283">
        <v>2.0E7</v>
      </c>
      <c r="G13" s="281">
        <v>0.0</v>
      </c>
      <c r="H13" s="281">
        <v>2.0E7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ht="15.75" customHeight="1">
      <c r="A14" s="283">
        <v>4.0</v>
      </c>
      <c r="B14" s="282" t="s">
        <v>203</v>
      </c>
      <c r="C14" s="280">
        <v>1.0</v>
      </c>
      <c r="D14" s="281" t="s">
        <v>171</v>
      </c>
      <c r="E14" s="283">
        <v>5000000.0</v>
      </c>
      <c r="F14" s="283">
        <v>5000000.0</v>
      </c>
      <c r="G14" s="281">
        <v>0.0</v>
      </c>
      <c r="H14" s="281">
        <v>5000000.0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ht="15.75" customHeight="1">
      <c r="A15" s="283">
        <v>6.0</v>
      </c>
      <c r="B15" s="282" t="s">
        <v>207</v>
      </c>
      <c r="C15" s="280"/>
      <c r="D15" s="281"/>
      <c r="E15" s="282"/>
      <c r="F15" s="283"/>
      <c r="G15" s="281">
        <f t="shared" ref="G15:G17" si="1">SUM(I15:AA15)</f>
        <v>0</v>
      </c>
      <c r="H15" s="281">
        <f t="shared" ref="H15:H17" si="2">F15-G15</f>
        <v>0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</row>
    <row r="16" ht="15.75" customHeight="1">
      <c r="A16" s="283"/>
      <c r="B16" s="282" t="s">
        <v>208</v>
      </c>
      <c r="C16" s="280">
        <v>64.0</v>
      </c>
      <c r="D16" s="281" t="s">
        <v>167</v>
      </c>
      <c r="E16" s="282">
        <v>15000.0</v>
      </c>
      <c r="F16" s="283">
        <f t="shared" ref="F16:F17" si="3">E16*C16</f>
        <v>960000</v>
      </c>
      <c r="G16" s="281">
        <f t="shared" si="1"/>
        <v>0</v>
      </c>
      <c r="H16" s="281">
        <f t="shared" si="2"/>
        <v>960000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</row>
    <row r="17" ht="15.75" customHeight="1">
      <c r="A17" s="283"/>
      <c r="B17" s="282" t="s">
        <v>209</v>
      </c>
      <c r="C17" s="280">
        <v>246.0</v>
      </c>
      <c r="D17" s="281" t="s">
        <v>206</v>
      </c>
      <c r="E17" s="282">
        <v>215000.0</v>
      </c>
      <c r="F17" s="283">
        <f t="shared" si="3"/>
        <v>52890000</v>
      </c>
      <c r="G17" s="281">
        <f t="shared" si="1"/>
        <v>0</v>
      </c>
      <c r="H17" s="281">
        <f t="shared" si="2"/>
        <v>52890000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</row>
    <row r="18" ht="15.75" customHeight="1">
      <c r="A18" s="283">
        <v>7.0</v>
      </c>
      <c r="B18" s="282" t="s">
        <v>210</v>
      </c>
      <c r="C18" s="280"/>
      <c r="D18" s="281"/>
      <c r="E18" s="283"/>
      <c r="F18" s="283">
        <v>0.0</v>
      </c>
      <c r="G18" s="281">
        <v>0.0</v>
      </c>
      <c r="H18" s="281">
        <v>0.0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ht="15.75" customHeight="1">
      <c r="A19" s="283"/>
      <c r="B19" s="282" t="s">
        <v>214</v>
      </c>
      <c r="C19" s="280">
        <v>190.0</v>
      </c>
      <c r="D19" s="281" t="s">
        <v>165</v>
      </c>
      <c r="E19" s="283">
        <v>120000.0</v>
      </c>
      <c r="F19" s="283">
        <v>2.28E7</v>
      </c>
      <c r="G19" s="281">
        <v>0.0</v>
      </c>
      <c r="H19" s="281">
        <v>2.28E7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ht="15.75" customHeight="1">
      <c r="A20" s="283">
        <v>8.0</v>
      </c>
      <c r="B20" s="282" t="s">
        <v>215</v>
      </c>
      <c r="C20" s="280">
        <v>100.0</v>
      </c>
      <c r="D20" s="281" t="s">
        <v>206</v>
      </c>
      <c r="E20" s="282">
        <v>75000.0</v>
      </c>
      <c r="F20" s="283">
        <v>7500000.0</v>
      </c>
      <c r="G20" s="281">
        <v>0.0</v>
      </c>
      <c r="H20" s="281">
        <v>7500000.0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ht="15.75" customHeight="1">
      <c r="A21" s="283">
        <v>9.0</v>
      </c>
      <c r="B21" s="282" t="s">
        <v>216</v>
      </c>
      <c r="C21" s="280">
        <v>8.0</v>
      </c>
      <c r="D21" s="281" t="s">
        <v>195</v>
      </c>
      <c r="E21" s="282">
        <v>400000.0</v>
      </c>
      <c r="F21" s="283">
        <v>3200000.0</v>
      </c>
      <c r="G21" s="281">
        <v>0.0</v>
      </c>
      <c r="H21" s="281">
        <v>3200000.0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ht="15.75" customHeight="1">
      <c r="A22" s="283">
        <v>11.0</v>
      </c>
      <c r="B22" s="282" t="s">
        <v>219</v>
      </c>
      <c r="C22" s="280">
        <v>40.0</v>
      </c>
      <c r="D22" s="281" t="s">
        <v>165</v>
      </c>
      <c r="E22" s="282">
        <v>30000.0</v>
      </c>
      <c r="F22" s="283">
        <v>1200000.0</v>
      </c>
      <c r="G22" s="281">
        <v>0.0</v>
      </c>
      <c r="H22" s="281">
        <v>1200000.0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ht="15.75" customHeight="1">
      <c r="A23" s="283">
        <v>13.0</v>
      </c>
      <c r="B23" s="282" t="s">
        <v>221</v>
      </c>
      <c r="C23" s="280">
        <v>1.0</v>
      </c>
      <c r="D23" s="281" t="s">
        <v>171</v>
      </c>
      <c r="E23" s="282">
        <v>2.4E7</v>
      </c>
      <c r="F23" s="283">
        <v>2.4E7</v>
      </c>
      <c r="G23" s="281">
        <v>0.0</v>
      </c>
      <c r="H23" s="281">
        <v>2.4E7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ht="15.75" customHeight="1">
      <c r="A24" s="283">
        <v>15.0</v>
      </c>
      <c r="B24" s="282" t="s">
        <v>223</v>
      </c>
      <c r="C24" s="280">
        <v>2.0</v>
      </c>
      <c r="D24" s="281" t="s">
        <v>171</v>
      </c>
      <c r="E24" s="282">
        <v>1.0E7</v>
      </c>
      <c r="F24" s="283">
        <v>2.0E7</v>
      </c>
      <c r="G24" s="281">
        <v>0.0</v>
      </c>
      <c r="H24" s="281">
        <v>2.0E7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ht="15.75" customHeight="1">
      <c r="A25" s="283">
        <v>18.0</v>
      </c>
      <c r="B25" s="282" t="s">
        <v>226</v>
      </c>
      <c r="C25" s="280">
        <v>2.0</v>
      </c>
      <c r="D25" s="281" t="s">
        <v>171</v>
      </c>
      <c r="E25" s="282">
        <v>1.0E7</v>
      </c>
      <c r="F25" s="283">
        <v>2.0E7</v>
      </c>
      <c r="G25" s="281"/>
      <c r="H25" s="281">
        <v>2.0E7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ht="15.75" customHeight="1">
      <c r="A26" s="539" t="s">
        <v>228</v>
      </c>
      <c r="B26" s="537"/>
      <c r="C26" s="537"/>
      <c r="D26" s="537"/>
      <c r="E26" s="537"/>
      <c r="F26" s="537"/>
      <c r="G26" s="538"/>
      <c r="H26" s="540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ht="15.75" customHeight="1">
      <c r="A27" s="283">
        <v>2.0</v>
      </c>
      <c r="B27" s="282" t="s">
        <v>230</v>
      </c>
      <c r="C27" s="280">
        <v>8.0</v>
      </c>
      <c r="D27" s="281" t="s">
        <v>231</v>
      </c>
      <c r="E27" s="282">
        <v>2000000.0</v>
      </c>
      <c r="F27" s="282">
        <v>1.6E7</v>
      </c>
      <c r="G27" s="281">
        <v>0.0</v>
      </c>
      <c r="H27" s="281">
        <v>1.6E7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ht="15.75" customHeight="1">
      <c r="A28" s="539" t="s">
        <v>233</v>
      </c>
      <c r="B28" s="537"/>
      <c r="C28" s="537"/>
      <c r="D28" s="537"/>
      <c r="E28" s="537"/>
      <c r="F28" s="537"/>
      <c r="G28" s="538"/>
      <c r="H28" s="540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ht="15.75" customHeight="1">
      <c r="A29" s="283">
        <v>3.0</v>
      </c>
      <c r="B29" s="282" t="s">
        <v>236</v>
      </c>
      <c r="C29" s="280">
        <v>1.0</v>
      </c>
      <c r="D29" s="281" t="s">
        <v>165</v>
      </c>
      <c r="E29" s="280">
        <v>350000.0</v>
      </c>
      <c r="F29" s="282">
        <v>350000.0</v>
      </c>
      <c r="G29" s="281">
        <v>0.0</v>
      </c>
      <c r="H29" s="281">
        <v>350000.0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ht="15.75" customHeight="1">
      <c r="A30" s="283">
        <v>4.0</v>
      </c>
      <c r="B30" s="282" t="s">
        <v>226</v>
      </c>
      <c r="C30" s="280">
        <v>1.0</v>
      </c>
      <c r="D30" s="281" t="s">
        <v>195</v>
      </c>
      <c r="E30" s="280">
        <v>5000000.0</v>
      </c>
      <c r="F30" s="282">
        <v>5000000.0</v>
      </c>
      <c r="G30" s="281"/>
      <c r="H30" s="281">
        <v>5000000.0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ht="15.75" customHeight="1">
      <c r="A31" s="539" t="s">
        <v>238</v>
      </c>
      <c r="B31" s="541"/>
      <c r="C31" s="541"/>
      <c r="D31" s="541"/>
      <c r="E31" s="541"/>
      <c r="F31" s="541"/>
      <c r="G31" s="542"/>
      <c r="H31" s="540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ht="17.25" customHeight="1">
      <c r="A32" s="543">
        <v>1.0</v>
      </c>
      <c r="B32" s="544" t="s">
        <v>239</v>
      </c>
      <c r="C32" s="545">
        <v>24.0</v>
      </c>
      <c r="D32" s="543" t="s">
        <v>240</v>
      </c>
      <c r="E32" s="545">
        <v>350000.0</v>
      </c>
      <c r="F32" s="545">
        <v>8400000.0</v>
      </c>
      <c r="G32" s="543">
        <v>0.0</v>
      </c>
      <c r="H32" s="543">
        <v>8400000.0</v>
      </c>
      <c r="I32" s="546"/>
      <c r="J32" s="546"/>
      <c r="K32" s="546"/>
      <c r="L32" s="546"/>
      <c r="M32" s="546"/>
      <c r="N32" s="546"/>
      <c r="O32" s="546"/>
      <c r="P32" s="546"/>
      <c r="Q32" s="546"/>
      <c r="R32" s="546"/>
      <c r="S32" s="546"/>
      <c r="T32" s="546"/>
      <c r="U32" s="546"/>
      <c r="V32" s="546"/>
      <c r="W32" s="546"/>
      <c r="X32" s="546"/>
      <c r="Y32" s="546"/>
      <c r="Z32" s="546"/>
      <c r="AA32" s="546"/>
      <c r="AB32" s="546"/>
    </row>
    <row r="33" ht="15.75" customHeight="1">
      <c r="A33" s="283">
        <v>2.0</v>
      </c>
      <c r="B33" s="282" t="s">
        <v>241</v>
      </c>
      <c r="C33" s="280">
        <v>24.0</v>
      </c>
      <c r="D33" s="281" t="s">
        <v>240</v>
      </c>
      <c r="E33" s="282">
        <v>112500.0</v>
      </c>
      <c r="F33" s="282">
        <v>2700000.0</v>
      </c>
      <c r="G33" s="281">
        <v>0.0</v>
      </c>
      <c r="H33" s="281">
        <v>2700000.0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ht="15.75" customHeight="1">
      <c r="A34" s="283">
        <v>3.0</v>
      </c>
      <c r="B34" s="282" t="s">
        <v>242</v>
      </c>
      <c r="C34" s="280">
        <v>6.0</v>
      </c>
      <c r="D34" s="281" t="s">
        <v>240</v>
      </c>
      <c r="E34" s="282">
        <v>2000000.0</v>
      </c>
      <c r="F34" s="282">
        <v>1.2E7</v>
      </c>
      <c r="G34" s="281">
        <v>0.0</v>
      </c>
      <c r="H34" s="281">
        <v>1.2E7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ht="15.75" customHeight="1">
      <c r="A35" s="534" t="s">
        <v>75</v>
      </c>
      <c r="B35" s="536" t="s">
        <v>76</v>
      </c>
      <c r="C35" s="537"/>
      <c r="D35" s="537"/>
      <c r="E35" s="537"/>
      <c r="F35" s="537"/>
      <c r="G35" s="537"/>
      <c r="H35" s="538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ht="15.75" customHeight="1">
      <c r="A36" s="283">
        <v>3.0</v>
      </c>
      <c r="B36" s="282" t="s">
        <v>265</v>
      </c>
      <c r="C36" s="280">
        <v>1.0</v>
      </c>
      <c r="D36" s="281" t="s">
        <v>266</v>
      </c>
      <c r="E36" s="282">
        <v>100000.0</v>
      </c>
      <c r="F36" s="282">
        <v>100000.0</v>
      </c>
      <c r="G36" s="281">
        <v>0.0</v>
      </c>
      <c r="H36" s="281">
        <v>100000.0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ht="15.75" customHeight="1">
      <c r="A37" s="283">
        <v>4.0</v>
      </c>
      <c r="B37" s="282" t="s">
        <v>267</v>
      </c>
      <c r="C37" s="280">
        <v>4.0</v>
      </c>
      <c r="D37" s="281" t="s">
        <v>171</v>
      </c>
      <c r="E37" s="282">
        <v>1000000.0</v>
      </c>
      <c r="F37" s="282">
        <v>4000000.0</v>
      </c>
      <c r="G37" s="281">
        <v>0.0</v>
      </c>
      <c r="H37" s="281">
        <v>4000000.0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ht="15.75" customHeight="1">
      <c r="A38" s="27" t="s">
        <v>79</v>
      </c>
      <c r="B38" s="547" t="s">
        <v>272</v>
      </c>
      <c r="C38" s="548"/>
      <c r="D38" s="548"/>
      <c r="E38" s="548"/>
      <c r="F38" s="548"/>
      <c r="G38" s="548"/>
      <c r="H38" s="549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ht="15.75" customHeight="1">
      <c r="A39" s="281">
        <v>45.0</v>
      </c>
      <c r="B39" s="521" t="s">
        <v>413</v>
      </c>
      <c r="C39" s="281">
        <v>1.0</v>
      </c>
      <c r="D39" s="280" t="s">
        <v>195</v>
      </c>
      <c r="E39" s="281">
        <v>3000000.0</v>
      </c>
      <c r="F39" s="281">
        <v>1.35E8</v>
      </c>
      <c r="G39" s="281">
        <v>0.0</v>
      </c>
      <c r="H39" s="281">
        <v>1.35E8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ht="15.75" customHeight="1">
      <c r="A40" s="281">
        <v>58.0</v>
      </c>
      <c r="B40" s="521" t="s">
        <v>414</v>
      </c>
      <c r="C40" s="281">
        <v>1.0</v>
      </c>
      <c r="D40" s="280" t="s">
        <v>195</v>
      </c>
      <c r="E40" s="281">
        <v>3000000.0</v>
      </c>
      <c r="F40" s="281">
        <v>1.74E8</v>
      </c>
      <c r="G40" s="281">
        <v>0.0</v>
      </c>
      <c r="H40" s="281">
        <v>1.74E8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ht="15.75" customHeight="1">
      <c r="A41" s="281">
        <v>36.0</v>
      </c>
      <c r="B41" s="521" t="s">
        <v>415</v>
      </c>
      <c r="C41" s="281">
        <v>1.0</v>
      </c>
      <c r="D41" s="280" t="s">
        <v>195</v>
      </c>
      <c r="E41" s="281">
        <v>2500000.0</v>
      </c>
      <c r="F41" s="281">
        <v>9.0E7</v>
      </c>
      <c r="G41" s="281">
        <v>0.0</v>
      </c>
      <c r="H41" s="281">
        <v>9.0E7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ht="15.75" customHeight="1">
      <c r="A42" s="281">
        <v>45.0</v>
      </c>
      <c r="B42" s="521" t="s">
        <v>416</v>
      </c>
      <c r="C42" s="281">
        <v>1.0</v>
      </c>
      <c r="D42" s="280" t="s">
        <v>195</v>
      </c>
      <c r="E42" s="281">
        <v>2500000.0</v>
      </c>
      <c r="F42" s="281">
        <v>1.125E8</v>
      </c>
      <c r="G42" s="281">
        <v>0.0</v>
      </c>
      <c r="H42" s="281">
        <v>1.125E8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ht="15.75" customHeight="1">
      <c r="A43" s="281">
        <v>45.0</v>
      </c>
      <c r="B43" s="521" t="s">
        <v>417</v>
      </c>
      <c r="C43" s="281">
        <v>1.0</v>
      </c>
      <c r="D43" s="280" t="s">
        <v>195</v>
      </c>
      <c r="E43" s="281">
        <v>2500000.0</v>
      </c>
      <c r="F43" s="281">
        <v>1.125E8</v>
      </c>
      <c r="G43" s="281">
        <v>0.0</v>
      </c>
      <c r="H43" s="281">
        <v>1.125E8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ht="15.75" customHeight="1">
      <c r="A44" s="27" t="s">
        <v>81</v>
      </c>
      <c r="B44" s="547" t="s">
        <v>82</v>
      </c>
      <c r="C44" s="548"/>
      <c r="D44" s="548"/>
      <c r="E44" s="548"/>
      <c r="F44" s="548"/>
      <c r="G44" s="548"/>
      <c r="H44" s="549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ht="15.75" customHeight="1">
      <c r="A45" s="550">
        <v>2.0</v>
      </c>
      <c r="B45" s="14" t="s">
        <v>285</v>
      </c>
      <c r="C45" s="281">
        <v>1.0</v>
      </c>
      <c r="D45" s="280" t="s">
        <v>195</v>
      </c>
      <c r="E45" s="282">
        <f>22000000/7</f>
        <v>3142857.143</v>
      </c>
      <c r="F45" s="282">
        <v>2.2E7</v>
      </c>
      <c r="G45" s="281">
        <v>0.0</v>
      </c>
      <c r="H45" s="281">
        <v>2.2E7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ht="15.75" customHeight="1">
      <c r="A46" s="550">
        <v>4.0</v>
      </c>
      <c r="B46" s="14" t="s">
        <v>287</v>
      </c>
      <c r="C46" s="281">
        <v>1.0</v>
      </c>
      <c r="D46" s="280" t="s">
        <v>195</v>
      </c>
      <c r="E46" s="40">
        <v>250000.0</v>
      </c>
      <c r="F46" s="551">
        <v>2000000.0</v>
      </c>
      <c r="G46" s="281">
        <v>0.0</v>
      </c>
      <c r="H46" s="281">
        <v>2000000.0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ht="15.75" customHeight="1">
      <c r="A47" s="550">
        <v>5.0</v>
      </c>
      <c r="B47" s="14" t="s">
        <v>288</v>
      </c>
      <c r="C47" s="281">
        <v>1.0</v>
      </c>
      <c r="D47" s="280" t="s">
        <v>195</v>
      </c>
      <c r="E47" s="282">
        <f>26000000/7</f>
        <v>3714285.714</v>
      </c>
      <c r="F47" s="282">
        <v>2.6E7</v>
      </c>
      <c r="G47" s="281">
        <v>0.0</v>
      </c>
      <c r="H47" s="281">
        <v>2.6E7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ht="15.75" customHeight="1">
      <c r="A48" s="550">
        <v>6.0</v>
      </c>
      <c r="B48" s="14" t="s">
        <v>289</v>
      </c>
      <c r="C48" s="281">
        <v>1.0</v>
      </c>
      <c r="D48" s="280" t="s">
        <v>195</v>
      </c>
      <c r="E48" s="40">
        <v>1000000.0</v>
      </c>
      <c r="F48" s="282">
        <v>7000000.0</v>
      </c>
      <c r="G48" s="281">
        <v>0.0</v>
      </c>
      <c r="H48" s="281">
        <v>7000000.0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ht="15.75" customHeight="1">
      <c r="A49" s="550">
        <v>7.0</v>
      </c>
      <c r="B49" s="14" t="s">
        <v>290</v>
      </c>
      <c r="C49" s="281">
        <v>1.0</v>
      </c>
      <c r="D49" s="280" t="s">
        <v>195</v>
      </c>
      <c r="E49" s="40">
        <v>4000000.0</v>
      </c>
      <c r="F49" s="282">
        <v>2.8E7</v>
      </c>
      <c r="G49" s="281">
        <v>0.0</v>
      </c>
      <c r="H49" s="281">
        <v>2.8E7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ht="15.75" customHeight="1">
      <c r="A50" s="534" t="s">
        <v>83</v>
      </c>
      <c r="B50" s="536" t="s">
        <v>84</v>
      </c>
      <c r="C50" s="537"/>
      <c r="D50" s="537"/>
      <c r="E50" s="537"/>
      <c r="F50" s="537"/>
      <c r="G50" s="537"/>
      <c r="H50" s="538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ht="15.75" customHeight="1">
      <c r="A51" s="283">
        <v>1.0</v>
      </c>
      <c r="B51" s="525" t="s">
        <v>298</v>
      </c>
      <c r="C51" s="552">
        <v>1.0</v>
      </c>
      <c r="D51" s="281" t="s">
        <v>195</v>
      </c>
      <c r="E51" s="282">
        <v>1.577142857142857E7</v>
      </c>
      <c r="F51" s="281">
        <v>1.577142857142857E7</v>
      </c>
      <c r="G51" s="281"/>
      <c r="H51" s="281">
        <v>1.577142857142857E7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ht="15.75" customHeight="1">
      <c r="A52" s="283">
        <v>2.0</v>
      </c>
      <c r="B52" s="525" t="s">
        <v>299</v>
      </c>
      <c r="C52" s="552">
        <v>1.0</v>
      </c>
      <c r="D52" s="281" t="s">
        <v>195</v>
      </c>
      <c r="E52" s="282">
        <v>1.577142857142857E7</v>
      </c>
      <c r="F52" s="281">
        <v>1.577142857142857E7</v>
      </c>
      <c r="G52" s="281"/>
      <c r="H52" s="281">
        <v>1.577142857142857E7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ht="15.75" customHeight="1">
      <c r="A53" s="283">
        <v>3.0</v>
      </c>
      <c r="B53" s="525" t="s">
        <v>300</v>
      </c>
      <c r="C53" s="552">
        <v>1.0</v>
      </c>
      <c r="D53" s="281" t="s">
        <v>195</v>
      </c>
      <c r="E53" s="282">
        <v>1.57714285714286E7</v>
      </c>
      <c r="F53" s="281">
        <v>1.57714285714286E7</v>
      </c>
      <c r="G53" s="281"/>
      <c r="H53" s="281">
        <v>1.57714285714286E7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ht="15.75" customHeight="1">
      <c r="A54" s="283">
        <v>4.0</v>
      </c>
      <c r="B54" s="525" t="s">
        <v>301</v>
      </c>
      <c r="C54" s="552">
        <v>1.0</v>
      </c>
      <c r="D54" s="281" t="s">
        <v>195</v>
      </c>
      <c r="E54" s="282">
        <v>1.57714285714286E7</v>
      </c>
      <c r="F54" s="281">
        <v>1.57714285714286E7</v>
      </c>
      <c r="G54" s="281"/>
      <c r="H54" s="281">
        <v>1.57714285714286E7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ht="15.75" customHeight="1">
      <c r="A55" s="283">
        <v>5.0</v>
      </c>
      <c r="B55" s="525" t="s">
        <v>302</v>
      </c>
      <c r="C55" s="552">
        <v>1.0</v>
      </c>
      <c r="D55" s="281" t="s">
        <v>195</v>
      </c>
      <c r="E55" s="282">
        <v>1.57714285714286E7</v>
      </c>
      <c r="F55" s="281">
        <v>1.57714285714286E7</v>
      </c>
      <c r="G55" s="281"/>
      <c r="H55" s="281">
        <v>1.57714285714286E7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ht="15.75" customHeight="1">
      <c r="A56" s="283">
        <v>6.0</v>
      </c>
      <c r="B56" s="525" t="s">
        <v>303</v>
      </c>
      <c r="C56" s="552">
        <v>1.0</v>
      </c>
      <c r="D56" s="281" t="s">
        <v>195</v>
      </c>
      <c r="E56" s="282">
        <v>1.57714285714286E7</v>
      </c>
      <c r="F56" s="281">
        <v>1.57714285714286E7</v>
      </c>
      <c r="G56" s="281"/>
      <c r="H56" s="281">
        <v>1.57714285714286E7</v>
      </c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ht="15.75" customHeight="1">
      <c r="A57" s="283">
        <v>7.0</v>
      </c>
      <c r="B57" s="525" t="s">
        <v>304</v>
      </c>
      <c r="C57" s="552">
        <v>1.0</v>
      </c>
      <c r="D57" s="281" t="s">
        <v>195</v>
      </c>
      <c r="E57" s="282">
        <v>1.57714285714286E7</v>
      </c>
      <c r="F57" s="281">
        <v>1.57714285714286E7</v>
      </c>
      <c r="G57" s="281"/>
      <c r="H57" s="281">
        <v>1.57714285714286E7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ht="15.75" customHeight="1">
      <c r="A58" s="534" t="s">
        <v>85</v>
      </c>
      <c r="B58" s="536" t="s">
        <v>86</v>
      </c>
      <c r="C58" s="537"/>
      <c r="D58" s="537"/>
      <c r="E58" s="537"/>
      <c r="F58" s="537"/>
      <c r="G58" s="537"/>
      <c r="H58" s="538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ht="15.75" customHeight="1">
      <c r="A59" s="283">
        <v>6.0</v>
      </c>
      <c r="B59" s="525" t="s">
        <v>314</v>
      </c>
      <c r="C59" s="280">
        <v>1.0</v>
      </c>
      <c r="D59" s="281" t="s">
        <v>195</v>
      </c>
      <c r="E59" s="553"/>
      <c r="F59" s="282">
        <v>1.0833858285714285E7</v>
      </c>
      <c r="G59" s="281">
        <v>0.0</v>
      </c>
      <c r="H59" s="281">
        <v>1.0833858285714285E7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ht="15.75" customHeight="1">
      <c r="A60" s="533" t="s">
        <v>418</v>
      </c>
      <c r="B60" s="209"/>
      <c r="C60" s="209"/>
      <c r="D60" s="209"/>
      <c r="E60" s="209"/>
      <c r="F60" s="186"/>
      <c r="G60" s="554"/>
      <c r="H60" s="554">
        <f>SUM(H7:H59)</f>
        <v>1084483858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ht="15.75" customHeight="1">
      <c r="A61" s="3"/>
      <c r="B61" s="311"/>
      <c r="C61" s="2"/>
      <c r="D61" s="2"/>
      <c r="E61" s="2"/>
      <c r="F61" s="2"/>
      <c r="G61" s="311"/>
      <c r="H61" s="311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ht="15.75" customHeight="1">
      <c r="A62" s="385"/>
      <c r="B62" s="385"/>
      <c r="C62" s="555"/>
      <c r="D62" s="385"/>
      <c r="E62" s="556"/>
      <c r="F62" s="385"/>
      <c r="G62" s="103" t="s">
        <v>419</v>
      </c>
      <c r="H62" s="104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ht="15.75" customHeight="1">
      <c r="A63" s="385"/>
      <c r="B63" s="385"/>
      <c r="C63" s="385"/>
      <c r="D63" s="385"/>
      <c r="E63" s="385"/>
      <c r="F63" s="385"/>
      <c r="G63" s="385"/>
      <c r="H63" s="385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ht="15.75" customHeight="1">
      <c r="A64" s="385"/>
      <c r="B64" s="385"/>
      <c r="C64" s="385"/>
      <c r="D64" s="385"/>
      <c r="E64" s="385"/>
      <c r="F64" s="385"/>
      <c r="G64" s="385"/>
      <c r="H64" s="385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ht="15.75" customHeight="1">
      <c r="A65" s="3"/>
      <c r="B65" s="2"/>
      <c r="C65" s="2"/>
      <c r="D65" s="2"/>
      <c r="E65" s="2"/>
      <c r="F65" s="2"/>
      <c r="G65" s="202"/>
      <c r="H65" s="20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ht="15.75" customHeight="1">
      <c r="A66" s="530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ht="15.75" customHeight="1">
      <c r="A67" s="530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ht="15.75" customHeight="1">
      <c r="A68" s="530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ht="15.75" customHeight="1">
      <c r="A69" s="530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ht="15.75" customHeight="1">
      <c r="A70" s="530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ht="15.75" customHeight="1">
      <c r="A71" s="530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ht="15.75" customHeight="1">
      <c r="A72" s="530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ht="15.75" customHeight="1">
      <c r="A73" s="530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ht="15.75" customHeight="1">
      <c r="A74" s="530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ht="15.75" customHeight="1">
      <c r="A75" s="530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ht="15.75" customHeight="1">
      <c r="A76" s="530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ht="15.75" customHeight="1">
      <c r="A77" s="530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ht="15.75" customHeight="1">
      <c r="A78" s="530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ht="15.75" customHeight="1">
      <c r="A79" s="530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ht="15.75" customHeight="1">
      <c r="A80" s="530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ht="15.75" customHeight="1">
      <c r="A81" s="530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ht="15.75" customHeight="1">
      <c r="A82" s="530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ht="15.75" customHeight="1">
      <c r="A83" s="530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ht="15.75" customHeight="1">
      <c r="A84" s="530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ht="15.75" customHeight="1">
      <c r="A85" s="530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ht="15.75" customHeight="1">
      <c r="A86" s="530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ht="15.75" customHeight="1">
      <c r="A87" s="530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ht="15.75" customHeight="1">
      <c r="A88" s="530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ht="15.75" customHeight="1">
      <c r="A89" s="530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ht="15.75" customHeight="1">
      <c r="A90" s="530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ht="15.75" customHeight="1">
      <c r="A91" s="530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ht="15.75" customHeight="1">
      <c r="A92" s="530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ht="15.75" customHeight="1">
      <c r="A93" s="530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ht="15.75" customHeight="1">
      <c r="A94" s="530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ht="15.75" customHeight="1">
      <c r="A95" s="530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ht="15.75" customHeight="1">
      <c r="A96" s="530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ht="15.75" customHeight="1">
      <c r="A97" s="530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ht="15.75" customHeight="1">
      <c r="A98" s="530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ht="15.75" customHeight="1">
      <c r="A99" s="530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ht="15.75" customHeight="1">
      <c r="A100" s="530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ht="15.75" customHeight="1">
      <c r="A101" s="530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ht="15.75" customHeight="1">
      <c r="A102" s="530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ht="15.75" customHeight="1">
      <c r="A103" s="530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ht="15.75" customHeight="1">
      <c r="A104" s="530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ht="15.75" customHeight="1">
      <c r="A105" s="530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ht="15.75" customHeight="1">
      <c r="A106" s="530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ht="15.75" customHeight="1">
      <c r="A107" s="530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ht="15.75" customHeight="1">
      <c r="A108" s="530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ht="15.75" customHeight="1">
      <c r="A109" s="530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ht="15.75" customHeight="1">
      <c r="A110" s="530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ht="15.75" customHeight="1">
      <c r="A111" s="530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ht="15.75" customHeight="1">
      <c r="A112" s="530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ht="15.75" customHeight="1">
      <c r="A113" s="530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ht="15.75" customHeight="1">
      <c r="A114" s="530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ht="15.75" customHeight="1">
      <c r="A115" s="530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ht="15.75" customHeight="1">
      <c r="A116" s="530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ht="15.75" customHeight="1">
      <c r="A117" s="530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ht="15.75" customHeight="1">
      <c r="A118" s="530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 ht="15.75" customHeight="1">
      <c r="A119" s="530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 ht="15.75" customHeight="1">
      <c r="A120" s="530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ht="15.75" customHeight="1">
      <c r="A121" s="530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ht="15.75" customHeight="1">
      <c r="A122" s="530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ht="15.75" customHeight="1">
      <c r="A123" s="530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ht="15.75" customHeight="1">
      <c r="A124" s="530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ht="15.75" customHeight="1">
      <c r="A125" s="530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ht="15.75" customHeight="1">
      <c r="A126" s="530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ht="15.75" customHeight="1">
      <c r="A127" s="530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ht="15.75" customHeight="1">
      <c r="A128" s="530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ht="15.75" customHeight="1">
      <c r="A129" s="530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ht="15.75" customHeight="1">
      <c r="A130" s="530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ht="15.75" customHeight="1">
      <c r="A131" s="530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ht="15.75" customHeight="1">
      <c r="A132" s="530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ht="15.75" customHeight="1">
      <c r="A133" s="530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ht="15.75" customHeight="1">
      <c r="A134" s="530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ht="15.75" customHeight="1">
      <c r="A135" s="530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ht="15.75" customHeight="1">
      <c r="A136" s="530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ht="15.75" customHeight="1">
      <c r="A137" s="530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ht="15.75" customHeight="1">
      <c r="A138" s="530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ht="15.75" customHeight="1">
      <c r="A139" s="530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ht="15.75" customHeight="1">
      <c r="A140" s="530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ht="15.75" customHeight="1">
      <c r="A141" s="530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ht="15.75" customHeight="1">
      <c r="A142" s="530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ht="15.75" customHeight="1">
      <c r="A143" s="530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ht="15.75" customHeight="1">
      <c r="A144" s="530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ht="15.75" customHeight="1">
      <c r="A145" s="530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ht="15.75" customHeight="1">
      <c r="A146" s="530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ht="15.75" customHeight="1">
      <c r="A147" s="530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ht="15.75" customHeight="1">
      <c r="A148" s="530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ht="15.75" customHeight="1">
      <c r="A149" s="530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ht="15.75" customHeight="1">
      <c r="A150" s="530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ht="15.75" customHeight="1">
      <c r="A151" s="530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ht="15.75" customHeight="1">
      <c r="A152" s="530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ht="15.75" customHeight="1">
      <c r="A153" s="530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ht="15.75" customHeight="1">
      <c r="A154" s="530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ht="15.75" customHeight="1">
      <c r="A155" s="530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ht="15.75" customHeight="1">
      <c r="A156" s="530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ht="15.75" customHeight="1">
      <c r="A157" s="530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ht="15.75" customHeight="1">
      <c r="A158" s="530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ht="15.75" customHeight="1">
      <c r="A159" s="530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ht="15.75" customHeight="1">
      <c r="A160" s="530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ht="15.75" customHeight="1">
      <c r="A161" s="530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ht="15.75" customHeight="1">
      <c r="A162" s="530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ht="15.75" customHeight="1">
      <c r="A163" s="530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ht="15.75" customHeight="1">
      <c r="A164" s="530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ht="15.75" customHeight="1">
      <c r="A165" s="530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ht="15.75" customHeight="1">
      <c r="A166" s="530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ht="15.75" customHeight="1">
      <c r="A167" s="530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ht="15.75" customHeight="1">
      <c r="A168" s="530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ht="15.75" customHeight="1">
      <c r="A169" s="530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ht="15.75" customHeight="1">
      <c r="A170" s="530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ht="15.75" customHeight="1">
      <c r="A171" s="530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ht="15.75" customHeight="1">
      <c r="A172" s="530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ht="15.75" customHeight="1">
      <c r="A173" s="530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ht="15.75" customHeight="1">
      <c r="A174" s="530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ht="15.75" customHeight="1">
      <c r="A175" s="530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ht="15.75" customHeight="1">
      <c r="A176" s="530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ht="15.75" customHeight="1">
      <c r="A177" s="530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ht="15.75" customHeight="1">
      <c r="A178" s="530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ht="15.75" customHeight="1">
      <c r="A179" s="530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ht="15.75" customHeight="1">
      <c r="A180" s="530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ht="15.75" customHeight="1">
      <c r="A181" s="530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ht="15.75" customHeight="1">
      <c r="A182" s="530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ht="15.75" customHeight="1">
      <c r="A183" s="530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ht="15.75" customHeight="1">
      <c r="A184" s="530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ht="15.75" customHeight="1">
      <c r="A185" s="530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ht="15.75" customHeight="1">
      <c r="A186" s="530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ht="15.75" customHeight="1">
      <c r="A187" s="530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ht="15.75" customHeight="1">
      <c r="A188" s="530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ht="15.75" customHeight="1">
      <c r="A189" s="530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ht="15.75" customHeight="1">
      <c r="A190" s="530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ht="15.75" customHeight="1">
      <c r="A191" s="530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ht="15.75" customHeight="1">
      <c r="A192" s="530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ht="15.75" customHeight="1">
      <c r="A193" s="530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ht="15.75" customHeight="1">
      <c r="A194" s="530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ht="15.75" customHeight="1">
      <c r="A195" s="530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ht="15.75" customHeight="1">
      <c r="A196" s="530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ht="15.75" customHeight="1">
      <c r="A197" s="530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ht="15.75" customHeight="1">
      <c r="A198" s="530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ht="15.75" customHeight="1">
      <c r="A199" s="530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ht="15.75" customHeight="1">
      <c r="A200" s="530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ht="15.75" customHeight="1">
      <c r="A201" s="530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ht="15.75" customHeight="1">
      <c r="A202" s="530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ht="15.75" customHeight="1">
      <c r="A203" s="530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ht="15.75" customHeight="1">
      <c r="A204" s="530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ht="15.75" customHeight="1">
      <c r="A205" s="530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ht="15.75" customHeight="1">
      <c r="A206" s="530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ht="15.75" customHeight="1">
      <c r="A207" s="530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ht="15.75" customHeight="1">
      <c r="A208" s="530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ht="15.75" customHeight="1">
      <c r="A209" s="530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ht="15.75" customHeight="1">
      <c r="A210" s="530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ht="15.75" customHeight="1">
      <c r="A211" s="530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ht="15.75" customHeight="1">
      <c r="A212" s="530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ht="15.75" customHeight="1">
      <c r="A213" s="530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ht="15.75" customHeight="1">
      <c r="A214" s="530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ht="15.75" customHeight="1">
      <c r="A215" s="530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ht="15.75" customHeight="1">
      <c r="A216" s="530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ht="15.75" customHeight="1">
      <c r="A217" s="530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ht="15.75" customHeight="1">
      <c r="A218" s="530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ht="15.75" customHeight="1">
      <c r="A219" s="530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ht="15.75" customHeight="1">
      <c r="A220" s="530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ht="15.75" customHeight="1">
      <c r="A221" s="530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ht="15.75" customHeight="1">
      <c r="A222" s="530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ht="15.75" customHeight="1">
      <c r="A223" s="530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ht="15.75" customHeight="1">
      <c r="A224" s="530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ht="15.75" customHeight="1">
      <c r="A225" s="530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ht="15.75" customHeight="1">
      <c r="A226" s="530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ht="15.75" customHeight="1">
      <c r="A227" s="530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ht="15.75" customHeight="1">
      <c r="A228" s="530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ht="15.75" customHeight="1">
      <c r="A229" s="530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ht="15.75" customHeight="1">
      <c r="A230" s="530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ht="15.75" customHeight="1">
      <c r="A231" s="530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ht="15.75" customHeight="1">
      <c r="A232" s="530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ht="15.75" customHeight="1">
      <c r="A233" s="530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ht="15.75" customHeight="1">
      <c r="A234" s="530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ht="15.75" customHeight="1">
      <c r="A235" s="530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ht="15.75" customHeight="1">
      <c r="A236" s="530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ht="15.75" customHeight="1">
      <c r="A237" s="530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ht="15.75" customHeight="1">
      <c r="A238" s="530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ht="15.75" customHeight="1">
      <c r="A239" s="530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ht="15.75" customHeight="1">
      <c r="A240" s="530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ht="15.75" customHeight="1">
      <c r="A241" s="530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ht="15.75" customHeight="1">
      <c r="A242" s="530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ht="15.75" customHeight="1">
      <c r="A243" s="530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ht="15.75" customHeight="1">
      <c r="A244" s="530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ht="15.75" customHeight="1">
      <c r="A245" s="530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ht="15.75" customHeight="1">
      <c r="A246" s="530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ht="15.75" customHeight="1">
      <c r="A247" s="530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ht="15.75" customHeight="1">
      <c r="A248" s="530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ht="15.75" customHeight="1">
      <c r="A249" s="530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ht="15.75" customHeight="1">
      <c r="A250" s="530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ht="15.75" customHeight="1">
      <c r="A251" s="530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ht="15.75" customHeight="1">
      <c r="A252" s="530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ht="15.75" customHeight="1">
      <c r="A253" s="530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ht="15.75" customHeight="1">
      <c r="A254" s="530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ht="15.75" customHeight="1">
      <c r="A255" s="530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ht="15.75" customHeight="1">
      <c r="A256" s="530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ht="15.75" customHeight="1">
      <c r="A257" s="530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ht="15.75" customHeight="1">
      <c r="A258" s="530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ht="15.75" customHeight="1">
      <c r="A259" s="530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ht="15.75" customHeight="1">
      <c r="A260" s="530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ht="15.75" customHeight="1">
      <c r="A261" s="530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ht="15.75" customHeight="1">
      <c r="A262" s="530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ht="15.75" customHeight="1">
      <c r="A263" s="530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ht="15.75" customHeight="1">
      <c r="A264" s="530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ht="15.75" customHeight="1">
      <c r="A265" s="530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ht="15.75" customHeight="1">
      <c r="A266" s="530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ht="15.75" customHeight="1">
      <c r="A267" s="530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ht="15.75" customHeight="1">
      <c r="A268" s="530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ht="15.75" customHeight="1">
      <c r="A269" s="530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ht="15.75" customHeight="1">
      <c r="A270" s="530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ht="15.75" customHeight="1">
      <c r="A271" s="530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ht="15.75" customHeight="1">
      <c r="A272" s="530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ht="15.75" customHeight="1">
      <c r="A273" s="530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ht="15.75" customHeight="1">
      <c r="A274" s="530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ht="15.75" customHeight="1">
      <c r="A275" s="530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ht="15.75" customHeight="1">
      <c r="A276" s="530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ht="15.75" customHeight="1">
      <c r="A277" s="530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ht="15.75" customHeight="1">
      <c r="A278" s="530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ht="15.75" customHeight="1">
      <c r="A279" s="530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ht="15.75" customHeight="1">
      <c r="A280" s="530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ht="15.75" customHeight="1">
      <c r="A281" s="530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ht="15.75" customHeight="1">
      <c r="A282" s="530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ht="15.75" customHeight="1">
      <c r="A283" s="530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ht="15.75" customHeight="1">
      <c r="A284" s="530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ht="15.75" customHeight="1">
      <c r="A285" s="530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ht="15.75" customHeight="1">
      <c r="A286" s="530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ht="15.75" customHeight="1">
      <c r="A287" s="530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ht="15.75" customHeight="1">
      <c r="A288" s="530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ht="15.75" customHeight="1">
      <c r="A289" s="530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ht="15.75" customHeight="1">
      <c r="A290" s="530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ht="15.75" customHeight="1">
      <c r="A291" s="530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ht="15.75" customHeight="1">
      <c r="A292" s="530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ht="15.75" customHeight="1">
      <c r="A293" s="530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ht="15.75" customHeight="1">
      <c r="A294" s="530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ht="15.75" customHeight="1">
      <c r="A295" s="530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ht="15.75" customHeight="1">
      <c r="A296" s="530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ht="15.75" customHeight="1">
      <c r="A297" s="530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ht="15.75" customHeight="1">
      <c r="A298" s="530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ht="15.75" customHeight="1">
      <c r="A299" s="530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ht="15.75" customHeight="1">
      <c r="A300" s="530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ht="15.75" customHeight="1">
      <c r="A301" s="530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ht="15.75" customHeight="1">
      <c r="A302" s="530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ht="15.75" customHeight="1">
      <c r="A303" s="530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ht="15.75" customHeight="1">
      <c r="A304" s="530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ht="15.75" customHeight="1">
      <c r="A305" s="530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ht="15.75" customHeight="1">
      <c r="A306" s="530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ht="15.75" customHeight="1">
      <c r="A307" s="530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ht="15.75" customHeight="1">
      <c r="A308" s="530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ht="15.75" customHeight="1">
      <c r="A309" s="530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ht="15.75" customHeight="1">
      <c r="A310" s="530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ht="15.75" customHeight="1">
      <c r="A311" s="530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ht="15.75" customHeight="1">
      <c r="A312" s="530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ht="15.75" customHeight="1">
      <c r="A313" s="530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ht="15.75" customHeight="1">
      <c r="A314" s="530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ht="15.75" customHeight="1">
      <c r="A315" s="530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ht="15.75" customHeight="1">
      <c r="A316" s="530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ht="15.75" customHeight="1">
      <c r="A317" s="530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ht="15.75" customHeight="1">
      <c r="A318" s="530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ht="15.75" customHeight="1">
      <c r="A319" s="530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ht="15.75" customHeight="1">
      <c r="A320" s="530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ht="15.75" customHeight="1">
      <c r="A321" s="530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ht="15.75" customHeight="1">
      <c r="A322" s="530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ht="15.75" customHeight="1">
      <c r="A323" s="530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ht="15.75" customHeight="1">
      <c r="A324" s="530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ht="15.75" customHeight="1">
      <c r="A325" s="530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ht="15.75" customHeight="1">
      <c r="A326" s="530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ht="15.75" customHeight="1">
      <c r="A327" s="530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ht="15.75" customHeight="1">
      <c r="A328" s="530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ht="15.75" customHeight="1">
      <c r="A329" s="530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ht="15.75" customHeight="1">
      <c r="A330" s="530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ht="15.75" customHeight="1">
      <c r="A331" s="530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ht="15.75" customHeight="1">
      <c r="A332" s="530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ht="15.75" customHeight="1">
      <c r="A333" s="530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ht="15.75" customHeight="1">
      <c r="A334" s="530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ht="15.75" customHeight="1">
      <c r="A335" s="530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ht="15.75" customHeight="1">
      <c r="A336" s="530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ht="15.75" customHeight="1">
      <c r="A337" s="530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ht="15.75" customHeight="1">
      <c r="A338" s="530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ht="15.75" customHeight="1">
      <c r="A339" s="530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ht="15.75" customHeight="1">
      <c r="A340" s="530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ht="15.75" customHeight="1">
      <c r="A341" s="530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ht="15.75" customHeight="1">
      <c r="A342" s="530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ht="15.75" customHeight="1">
      <c r="A343" s="530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ht="15.75" customHeight="1">
      <c r="A344" s="530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ht="15.75" customHeight="1">
      <c r="A345" s="530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ht="15.75" customHeight="1">
      <c r="A346" s="530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ht="15.75" customHeight="1">
      <c r="A347" s="530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ht="15.75" customHeight="1">
      <c r="A348" s="530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ht="15.75" customHeight="1">
      <c r="A349" s="530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ht="15.75" customHeight="1">
      <c r="A350" s="530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ht="15.75" customHeight="1">
      <c r="A351" s="530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ht="15.75" customHeight="1">
      <c r="A352" s="530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ht="15.75" customHeight="1">
      <c r="A353" s="530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ht="15.75" customHeight="1">
      <c r="A354" s="530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ht="15.75" customHeight="1">
      <c r="A355" s="530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ht="15.75" customHeight="1">
      <c r="A356" s="530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ht="15.75" customHeight="1">
      <c r="A357" s="530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ht="15.75" customHeight="1">
      <c r="A358" s="530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ht="15.75" customHeight="1">
      <c r="A359" s="530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ht="15.75" customHeight="1">
      <c r="A360" s="530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ht="15.75" customHeight="1">
      <c r="A361" s="530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ht="15.75" customHeight="1">
      <c r="A362" s="530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ht="15.75" customHeight="1">
      <c r="A363" s="530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ht="15.75" customHeight="1">
      <c r="A364" s="530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ht="15.75" customHeight="1">
      <c r="A365" s="530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ht="15.75" customHeight="1">
      <c r="A366" s="530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ht="15.75" customHeight="1">
      <c r="A367" s="530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ht="15.75" customHeight="1">
      <c r="A368" s="530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ht="15.75" customHeight="1">
      <c r="A369" s="530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ht="15.75" customHeight="1">
      <c r="A370" s="530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ht="15.75" customHeight="1">
      <c r="A371" s="530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ht="15.75" customHeight="1">
      <c r="A372" s="530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ht="15.75" customHeight="1">
      <c r="A373" s="530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ht="15.75" customHeight="1">
      <c r="A374" s="530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ht="15.75" customHeight="1">
      <c r="A375" s="530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ht="15.75" customHeight="1">
      <c r="A376" s="530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ht="15.75" customHeight="1">
      <c r="A377" s="530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ht="15.75" customHeight="1">
      <c r="A378" s="530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ht="15.75" customHeight="1">
      <c r="A379" s="530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ht="15.75" customHeight="1">
      <c r="A380" s="530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ht="15.75" customHeight="1">
      <c r="A381" s="530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ht="15.75" customHeight="1">
      <c r="A382" s="530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ht="15.75" customHeight="1">
      <c r="A383" s="530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ht="15.75" customHeight="1">
      <c r="A384" s="530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ht="15.75" customHeight="1">
      <c r="A385" s="530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ht="15.75" customHeight="1">
      <c r="A386" s="530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ht="15.75" customHeight="1">
      <c r="A387" s="530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ht="15.75" customHeight="1">
      <c r="A388" s="530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ht="15.75" customHeight="1">
      <c r="A389" s="530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ht="15.75" customHeight="1">
      <c r="A390" s="530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ht="15.75" customHeight="1">
      <c r="A391" s="530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ht="15.75" customHeight="1">
      <c r="A392" s="530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ht="15.75" customHeight="1">
      <c r="A393" s="530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ht="15.75" customHeight="1">
      <c r="A394" s="530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ht="15.75" customHeight="1">
      <c r="A395" s="530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ht="15.75" customHeight="1">
      <c r="A396" s="530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ht="15.75" customHeight="1">
      <c r="A397" s="530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ht="15.75" customHeight="1">
      <c r="A398" s="530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ht="15.75" customHeight="1">
      <c r="A399" s="530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ht="15.75" customHeight="1">
      <c r="A400" s="530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ht="15.75" customHeight="1">
      <c r="A401" s="530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ht="15.75" customHeight="1">
      <c r="A402" s="530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ht="15.75" customHeight="1">
      <c r="A403" s="530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ht="15.75" customHeight="1">
      <c r="A404" s="530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ht="15.75" customHeight="1">
      <c r="A405" s="530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ht="15.75" customHeight="1">
      <c r="A406" s="530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ht="15.75" customHeight="1">
      <c r="A407" s="530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ht="15.75" customHeight="1">
      <c r="A408" s="530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ht="15.75" customHeight="1">
      <c r="A409" s="530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ht="15.75" customHeight="1">
      <c r="A410" s="530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ht="15.75" customHeight="1">
      <c r="A411" s="530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ht="15.75" customHeight="1">
      <c r="A412" s="530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ht="15.75" customHeight="1">
      <c r="A413" s="530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ht="15.75" customHeight="1">
      <c r="A414" s="530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ht="15.75" customHeight="1">
      <c r="A415" s="530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ht="15.75" customHeight="1">
      <c r="A416" s="530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ht="15.75" customHeight="1">
      <c r="A417" s="530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ht="15.75" customHeight="1">
      <c r="A418" s="530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ht="15.75" customHeight="1">
      <c r="A419" s="530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ht="15.75" customHeight="1">
      <c r="A420" s="530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ht="15.75" customHeight="1">
      <c r="A421" s="530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ht="15.75" customHeight="1">
      <c r="A422" s="530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ht="15.75" customHeight="1">
      <c r="A423" s="530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ht="15.75" customHeight="1">
      <c r="A424" s="530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ht="15.75" customHeight="1">
      <c r="A425" s="530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ht="15.75" customHeight="1">
      <c r="A426" s="530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ht="15.75" customHeight="1">
      <c r="A427" s="530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ht="15.75" customHeight="1">
      <c r="A428" s="530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ht="15.75" customHeight="1">
      <c r="A429" s="530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ht="15.75" customHeight="1">
      <c r="A430" s="530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ht="15.75" customHeight="1">
      <c r="A431" s="530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ht="15.75" customHeight="1">
      <c r="A432" s="530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ht="15.75" customHeight="1">
      <c r="A433" s="530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ht="15.75" customHeight="1">
      <c r="A434" s="530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ht="15.75" customHeight="1">
      <c r="A435" s="530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ht="15.75" customHeight="1">
      <c r="A436" s="530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ht="15.75" customHeight="1">
      <c r="A437" s="530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ht="15.75" customHeight="1">
      <c r="A438" s="530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ht="15.75" customHeight="1">
      <c r="A439" s="530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ht="15.75" customHeight="1">
      <c r="A440" s="530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ht="15.75" customHeight="1">
      <c r="A441" s="530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ht="15.75" customHeight="1">
      <c r="A442" s="530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ht="15.75" customHeight="1">
      <c r="A443" s="530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ht="15.75" customHeight="1">
      <c r="A444" s="530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ht="15.75" customHeight="1">
      <c r="A445" s="530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ht="15.75" customHeight="1">
      <c r="A446" s="530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ht="15.75" customHeight="1">
      <c r="A447" s="530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ht="15.75" customHeight="1">
      <c r="A448" s="530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ht="15.75" customHeight="1">
      <c r="A449" s="530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ht="15.75" customHeight="1">
      <c r="A450" s="530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ht="15.75" customHeight="1">
      <c r="A451" s="530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ht="15.75" customHeight="1">
      <c r="A452" s="530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ht="15.75" customHeight="1">
      <c r="A453" s="530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ht="15.75" customHeight="1">
      <c r="A454" s="530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ht="15.75" customHeight="1">
      <c r="A455" s="530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ht="15.75" customHeight="1">
      <c r="A456" s="530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ht="15.75" customHeight="1">
      <c r="A457" s="530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ht="15.75" customHeight="1">
      <c r="A458" s="530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ht="15.75" customHeight="1">
      <c r="A459" s="530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ht="15.75" customHeight="1">
      <c r="A460" s="530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ht="15.75" customHeight="1">
      <c r="A461" s="530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ht="15.75" customHeight="1">
      <c r="A462" s="530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ht="15.75" customHeight="1">
      <c r="A463" s="530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ht="15.75" customHeight="1">
      <c r="A464" s="530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ht="15.75" customHeight="1">
      <c r="A465" s="530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ht="15.75" customHeight="1">
      <c r="A466" s="530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ht="15.75" customHeight="1">
      <c r="A467" s="530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ht="15.75" customHeight="1">
      <c r="A468" s="530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ht="15.75" customHeight="1">
      <c r="A469" s="530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ht="15.75" customHeight="1">
      <c r="A470" s="530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ht="15.75" customHeight="1">
      <c r="A471" s="530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ht="15.75" customHeight="1">
      <c r="A472" s="530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ht="15.75" customHeight="1">
      <c r="A473" s="530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ht="15.75" customHeight="1">
      <c r="A474" s="530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ht="15.75" customHeight="1">
      <c r="A475" s="530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ht="15.75" customHeight="1">
      <c r="A476" s="530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ht="15.75" customHeight="1">
      <c r="A477" s="530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ht="15.75" customHeight="1">
      <c r="A478" s="530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ht="15.75" customHeight="1">
      <c r="A479" s="530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ht="15.75" customHeight="1">
      <c r="A480" s="530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ht="15.75" customHeight="1">
      <c r="A481" s="530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ht="15.75" customHeight="1">
      <c r="A482" s="530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ht="15.75" customHeight="1">
      <c r="A483" s="530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ht="15.75" customHeight="1">
      <c r="A484" s="530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ht="15.75" customHeight="1">
      <c r="A485" s="530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ht="15.75" customHeight="1">
      <c r="A486" s="530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ht="15.75" customHeight="1">
      <c r="A487" s="530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ht="15.75" customHeight="1">
      <c r="A488" s="530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ht="15.75" customHeight="1">
      <c r="A489" s="530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ht="15.75" customHeight="1">
      <c r="A490" s="530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ht="15.75" customHeight="1">
      <c r="A491" s="530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ht="15.75" customHeight="1">
      <c r="A492" s="530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ht="15.75" customHeight="1">
      <c r="A493" s="530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ht="15.75" customHeight="1">
      <c r="A494" s="530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ht="15.75" customHeight="1">
      <c r="A495" s="530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ht="15.75" customHeight="1">
      <c r="A496" s="530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ht="15.75" customHeight="1">
      <c r="A497" s="530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ht="15.75" customHeight="1">
      <c r="A498" s="530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ht="15.75" customHeight="1">
      <c r="A499" s="530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ht="15.75" customHeight="1">
      <c r="A500" s="530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ht="15.75" customHeight="1">
      <c r="A501" s="530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ht="15.75" customHeight="1">
      <c r="A502" s="530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ht="15.75" customHeight="1">
      <c r="A503" s="530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ht="15.75" customHeight="1">
      <c r="A504" s="530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ht="15.75" customHeight="1">
      <c r="A505" s="530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ht="15.75" customHeight="1">
      <c r="A506" s="530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ht="15.75" customHeight="1">
      <c r="A507" s="530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ht="15.75" customHeight="1">
      <c r="A508" s="530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ht="15.75" customHeight="1">
      <c r="A509" s="530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ht="15.75" customHeight="1">
      <c r="A510" s="530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ht="15.75" customHeight="1">
      <c r="A511" s="530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ht="15.75" customHeight="1">
      <c r="A512" s="530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ht="15.75" customHeight="1">
      <c r="A513" s="530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ht="15.75" customHeight="1">
      <c r="A514" s="530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ht="15.75" customHeight="1">
      <c r="A515" s="530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ht="15.75" customHeight="1">
      <c r="A516" s="530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ht="15.75" customHeight="1">
      <c r="A517" s="530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ht="15.75" customHeight="1">
      <c r="A518" s="530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ht="15.75" customHeight="1">
      <c r="A519" s="530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ht="15.75" customHeight="1">
      <c r="A520" s="530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ht="15.75" customHeight="1">
      <c r="A521" s="530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ht="15.75" customHeight="1">
      <c r="A522" s="530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ht="15.75" customHeight="1">
      <c r="A523" s="530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ht="15.75" customHeight="1">
      <c r="A524" s="530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ht="15.75" customHeight="1">
      <c r="A525" s="530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ht="15.75" customHeight="1">
      <c r="A526" s="530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ht="15.75" customHeight="1">
      <c r="A527" s="530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ht="15.75" customHeight="1">
      <c r="A528" s="530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ht="15.75" customHeight="1">
      <c r="A529" s="530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ht="15.75" customHeight="1">
      <c r="A530" s="530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ht="15.75" customHeight="1">
      <c r="A531" s="530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ht="15.75" customHeight="1">
      <c r="A532" s="530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ht="15.75" customHeight="1">
      <c r="A533" s="530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ht="15.75" customHeight="1">
      <c r="A534" s="530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ht="15.75" customHeight="1">
      <c r="A535" s="530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ht="15.75" customHeight="1">
      <c r="A536" s="530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ht="15.75" customHeight="1">
      <c r="A537" s="530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ht="15.75" customHeight="1">
      <c r="A538" s="530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ht="15.75" customHeight="1">
      <c r="A539" s="530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ht="15.75" customHeight="1">
      <c r="A540" s="530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ht="15.75" customHeight="1">
      <c r="A541" s="530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ht="15.75" customHeight="1">
      <c r="A542" s="530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ht="15.75" customHeight="1">
      <c r="A543" s="530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ht="15.75" customHeight="1">
      <c r="A544" s="530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ht="15.75" customHeight="1">
      <c r="A545" s="530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ht="15.75" customHeight="1">
      <c r="A546" s="530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ht="15.75" customHeight="1">
      <c r="A547" s="530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ht="15.75" customHeight="1">
      <c r="A548" s="530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ht="15.75" customHeight="1">
      <c r="A549" s="530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ht="15.75" customHeight="1">
      <c r="A550" s="530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ht="15.75" customHeight="1">
      <c r="A551" s="530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ht="15.75" customHeight="1">
      <c r="A552" s="530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ht="15.75" customHeight="1">
      <c r="A553" s="530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ht="15.75" customHeight="1">
      <c r="A554" s="530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ht="15.75" customHeight="1">
      <c r="A555" s="530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ht="15.75" customHeight="1">
      <c r="A556" s="530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ht="15.75" customHeight="1">
      <c r="A557" s="530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ht="15.75" customHeight="1">
      <c r="A558" s="530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ht="15.75" customHeight="1">
      <c r="A559" s="530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ht="15.75" customHeight="1">
      <c r="A560" s="530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ht="15.75" customHeight="1">
      <c r="A561" s="530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ht="15.75" customHeight="1">
      <c r="A562" s="530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ht="15.75" customHeight="1">
      <c r="A563" s="530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ht="15.75" customHeight="1">
      <c r="A564" s="530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ht="15.75" customHeight="1">
      <c r="A565" s="530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ht="15.75" customHeight="1">
      <c r="A566" s="530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ht="15.75" customHeight="1">
      <c r="A567" s="530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ht="15.75" customHeight="1">
      <c r="A568" s="530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ht="15.75" customHeight="1">
      <c r="A569" s="530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ht="15.75" customHeight="1">
      <c r="A570" s="530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ht="15.75" customHeight="1">
      <c r="A571" s="530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ht="15.75" customHeight="1">
      <c r="A572" s="530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ht="15.75" customHeight="1">
      <c r="A573" s="530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ht="15.75" customHeight="1">
      <c r="A574" s="530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ht="15.75" customHeight="1">
      <c r="A575" s="530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ht="15.75" customHeight="1">
      <c r="A576" s="530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ht="15.75" customHeight="1">
      <c r="A577" s="530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ht="15.75" customHeight="1">
      <c r="A578" s="530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ht="15.75" customHeight="1">
      <c r="A579" s="530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ht="15.75" customHeight="1">
      <c r="A580" s="530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ht="15.75" customHeight="1">
      <c r="A581" s="530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ht="15.75" customHeight="1">
      <c r="A582" s="530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ht="15.75" customHeight="1">
      <c r="A583" s="530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ht="15.75" customHeight="1">
      <c r="A584" s="530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ht="15.75" customHeight="1">
      <c r="A585" s="530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ht="15.75" customHeight="1">
      <c r="A586" s="530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ht="15.75" customHeight="1">
      <c r="A587" s="530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ht="15.75" customHeight="1">
      <c r="A588" s="530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ht="15.75" customHeight="1">
      <c r="A589" s="530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ht="15.75" customHeight="1">
      <c r="A590" s="530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ht="15.75" customHeight="1">
      <c r="A591" s="530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ht="15.75" customHeight="1">
      <c r="A592" s="530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ht="15.75" customHeight="1">
      <c r="A593" s="530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ht="15.75" customHeight="1">
      <c r="A594" s="530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ht="15.75" customHeight="1">
      <c r="A595" s="530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ht="15.75" customHeight="1">
      <c r="A596" s="530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ht="15.75" customHeight="1">
      <c r="A597" s="530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ht="15.75" customHeight="1">
      <c r="A598" s="530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ht="15.75" customHeight="1">
      <c r="A599" s="530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ht="15.75" customHeight="1">
      <c r="A600" s="530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ht="15.75" customHeight="1">
      <c r="A601" s="530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ht="15.75" customHeight="1">
      <c r="A602" s="530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ht="15.75" customHeight="1">
      <c r="A603" s="530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ht="15.75" customHeight="1">
      <c r="A604" s="530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ht="15.75" customHeight="1">
      <c r="A605" s="530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ht="15.75" customHeight="1">
      <c r="A606" s="530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ht="15.75" customHeight="1">
      <c r="A607" s="530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ht="15.75" customHeight="1">
      <c r="A608" s="530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ht="15.75" customHeight="1">
      <c r="A609" s="530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ht="15.75" customHeight="1">
      <c r="A610" s="530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ht="15.75" customHeight="1">
      <c r="A611" s="530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ht="15.75" customHeight="1">
      <c r="A612" s="530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ht="15.75" customHeight="1">
      <c r="A613" s="530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ht="15.75" customHeight="1">
      <c r="A614" s="530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ht="15.75" customHeight="1">
      <c r="A615" s="530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ht="15.75" customHeight="1">
      <c r="A616" s="530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ht="15.75" customHeight="1">
      <c r="A617" s="530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ht="15.75" customHeight="1">
      <c r="A618" s="530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ht="15.75" customHeight="1">
      <c r="A619" s="530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ht="15.75" customHeight="1">
      <c r="A620" s="530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ht="15.75" customHeight="1">
      <c r="A621" s="530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ht="15.75" customHeight="1">
      <c r="A622" s="530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ht="15.75" customHeight="1">
      <c r="A623" s="530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ht="15.75" customHeight="1">
      <c r="A624" s="530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ht="15.75" customHeight="1">
      <c r="A625" s="530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ht="15.75" customHeight="1">
      <c r="A626" s="530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ht="15.75" customHeight="1">
      <c r="A627" s="530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ht="15.75" customHeight="1">
      <c r="A628" s="530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ht="15.75" customHeight="1">
      <c r="A629" s="530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ht="15.75" customHeight="1">
      <c r="A630" s="530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ht="15.75" customHeight="1">
      <c r="A631" s="530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ht="15.75" customHeight="1">
      <c r="A632" s="530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ht="15.75" customHeight="1">
      <c r="A633" s="530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ht="15.75" customHeight="1">
      <c r="A634" s="530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ht="15.75" customHeight="1">
      <c r="A635" s="530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ht="15.75" customHeight="1">
      <c r="A636" s="530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ht="15.75" customHeight="1">
      <c r="A637" s="530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ht="15.75" customHeight="1">
      <c r="A638" s="530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ht="15.75" customHeight="1">
      <c r="A639" s="530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ht="15.75" customHeight="1">
      <c r="A640" s="530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ht="15.75" customHeight="1">
      <c r="A641" s="530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ht="15.75" customHeight="1">
      <c r="A642" s="530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ht="15.75" customHeight="1">
      <c r="A643" s="530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ht="15.75" customHeight="1">
      <c r="A644" s="530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ht="15.75" customHeight="1">
      <c r="A645" s="530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ht="15.75" customHeight="1">
      <c r="A646" s="530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ht="15.75" customHeight="1">
      <c r="A647" s="530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ht="15.75" customHeight="1">
      <c r="A648" s="530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ht="15.75" customHeight="1">
      <c r="A649" s="530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ht="15.75" customHeight="1">
      <c r="A650" s="530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ht="15.75" customHeight="1">
      <c r="A651" s="530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ht="15.75" customHeight="1">
      <c r="A652" s="530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ht="15.75" customHeight="1">
      <c r="A653" s="530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ht="15.75" customHeight="1">
      <c r="A654" s="530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ht="15.75" customHeight="1">
      <c r="A655" s="530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ht="15.75" customHeight="1">
      <c r="A656" s="530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ht="15.75" customHeight="1">
      <c r="A657" s="530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ht="15.75" customHeight="1">
      <c r="A658" s="530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ht="15.75" customHeight="1">
      <c r="A659" s="530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ht="15.75" customHeight="1">
      <c r="A660" s="530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ht="15.75" customHeight="1">
      <c r="A661" s="530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ht="15.75" customHeight="1">
      <c r="A662" s="530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ht="15.75" customHeight="1">
      <c r="A663" s="530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ht="15.75" customHeight="1">
      <c r="A664" s="530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ht="15.75" customHeight="1">
      <c r="A665" s="530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ht="15.75" customHeight="1">
      <c r="A666" s="530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ht="15.75" customHeight="1">
      <c r="A667" s="530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ht="15.75" customHeight="1">
      <c r="A668" s="530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ht="15.75" customHeight="1">
      <c r="A669" s="530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ht="15.75" customHeight="1">
      <c r="A670" s="530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ht="15.75" customHeight="1">
      <c r="A671" s="530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ht="15.75" customHeight="1">
      <c r="A672" s="530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ht="15.75" customHeight="1">
      <c r="A673" s="530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ht="15.75" customHeight="1">
      <c r="A674" s="530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ht="15.75" customHeight="1">
      <c r="A675" s="530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ht="15.75" customHeight="1">
      <c r="A676" s="530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ht="15.75" customHeight="1">
      <c r="A677" s="530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ht="15.75" customHeight="1">
      <c r="A678" s="530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ht="15.75" customHeight="1">
      <c r="A679" s="530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ht="15.75" customHeight="1">
      <c r="A680" s="530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ht="15.75" customHeight="1">
      <c r="A681" s="530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ht="15.75" customHeight="1">
      <c r="A682" s="530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ht="15.75" customHeight="1">
      <c r="A683" s="530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ht="15.75" customHeight="1">
      <c r="A684" s="530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ht="15.75" customHeight="1">
      <c r="A685" s="530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ht="15.75" customHeight="1">
      <c r="A686" s="530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ht="15.75" customHeight="1">
      <c r="A687" s="530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ht="15.75" customHeight="1">
      <c r="A688" s="530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ht="15.75" customHeight="1">
      <c r="A689" s="530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ht="15.75" customHeight="1">
      <c r="A690" s="530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ht="15.75" customHeight="1">
      <c r="A691" s="530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ht="15.75" customHeight="1">
      <c r="A692" s="530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ht="15.75" customHeight="1">
      <c r="A693" s="530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ht="15.75" customHeight="1">
      <c r="A694" s="530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ht="15.75" customHeight="1">
      <c r="A695" s="530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ht="15.75" customHeight="1">
      <c r="A696" s="530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ht="15.75" customHeight="1">
      <c r="A697" s="530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ht="15.75" customHeight="1">
      <c r="A698" s="530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ht="15.75" customHeight="1">
      <c r="A699" s="530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ht="15.75" customHeight="1">
      <c r="A700" s="530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ht="15.75" customHeight="1">
      <c r="A701" s="530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ht="15.75" customHeight="1">
      <c r="A702" s="530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ht="15.75" customHeight="1">
      <c r="A703" s="530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ht="15.75" customHeight="1">
      <c r="A704" s="530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ht="15.75" customHeight="1">
      <c r="A705" s="530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ht="15.75" customHeight="1">
      <c r="A706" s="530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ht="15.75" customHeight="1">
      <c r="A707" s="530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ht="15.75" customHeight="1">
      <c r="A708" s="530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ht="15.75" customHeight="1">
      <c r="A709" s="530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ht="15.75" customHeight="1">
      <c r="A710" s="530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ht="15.75" customHeight="1">
      <c r="A711" s="530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ht="15.75" customHeight="1">
      <c r="A712" s="530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ht="15.75" customHeight="1">
      <c r="A713" s="530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ht="15.75" customHeight="1">
      <c r="A714" s="530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ht="15.75" customHeight="1">
      <c r="A715" s="530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ht="15.75" customHeight="1">
      <c r="A716" s="530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ht="15.75" customHeight="1">
      <c r="A717" s="530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ht="15.75" customHeight="1">
      <c r="A718" s="530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ht="15.75" customHeight="1">
      <c r="A719" s="530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ht="15.75" customHeight="1">
      <c r="A720" s="530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ht="15.75" customHeight="1">
      <c r="A721" s="530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ht="15.75" customHeight="1">
      <c r="A722" s="530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ht="15.75" customHeight="1">
      <c r="A723" s="530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ht="15.75" customHeight="1">
      <c r="A724" s="530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ht="15.75" customHeight="1">
      <c r="A725" s="530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ht="15.75" customHeight="1">
      <c r="A726" s="530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ht="15.75" customHeight="1">
      <c r="A727" s="530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ht="15.75" customHeight="1">
      <c r="A728" s="530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ht="15.75" customHeight="1">
      <c r="A729" s="530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ht="15.75" customHeight="1">
      <c r="A730" s="530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ht="15.75" customHeight="1">
      <c r="A731" s="530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ht="15.75" customHeight="1">
      <c r="A732" s="530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ht="15.75" customHeight="1">
      <c r="A733" s="530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ht="15.75" customHeight="1">
      <c r="A734" s="530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ht="15.75" customHeight="1">
      <c r="A735" s="530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ht="15.75" customHeight="1">
      <c r="A736" s="530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ht="15.75" customHeight="1">
      <c r="A737" s="530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ht="15.75" customHeight="1">
      <c r="A738" s="530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ht="15.75" customHeight="1">
      <c r="A739" s="530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ht="15.75" customHeight="1">
      <c r="A740" s="530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ht="15.75" customHeight="1">
      <c r="A741" s="530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ht="15.75" customHeight="1">
      <c r="A742" s="530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ht="15.75" customHeight="1">
      <c r="A743" s="530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ht="15.75" customHeight="1">
      <c r="A744" s="530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ht="15.75" customHeight="1">
      <c r="A745" s="530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ht="15.75" customHeight="1">
      <c r="A746" s="530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ht="15.75" customHeight="1">
      <c r="A747" s="530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ht="15.75" customHeight="1">
      <c r="A748" s="530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ht="15.75" customHeight="1">
      <c r="A749" s="530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ht="15.75" customHeight="1">
      <c r="A750" s="530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ht="15.75" customHeight="1">
      <c r="A751" s="530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ht="15.75" customHeight="1">
      <c r="A752" s="530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ht="15.75" customHeight="1">
      <c r="A753" s="530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ht="15.75" customHeight="1">
      <c r="A754" s="530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ht="15.75" customHeight="1">
      <c r="A755" s="530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ht="15.75" customHeight="1">
      <c r="A756" s="530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ht="15.75" customHeight="1">
      <c r="A757" s="530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ht="15.75" customHeight="1">
      <c r="A758" s="530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ht="15.75" customHeight="1">
      <c r="A759" s="530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ht="15.75" customHeight="1">
      <c r="A760" s="530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ht="15.75" customHeight="1">
      <c r="A761" s="530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ht="15.75" customHeight="1">
      <c r="A762" s="530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ht="15.75" customHeight="1">
      <c r="A763" s="530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ht="15.75" customHeight="1">
      <c r="A764" s="530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ht="15.75" customHeight="1">
      <c r="A765" s="530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ht="15.75" customHeight="1">
      <c r="A766" s="530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ht="15.75" customHeight="1">
      <c r="A767" s="530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ht="15.75" customHeight="1">
      <c r="A768" s="530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ht="15.75" customHeight="1">
      <c r="A769" s="530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ht="15.75" customHeight="1">
      <c r="A770" s="530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ht="15.75" customHeight="1">
      <c r="A771" s="530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ht="15.75" customHeight="1">
      <c r="A772" s="530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ht="15.75" customHeight="1">
      <c r="A773" s="530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ht="15.75" customHeight="1">
      <c r="A774" s="530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ht="15.75" customHeight="1">
      <c r="A775" s="530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ht="15.75" customHeight="1">
      <c r="A776" s="530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ht="15.75" customHeight="1">
      <c r="A777" s="530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ht="15.75" customHeight="1">
      <c r="A778" s="530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ht="15.75" customHeight="1">
      <c r="A779" s="530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ht="15.75" customHeight="1">
      <c r="A780" s="530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ht="15.75" customHeight="1">
      <c r="A781" s="530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ht="15.75" customHeight="1">
      <c r="A782" s="530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ht="15.75" customHeight="1">
      <c r="A783" s="530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ht="15.75" customHeight="1">
      <c r="A784" s="530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ht="15.75" customHeight="1">
      <c r="A785" s="530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ht="15.75" customHeight="1">
      <c r="A786" s="530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ht="15.75" customHeight="1">
      <c r="A787" s="530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ht="15.75" customHeight="1">
      <c r="A788" s="530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ht="15.75" customHeight="1">
      <c r="A789" s="530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ht="15.75" customHeight="1">
      <c r="A790" s="530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ht="15.75" customHeight="1">
      <c r="A791" s="530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ht="15.75" customHeight="1">
      <c r="A792" s="530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ht="15.75" customHeight="1">
      <c r="A793" s="530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ht="15.75" customHeight="1">
      <c r="A794" s="530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ht="15.75" customHeight="1">
      <c r="A795" s="530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ht="15.75" customHeight="1">
      <c r="A796" s="530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ht="15.75" customHeight="1">
      <c r="A797" s="530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ht="15.75" customHeight="1">
      <c r="A798" s="530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ht="15.75" customHeight="1">
      <c r="A799" s="530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ht="15.75" customHeight="1">
      <c r="A800" s="530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ht="15.75" customHeight="1">
      <c r="A801" s="530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ht="15.75" customHeight="1">
      <c r="A802" s="530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ht="15.75" customHeight="1">
      <c r="A803" s="530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ht="15.75" customHeight="1">
      <c r="A804" s="530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ht="15.75" customHeight="1">
      <c r="A805" s="530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ht="15.75" customHeight="1">
      <c r="A806" s="530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ht="15.75" customHeight="1">
      <c r="A807" s="530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ht="15.75" customHeight="1">
      <c r="A808" s="530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ht="15.75" customHeight="1">
      <c r="A809" s="530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ht="15.75" customHeight="1">
      <c r="A810" s="530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ht="15.75" customHeight="1">
      <c r="A811" s="530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ht="15.75" customHeight="1">
      <c r="A812" s="530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ht="15.75" customHeight="1">
      <c r="A813" s="530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ht="15.75" customHeight="1">
      <c r="A814" s="530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ht="15.75" customHeight="1">
      <c r="A815" s="530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ht="15.75" customHeight="1">
      <c r="A816" s="530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ht="15.75" customHeight="1">
      <c r="A817" s="530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ht="15.75" customHeight="1">
      <c r="A818" s="530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ht="15.75" customHeight="1">
      <c r="A819" s="530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ht="15.75" customHeight="1">
      <c r="A820" s="530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ht="15.75" customHeight="1">
      <c r="A821" s="530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ht="15.75" customHeight="1">
      <c r="A822" s="530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ht="15.75" customHeight="1">
      <c r="A823" s="530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ht="15.75" customHeight="1">
      <c r="A824" s="530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ht="15.75" customHeight="1">
      <c r="A825" s="530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ht="15.75" customHeight="1">
      <c r="A826" s="530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ht="15.75" customHeight="1">
      <c r="A827" s="530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ht="15.75" customHeight="1">
      <c r="A828" s="530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ht="15.75" customHeight="1">
      <c r="A829" s="530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ht="15.75" customHeight="1">
      <c r="A830" s="530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ht="15.75" customHeight="1">
      <c r="A831" s="530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ht="15.75" customHeight="1">
      <c r="A832" s="530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ht="15.75" customHeight="1">
      <c r="A833" s="530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ht="15.75" customHeight="1">
      <c r="A834" s="530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ht="15.75" customHeight="1">
      <c r="A835" s="530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ht="15.75" customHeight="1">
      <c r="A836" s="530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ht="15.75" customHeight="1">
      <c r="A837" s="530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ht="15.75" customHeight="1">
      <c r="A838" s="530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ht="15.75" customHeight="1">
      <c r="A839" s="530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ht="15.75" customHeight="1">
      <c r="A840" s="530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ht="15.75" customHeight="1">
      <c r="A841" s="530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ht="15.75" customHeight="1">
      <c r="A842" s="530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ht="15.75" customHeight="1">
      <c r="A843" s="530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ht="15.75" customHeight="1">
      <c r="A844" s="530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ht="15.75" customHeight="1">
      <c r="A845" s="530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ht="15.75" customHeight="1">
      <c r="A846" s="530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ht="15.75" customHeight="1">
      <c r="A847" s="530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ht="15.75" customHeight="1">
      <c r="A848" s="530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ht="15.75" customHeight="1">
      <c r="A849" s="530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ht="15.75" customHeight="1">
      <c r="A850" s="530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ht="15.75" customHeight="1">
      <c r="A851" s="530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ht="15.75" customHeight="1">
      <c r="A852" s="530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ht="15.75" customHeight="1">
      <c r="A853" s="530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ht="15.75" customHeight="1">
      <c r="A854" s="530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ht="15.75" customHeight="1">
      <c r="A855" s="530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ht="15.75" customHeight="1">
      <c r="A856" s="530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ht="15.75" customHeight="1">
      <c r="A857" s="530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ht="15.75" customHeight="1">
      <c r="A858" s="530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ht="15.75" customHeight="1">
      <c r="A859" s="530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ht="15.75" customHeight="1">
      <c r="A860" s="530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ht="15.75" customHeight="1">
      <c r="A861" s="530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ht="15.75" customHeight="1">
      <c r="A862" s="530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ht="15.75" customHeight="1">
      <c r="A863" s="530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ht="15.75" customHeight="1">
      <c r="A864" s="530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ht="15.75" customHeight="1">
      <c r="A865" s="530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ht="15.75" customHeight="1">
      <c r="A866" s="530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ht="15.75" customHeight="1">
      <c r="A867" s="530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ht="15.75" customHeight="1">
      <c r="A868" s="530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ht="15.75" customHeight="1">
      <c r="A869" s="530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ht="15.75" customHeight="1">
      <c r="A870" s="530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ht="15.75" customHeight="1">
      <c r="A871" s="530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ht="15.75" customHeight="1">
      <c r="A872" s="530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ht="15.75" customHeight="1">
      <c r="A873" s="530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ht="15.75" customHeight="1">
      <c r="A874" s="530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ht="15.75" customHeight="1">
      <c r="A875" s="530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ht="15.75" customHeight="1">
      <c r="A876" s="530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ht="15.75" customHeight="1">
      <c r="A877" s="530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ht="15.75" customHeight="1">
      <c r="A878" s="530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ht="15.75" customHeight="1">
      <c r="A879" s="530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ht="15.75" customHeight="1">
      <c r="A880" s="530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ht="15.75" customHeight="1">
      <c r="A881" s="530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ht="15.75" customHeight="1">
      <c r="A882" s="530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ht="15.75" customHeight="1">
      <c r="A883" s="530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ht="15.75" customHeight="1">
      <c r="A884" s="530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ht="15.75" customHeight="1">
      <c r="A885" s="530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ht="15.75" customHeight="1">
      <c r="A886" s="530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ht="15.75" customHeight="1">
      <c r="A887" s="530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ht="15.75" customHeight="1">
      <c r="A888" s="530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ht="15.75" customHeight="1">
      <c r="A889" s="530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ht="15.75" customHeight="1">
      <c r="A890" s="530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ht="15.75" customHeight="1">
      <c r="A891" s="530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ht="15.75" customHeight="1">
      <c r="A892" s="530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ht="15.75" customHeight="1">
      <c r="A893" s="530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ht="15.75" customHeight="1">
      <c r="A894" s="530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ht="15.75" customHeight="1">
      <c r="A895" s="530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ht="15.75" customHeight="1">
      <c r="A896" s="530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ht="15.75" customHeight="1">
      <c r="A897" s="530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ht="15.75" customHeight="1">
      <c r="A898" s="530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ht="15.75" customHeight="1">
      <c r="A899" s="530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ht="15.75" customHeight="1">
      <c r="A900" s="530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ht="15.75" customHeight="1">
      <c r="A901" s="530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ht="15.75" customHeight="1">
      <c r="A902" s="530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ht="15.75" customHeight="1">
      <c r="A903" s="530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ht="15.75" customHeight="1">
      <c r="A904" s="530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ht="15.75" customHeight="1">
      <c r="A905" s="530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ht="15.75" customHeight="1">
      <c r="A906" s="530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ht="15.75" customHeight="1">
      <c r="A907" s="530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ht="15.75" customHeight="1">
      <c r="A908" s="530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ht="15.75" customHeight="1">
      <c r="A909" s="530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ht="15.75" customHeight="1">
      <c r="A910" s="530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ht="15.75" customHeight="1">
      <c r="A911" s="530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ht="15.75" customHeight="1">
      <c r="A912" s="530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ht="15.75" customHeight="1">
      <c r="A913" s="530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ht="15.75" customHeight="1">
      <c r="A914" s="530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ht="15.75" customHeight="1">
      <c r="A915" s="530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ht="15.75" customHeight="1">
      <c r="A916" s="530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ht="15.75" customHeight="1">
      <c r="A917" s="530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ht="15.75" customHeight="1">
      <c r="A918" s="530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ht="15.75" customHeight="1">
      <c r="A919" s="530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ht="15.75" customHeight="1">
      <c r="A920" s="530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ht="15.75" customHeight="1">
      <c r="A921" s="530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ht="15.75" customHeight="1">
      <c r="A922" s="530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ht="15.75" customHeight="1">
      <c r="A923" s="530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ht="15.75" customHeight="1">
      <c r="A924" s="530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ht="15.75" customHeight="1">
      <c r="A925" s="530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ht="15.75" customHeight="1">
      <c r="A926" s="530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ht="15.75" customHeight="1">
      <c r="A927" s="530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ht="15.75" customHeight="1">
      <c r="A928" s="530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ht="15.75" customHeight="1">
      <c r="A929" s="530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ht="15.75" customHeight="1">
      <c r="A930" s="530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ht="15.75" customHeight="1">
      <c r="A931" s="530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ht="15.75" customHeight="1">
      <c r="A932" s="530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ht="15.75" customHeight="1">
      <c r="A933" s="530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ht="15.75" customHeight="1">
      <c r="A934" s="530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ht="15.75" customHeight="1">
      <c r="A935" s="530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ht="15.75" customHeight="1">
      <c r="A936" s="530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ht="15.75" customHeight="1">
      <c r="A937" s="530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ht="15.75" customHeight="1">
      <c r="A938" s="530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ht="15.75" customHeight="1">
      <c r="A939" s="530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ht="15.75" customHeight="1">
      <c r="A940" s="530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ht="15.75" customHeight="1">
      <c r="A941" s="530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ht="15.75" customHeight="1">
      <c r="A942" s="530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ht="15.75" customHeight="1">
      <c r="A943" s="530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ht="15.75" customHeight="1">
      <c r="A944" s="530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ht="15.75" customHeight="1">
      <c r="A945" s="530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ht="15.75" customHeight="1">
      <c r="A946" s="530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ht="15.75" customHeight="1">
      <c r="A947" s="530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ht="15.75" customHeight="1">
      <c r="A948" s="530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ht="15.75" customHeight="1">
      <c r="A949" s="530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ht="15.75" customHeight="1">
      <c r="A950" s="530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ht="15.75" customHeight="1">
      <c r="A951" s="530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ht="15.75" customHeight="1">
      <c r="A952" s="530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ht="15.75" customHeight="1">
      <c r="A953" s="530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ht="15.75" customHeight="1">
      <c r="A954" s="530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ht="15.75" customHeight="1">
      <c r="A955" s="530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ht="15.75" customHeight="1">
      <c r="A956" s="530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ht="15.75" customHeight="1">
      <c r="A957" s="530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ht="15.75" customHeight="1">
      <c r="A958" s="530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ht="15.75" customHeight="1">
      <c r="A959" s="530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ht="15.75" customHeight="1">
      <c r="A960" s="530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ht="15.75" customHeight="1">
      <c r="A961" s="530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ht="15.75" customHeight="1">
      <c r="A962" s="530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ht="15.75" customHeight="1">
      <c r="A963" s="530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ht="15.75" customHeight="1">
      <c r="A964" s="530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ht="15.75" customHeight="1">
      <c r="A965" s="530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ht="15.75" customHeight="1">
      <c r="A966" s="530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ht="15.75" customHeight="1">
      <c r="A967" s="530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ht="15.75" customHeight="1">
      <c r="A968" s="530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ht="15.75" customHeight="1">
      <c r="A969" s="530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ht="15.75" customHeight="1">
      <c r="A970" s="530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ht="15.75" customHeight="1">
      <c r="A971" s="530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ht="15.75" customHeight="1">
      <c r="A972" s="530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ht="15.75" customHeight="1">
      <c r="A973" s="530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ht="15.75" customHeight="1">
      <c r="A974" s="530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ht="15.75" customHeight="1">
      <c r="A975" s="530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ht="15.75" customHeight="1">
      <c r="A976" s="530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ht="15.75" customHeight="1">
      <c r="A977" s="530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ht="15.75" customHeight="1">
      <c r="A978" s="530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ht="15.75" customHeight="1">
      <c r="A979" s="530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ht="15.75" customHeight="1">
      <c r="A980" s="530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ht="15.75" customHeight="1">
      <c r="A981" s="530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ht="15.75" customHeight="1">
      <c r="A982" s="530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ht="15.75" customHeight="1">
      <c r="A983" s="530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ht="15.75" customHeight="1">
      <c r="A984" s="530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ht="15.75" customHeight="1">
      <c r="A985" s="530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ht="15.75" customHeight="1">
      <c r="A986" s="530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ht="15.75" customHeight="1">
      <c r="A987" s="530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ht="15.75" customHeight="1">
      <c r="A988" s="530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ht="15.75" customHeight="1">
      <c r="A989" s="530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ht="15.75" customHeight="1">
      <c r="A990" s="530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ht="15.75" customHeight="1">
      <c r="A991" s="530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ht="15.75" customHeight="1">
      <c r="A992" s="530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ht="15.75" customHeight="1">
      <c r="A993" s="530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ht="15.75" customHeight="1">
      <c r="A994" s="530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ht="15.75" customHeight="1">
      <c r="A995" s="530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ht="15.75" customHeight="1">
      <c r="A996" s="530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ht="15.75" customHeight="1">
      <c r="A997" s="530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ht="15.75" customHeight="1">
      <c r="A998" s="530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ht="15.75" customHeight="1">
      <c r="A999" s="530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ht="15.75" customHeight="1">
      <c r="A1000" s="530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</sheetData>
  <mergeCells count="6">
    <mergeCell ref="A3:H3"/>
    <mergeCell ref="A4:A5"/>
    <mergeCell ref="B4:F4"/>
    <mergeCell ref="H4:H5"/>
    <mergeCell ref="A60:F60"/>
    <mergeCell ref="G62:H62"/>
  </mergeCells>
  <printOptions/>
  <pageMargins bottom="0.35433070866141736" footer="0.0" header="0.0" left="0.1968503937007874" right="0.1968503937007874" top="0.5438988095238095"/>
  <pageSetup paperSize="9" scale="85" orientation="portrait"/>
  <headerFooter>
    <oddHeader>&amp;C </oddHeader>
  </headerFooter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4.57"/>
    <col customWidth="1" min="2" max="2" width="38.29"/>
    <col customWidth="1" min="3" max="3" width="8.29"/>
    <col customWidth="1" min="4" max="4" width="8.71"/>
    <col customWidth="1" min="5" max="5" width="13.29"/>
    <col customWidth="1" min="6" max="6" width="12.43"/>
    <col customWidth="1" min="7" max="7" width="16.14"/>
    <col customWidth="1" min="8" max="8" width="15.43"/>
    <col customWidth="1" min="9" max="12" width="9.14"/>
    <col customWidth="1" min="13" max="26" width="8.71"/>
  </cols>
  <sheetData>
    <row r="1">
      <c r="A1" s="2"/>
      <c r="B1" s="199"/>
      <c r="C1" s="199"/>
      <c r="D1" s="199"/>
      <c r="E1" s="199"/>
      <c r="F1" s="199"/>
      <c r="G1" s="199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557" t="s">
        <v>420</v>
      </c>
      <c r="B3" s="209"/>
      <c r="C3" s="209"/>
      <c r="D3" s="209"/>
      <c r="E3" s="209"/>
      <c r="F3" s="209"/>
      <c r="G3" s="209"/>
      <c r="H3" s="186"/>
      <c r="I3" s="324"/>
      <c r="J3" s="324"/>
      <c r="K3" s="324"/>
      <c r="L3" s="324"/>
      <c r="M3" s="324"/>
      <c r="N3" s="324"/>
      <c r="O3" s="324"/>
      <c r="P3" s="324"/>
      <c r="Q3" s="324"/>
      <c r="R3" s="324"/>
      <c r="S3" s="324"/>
      <c r="T3" s="324"/>
      <c r="U3" s="324"/>
      <c r="V3" s="324"/>
      <c r="W3" s="324"/>
      <c r="X3" s="324"/>
      <c r="Y3" s="324"/>
      <c r="Z3" s="324"/>
    </row>
    <row r="4" ht="18.75" customHeight="1">
      <c r="A4" s="533" t="s">
        <v>154</v>
      </c>
      <c r="B4" s="209"/>
      <c r="C4" s="209"/>
      <c r="D4" s="209"/>
      <c r="E4" s="209"/>
      <c r="F4" s="186"/>
      <c r="G4" s="534" t="s">
        <v>155</v>
      </c>
      <c r="H4" s="532" t="s">
        <v>156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535" t="s">
        <v>52</v>
      </c>
      <c r="B5" s="535" t="s">
        <v>157</v>
      </c>
      <c r="C5" s="535" t="s">
        <v>158</v>
      </c>
      <c r="D5" s="535" t="s">
        <v>159</v>
      </c>
      <c r="E5" s="535" t="s">
        <v>160</v>
      </c>
      <c r="F5" s="535" t="s">
        <v>161</v>
      </c>
      <c r="G5" s="535" t="s">
        <v>162</v>
      </c>
      <c r="H5" s="214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539" t="s">
        <v>169</v>
      </c>
      <c r="B6" s="209"/>
      <c r="C6" s="209"/>
      <c r="D6" s="209"/>
      <c r="E6" s="209"/>
      <c r="F6" s="209"/>
      <c r="G6" s="186"/>
      <c r="H6" s="540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504">
        <v>1.0</v>
      </c>
      <c r="B7" s="504" t="s">
        <v>170</v>
      </c>
      <c r="C7" s="504">
        <v>1.0</v>
      </c>
      <c r="D7" s="283" t="s">
        <v>171</v>
      </c>
      <c r="E7" s="504">
        <v>2000000.0</v>
      </c>
      <c r="F7" s="551">
        <v>2000000.0</v>
      </c>
      <c r="G7" s="281">
        <v>2150000.0</v>
      </c>
      <c r="H7" s="281">
        <v>-150000.0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83">
        <v>1.0</v>
      </c>
      <c r="B8" s="282" t="s">
        <v>178</v>
      </c>
      <c r="C8" s="280">
        <v>1.0</v>
      </c>
      <c r="D8" s="283" t="s">
        <v>165</v>
      </c>
      <c r="E8" s="281">
        <v>750000.0</v>
      </c>
      <c r="F8" s="551">
        <v>750000.0</v>
      </c>
      <c r="G8" s="281">
        <v>1250000.0</v>
      </c>
      <c r="H8" s="281">
        <v>-500000.0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83">
        <v>3.0</v>
      </c>
      <c r="B9" s="282" t="s">
        <v>184</v>
      </c>
      <c r="C9" s="280">
        <v>1.0</v>
      </c>
      <c r="D9" s="281" t="s">
        <v>171</v>
      </c>
      <c r="E9" s="281">
        <v>2000000.0</v>
      </c>
      <c r="F9" s="551">
        <v>2000000.0</v>
      </c>
      <c r="G9" s="281">
        <v>2100000.0</v>
      </c>
      <c r="H9" s="281">
        <v>-100000.0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534" t="s">
        <v>72</v>
      </c>
      <c r="B10" s="554" t="s">
        <v>73</v>
      </c>
      <c r="C10" s="280"/>
      <c r="D10" s="281"/>
      <c r="E10" s="282"/>
      <c r="F10" s="282"/>
      <c r="G10" s="558"/>
      <c r="H10" s="558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81">
        <v>2.0</v>
      </c>
      <c r="B11" s="282" t="s">
        <v>250</v>
      </c>
      <c r="C11" s="280">
        <v>12.0</v>
      </c>
      <c r="D11" s="281" t="s">
        <v>240</v>
      </c>
      <c r="E11" s="282">
        <v>100000.0</v>
      </c>
      <c r="F11" s="282">
        <v>1200000.0</v>
      </c>
      <c r="G11" s="281">
        <v>2996750.0</v>
      </c>
      <c r="H11" s="281">
        <v>-1796750.0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554" t="s">
        <v>85</v>
      </c>
      <c r="B12" s="554" t="s">
        <v>86</v>
      </c>
      <c r="C12" s="280"/>
      <c r="D12" s="281"/>
      <c r="E12" s="282"/>
      <c r="F12" s="282"/>
      <c r="G12" s="282"/>
      <c r="H12" s="282"/>
      <c r="I12" s="4"/>
      <c r="J12" s="4"/>
      <c r="K12" s="4"/>
      <c r="L12" s="4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83">
        <v>7.0</v>
      </c>
      <c r="B13" s="525" t="s">
        <v>421</v>
      </c>
      <c r="C13" s="280"/>
      <c r="D13" s="281" t="s">
        <v>195</v>
      </c>
      <c r="E13" s="553"/>
      <c r="F13" s="282">
        <f>75837008/7</f>
        <v>10833858.29</v>
      </c>
      <c r="G13" s="281">
        <f>SUM(I13:L13)</f>
        <v>0</v>
      </c>
      <c r="H13" s="281">
        <f>F13-G13</f>
        <v>10833858.29</v>
      </c>
      <c r="I13" s="4"/>
      <c r="J13" s="4"/>
      <c r="K13" s="4"/>
      <c r="L13" s="4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0" customHeight="1">
      <c r="A14" s="559" t="s">
        <v>422</v>
      </c>
      <c r="B14" s="209"/>
      <c r="C14" s="209"/>
      <c r="D14" s="209"/>
      <c r="E14" s="209"/>
      <c r="F14" s="186"/>
      <c r="G14" s="552"/>
      <c r="H14" s="560">
        <f>SUM(H7:H13)</f>
        <v>8287108.286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561" t="s">
        <v>423</v>
      </c>
      <c r="B16" s="209"/>
      <c r="C16" s="209"/>
      <c r="D16" s="209"/>
      <c r="E16" s="209"/>
      <c r="F16" s="209"/>
      <c r="G16" s="209"/>
      <c r="H16" s="186"/>
      <c r="I16" s="324"/>
      <c r="J16" s="324"/>
      <c r="K16" s="324"/>
      <c r="L16" s="324"/>
      <c r="M16" s="324"/>
      <c r="N16" s="324"/>
      <c r="O16" s="324"/>
      <c r="P16" s="324"/>
      <c r="Q16" s="324"/>
      <c r="R16" s="324"/>
      <c r="S16" s="324"/>
      <c r="T16" s="324"/>
      <c r="U16" s="324"/>
      <c r="V16" s="324"/>
      <c r="W16" s="324"/>
      <c r="X16" s="324"/>
      <c r="Y16" s="324"/>
      <c r="Z16" s="324"/>
    </row>
    <row r="17" ht="18.75" customHeight="1">
      <c r="A17" s="533" t="s">
        <v>154</v>
      </c>
      <c r="B17" s="209"/>
      <c r="C17" s="209"/>
      <c r="D17" s="209"/>
      <c r="E17" s="209"/>
      <c r="F17" s="186"/>
      <c r="G17" s="534" t="s">
        <v>155</v>
      </c>
      <c r="H17" s="532" t="s">
        <v>156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535" t="s">
        <v>52</v>
      </c>
      <c r="B18" s="535" t="s">
        <v>157</v>
      </c>
      <c r="C18" s="535" t="s">
        <v>158</v>
      </c>
      <c r="D18" s="535" t="s">
        <v>159</v>
      </c>
      <c r="E18" s="535" t="s">
        <v>160</v>
      </c>
      <c r="F18" s="535" t="s">
        <v>161</v>
      </c>
      <c r="G18" s="535" t="s">
        <v>162</v>
      </c>
      <c r="H18" s="214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539" t="s">
        <v>199</v>
      </c>
      <c r="B19" s="209"/>
      <c r="C19" s="209"/>
      <c r="D19" s="209"/>
      <c r="E19" s="209"/>
      <c r="F19" s="209"/>
      <c r="G19" s="186"/>
      <c r="H19" s="540"/>
      <c r="I19" s="4"/>
      <c r="J19" s="4"/>
      <c r="K19" s="4"/>
      <c r="L19" s="4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83">
        <v>16.0</v>
      </c>
      <c r="B20" s="282" t="s">
        <v>224</v>
      </c>
      <c r="C20" s="280"/>
      <c r="D20" s="281"/>
      <c r="E20" s="282"/>
      <c r="F20" s="283"/>
      <c r="G20" s="281">
        <v>420000.0</v>
      </c>
      <c r="H20" s="281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83">
        <v>17.0</v>
      </c>
      <c r="B21" s="282" t="s">
        <v>225</v>
      </c>
      <c r="C21" s="280"/>
      <c r="D21" s="281"/>
      <c r="E21" s="282"/>
      <c r="F21" s="283"/>
      <c r="G21" s="281">
        <v>238500.0</v>
      </c>
      <c r="H21" s="281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534" t="s">
        <v>72</v>
      </c>
      <c r="B22" s="554" t="s">
        <v>73</v>
      </c>
      <c r="C22" s="280"/>
      <c r="D22" s="281"/>
      <c r="E22" s="282"/>
      <c r="F22" s="282"/>
      <c r="G22" s="558"/>
      <c r="H22" s="558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83">
        <v>12.5</v>
      </c>
      <c r="B23" s="282" t="s">
        <v>259</v>
      </c>
      <c r="C23" s="280">
        <v>0.0</v>
      </c>
      <c r="D23" s="281"/>
      <c r="E23" s="282"/>
      <c r="F23" s="282">
        <v>0.0</v>
      </c>
      <c r="G23" s="281">
        <v>4550000.0</v>
      </c>
      <c r="H23" s="281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81">
        <v>13.9</v>
      </c>
      <c r="B24" s="282" t="s">
        <v>260</v>
      </c>
      <c r="C24" s="280"/>
      <c r="D24" s="281"/>
      <c r="E24" s="282"/>
      <c r="F24" s="282"/>
      <c r="G24" s="281">
        <v>250000.0</v>
      </c>
      <c r="H24" s="281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534" t="s">
        <v>75</v>
      </c>
      <c r="B25" s="554" t="s">
        <v>76</v>
      </c>
      <c r="C25" s="280"/>
      <c r="D25" s="281"/>
      <c r="E25" s="282"/>
      <c r="F25" s="282"/>
      <c r="G25" s="558"/>
      <c r="H25" s="558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83">
        <v>5.0</v>
      </c>
      <c r="B26" s="282" t="s">
        <v>268</v>
      </c>
      <c r="C26" s="280"/>
      <c r="D26" s="281"/>
      <c r="E26" s="282"/>
      <c r="F26" s="282"/>
      <c r="G26" s="281">
        <v>50000.0</v>
      </c>
      <c r="H26" s="28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83">
        <v>6.0</v>
      </c>
      <c r="B27" s="282" t="s">
        <v>269</v>
      </c>
      <c r="C27" s="280"/>
      <c r="D27" s="281"/>
      <c r="E27" s="282"/>
      <c r="F27" s="282"/>
      <c r="G27" s="281">
        <v>200000.0</v>
      </c>
      <c r="H27" s="281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83">
        <v>7.0</v>
      </c>
      <c r="B28" s="282" t="s">
        <v>270</v>
      </c>
      <c r="C28" s="280"/>
      <c r="D28" s="281"/>
      <c r="E28" s="282"/>
      <c r="F28" s="282"/>
      <c r="G28" s="281">
        <v>60000.0</v>
      </c>
      <c r="H28" s="281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83">
        <v>8.0</v>
      </c>
      <c r="B29" s="282" t="s">
        <v>271</v>
      </c>
      <c r="C29" s="280"/>
      <c r="D29" s="281"/>
      <c r="E29" s="282"/>
      <c r="F29" s="282"/>
      <c r="G29" s="281">
        <v>2881000.0</v>
      </c>
      <c r="H29" s="281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7" t="s">
        <v>79</v>
      </c>
      <c r="B30" s="10" t="s">
        <v>272</v>
      </c>
      <c r="C30" s="10"/>
      <c r="D30" s="10"/>
      <c r="E30" s="14"/>
      <c r="F30" s="14"/>
      <c r="G30" s="14"/>
      <c r="H30" s="14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550">
        <v>9.0</v>
      </c>
      <c r="B31" s="14" t="s">
        <v>292</v>
      </c>
      <c r="C31" s="281"/>
      <c r="D31" s="280"/>
      <c r="E31" s="40"/>
      <c r="F31" s="282"/>
      <c r="G31" s="281">
        <v>320000.0</v>
      </c>
      <c r="H31" s="281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550">
        <v>10.0</v>
      </c>
      <c r="B32" s="41" t="s">
        <v>293</v>
      </c>
      <c r="C32" s="281"/>
      <c r="D32" s="280"/>
      <c r="E32" s="40"/>
      <c r="F32" s="282"/>
      <c r="G32" s="281">
        <v>1000000.0</v>
      </c>
      <c r="H32" s="281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550">
        <v>11.0</v>
      </c>
      <c r="B33" s="14" t="s">
        <v>294</v>
      </c>
      <c r="C33" s="281"/>
      <c r="D33" s="280"/>
      <c r="E33" s="40"/>
      <c r="F33" s="282"/>
      <c r="G33" s="281">
        <v>5100000.0</v>
      </c>
      <c r="H33" s="281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562" t="s">
        <v>423</v>
      </c>
      <c r="B34" s="209"/>
      <c r="C34" s="209"/>
      <c r="D34" s="209"/>
      <c r="E34" s="209"/>
      <c r="F34" s="186"/>
      <c r="G34" s="554">
        <f>SUM(G20:G33)</f>
        <v>15069500</v>
      </c>
      <c r="H34" s="14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103" t="s">
        <v>424</v>
      </c>
      <c r="H36" s="104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1">
    <mergeCell ref="A17:F17"/>
    <mergeCell ref="A19:G19"/>
    <mergeCell ref="A34:F34"/>
    <mergeCell ref="G36:H36"/>
    <mergeCell ref="A3:H3"/>
    <mergeCell ref="A4:F4"/>
    <mergeCell ref="H4:H5"/>
    <mergeCell ref="A6:G6"/>
    <mergeCell ref="A14:F14"/>
    <mergeCell ref="A16:H16"/>
    <mergeCell ref="H17:H18"/>
  </mergeCells>
  <printOptions/>
  <pageMargins bottom="0.35433070866141736" footer="0.0" header="0.0" left="0.1968503937007874" right="0.1968503937007874" top="0.35433070866141736"/>
  <pageSetup paperSize="9" orientation="portrait"/>
  <headerFooter>
    <oddHeader>&amp;C </oddHeader>
  </headerFooter>
  <colBreaks count="1" manualBreakCount="1">
    <brk id="8" man="1"/>
  </colBrea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5.86"/>
    <col customWidth="1" min="2" max="2" width="38.29"/>
    <col customWidth="1" min="3" max="3" width="15.43"/>
    <col customWidth="1" min="4" max="4" width="8.29"/>
    <col customWidth="1" min="5" max="5" width="8.71"/>
    <col customWidth="1" min="6" max="6" width="13.86"/>
    <col customWidth="1" min="7" max="7" width="15.71"/>
    <col customWidth="1" min="8" max="8" width="15.43"/>
    <col customWidth="1" min="9" max="26" width="8.71"/>
  </cols>
  <sheetData>
    <row r="1">
      <c r="B1" s="199" t="s">
        <v>151</v>
      </c>
      <c r="C1" s="2"/>
      <c r="D1" s="199"/>
      <c r="E1" s="199"/>
      <c r="F1" s="199"/>
      <c r="G1" s="199"/>
      <c r="H1" s="2"/>
    </row>
    <row r="2">
      <c r="C2" s="2"/>
      <c r="H2" s="2"/>
    </row>
    <row r="3">
      <c r="A3" s="563" t="s">
        <v>425</v>
      </c>
      <c r="B3" s="209"/>
      <c r="C3" s="186"/>
      <c r="H3" s="2"/>
    </row>
    <row r="4" ht="15.75" customHeight="1">
      <c r="A4" s="564" t="s">
        <v>52</v>
      </c>
      <c r="B4" s="565" t="s">
        <v>122</v>
      </c>
      <c r="C4" s="566" t="s">
        <v>426</v>
      </c>
      <c r="D4" s="567"/>
      <c r="E4" s="568"/>
      <c r="F4" s="568"/>
      <c r="G4" s="568"/>
      <c r="H4" s="568"/>
      <c r="I4" s="568"/>
      <c r="J4" s="568"/>
      <c r="K4" s="568"/>
      <c r="L4" s="568"/>
      <c r="M4" s="568"/>
      <c r="N4" s="568"/>
      <c r="O4" s="568"/>
      <c r="P4" s="568"/>
      <c r="Q4" s="568"/>
      <c r="R4" s="568"/>
      <c r="S4" s="568"/>
      <c r="T4" s="568"/>
      <c r="U4" s="568"/>
      <c r="V4" s="568"/>
      <c r="W4" s="568"/>
      <c r="X4" s="568"/>
      <c r="Y4" s="568"/>
      <c r="Z4" s="568"/>
    </row>
    <row r="5">
      <c r="A5" s="121"/>
      <c r="B5" s="569"/>
      <c r="C5" s="570"/>
      <c r="D5" s="567"/>
      <c r="E5" s="568"/>
      <c r="F5" s="568"/>
      <c r="G5" s="568"/>
      <c r="H5" s="568"/>
      <c r="I5" s="568"/>
      <c r="J5" s="568"/>
      <c r="K5" s="568"/>
      <c r="L5" s="568"/>
      <c r="M5" s="568"/>
      <c r="N5" s="568"/>
      <c r="O5" s="568"/>
      <c r="P5" s="568"/>
      <c r="Q5" s="568"/>
      <c r="R5" s="568"/>
      <c r="S5" s="568"/>
      <c r="T5" s="568"/>
      <c r="U5" s="568"/>
      <c r="V5" s="568"/>
      <c r="W5" s="568"/>
      <c r="X5" s="568"/>
      <c r="Y5" s="568"/>
      <c r="Z5" s="568"/>
    </row>
    <row r="6">
      <c r="A6" s="571"/>
      <c r="B6" s="572"/>
      <c r="C6" s="2"/>
      <c r="H6" s="2"/>
    </row>
    <row r="7">
      <c r="A7" s="573" t="s">
        <v>427</v>
      </c>
      <c r="B7" s="574" t="s">
        <v>133</v>
      </c>
      <c r="C7" s="575">
        <v>1.63393998E8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81"/>
      <c r="B8" s="576"/>
      <c r="C8" s="577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573" t="s">
        <v>428</v>
      </c>
      <c r="B9" s="574" t="s">
        <v>429</v>
      </c>
      <c r="C9" s="575">
        <v>2.25E8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81"/>
      <c r="B10" s="576"/>
      <c r="C10" s="577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573" t="s">
        <v>430</v>
      </c>
      <c r="B11" s="576" t="s">
        <v>139</v>
      </c>
      <c r="C11" s="575">
        <v>3.75E7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81"/>
      <c r="B12" s="576"/>
      <c r="C12" s="577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573" t="s">
        <v>431</v>
      </c>
      <c r="B13" s="574" t="s">
        <v>432</v>
      </c>
      <c r="C13" s="575">
        <v>8.5344E7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81"/>
      <c r="B14" s="576"/>
      <c r="C14" s="577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573" t="s">
        <v>433</v>
      </c>
      <c r="B15" s="578" t="s">
        <v>143</v>
      </c>
      <c r="C15" s="575">
        <v>4.875E7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81"/>
      <c r="B16" s="576"/>
      <c r="C16" s="577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573" t="s">
        <v>434</v>
      </c>
      <c r="B17" s="574" t="s">
        <v>435</v>
      </c>
      <c r="C17" s="575">
        <v>3.9E8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81"/>
      <c r="B18" s="576"/>
      <c r="C18" s="577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573" t="s">
        <v>436</v>
      </c>
      <c r="B19" s="578" t="s">
        <v>437</v>
      </c>
      <c r="C19" s="575">
        <v>2.8E8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81"/>
      <c r="B20" s="576"/>
      <c r="C20" s="577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C21" s="2"/>
      <c r="H21" s="2"/>
    </row>
    <row r="22" ht="15.75" customHeight="1">
      <c r="C22" s="2"/>
      <c r="H22" s="2"/>
    </row>
    <row r="23" ht="15.75" customHeight="1">
      <c r="C23" s="2"/>
      <c r="H23" s="2"/>
    </row>
    <row r="24" ht="15.75" customHeight="1">
      <c r="C24" s="2"/>
      <c r="H24" s="2"/>
    </row>
    <row r="25" ht="15.75" customHeight="1">
      <c r="C25" s="2"/>
      <c r="H25" s="2"/>
    </row>
    <row r="26" ht="15.75" customHeight="1">
      <c r="C26" s="2"/>
      <c r="H26" s="2"/>
    </row>
    <row r="27" ht="15.75" customHeight="1">
      <c r="A27" s="497" t="s">
        <v>438</v>
      </c>
      <c r="B27" s="209"/>
      <c r="C27" s="209"/>
      <c r="D27" s="209"/>
      <c r="E27" s="209"/>
      <c r="F27" s="209"/>
      <c r="G27" s="209"/>
      <c r="H27" s="186"/>
    </row>
    <row r="28" ht="18.75" customHeight="1">
      <c r="A28" s="579" t="s">
        <v>52</v>
      </c>
      <c r="B28" s="580" t="s">
        <v>157</v>
      </c>
      <c r="C28" s="581" t="s">
        <v>439</v>
      </c>
      <c r="D28" s="582" t="s">
        <v>440</v>
      </c>
      <c r="E28" s="583"/>
      <c r="F28" s="583"/>
      <c r="G28" s="584"/>
      <c r="H28" s="585" t="s">
        <v>441</v>
      </c>
    </row>
    <row r="29" ht="15.75" customHeight="1">
      <c r="A29" s="586"/>
      <c r="B29" s="569"/>
      <c r="C29" s="214"/>
      <c r="D29" s="212" t="s">
        <v>158</v>
      </c>
      <c r="E29" s="212" t="s">
        <v>159</v>
      </c>
      <c r="F29" s="212" t="s">
        <v>160</v>
      </c>
      <c r="G29" s="212" t="s">
        <v>161</v>
      </c>
      <c r="H29" s="570"/>
      <c r="I29" s="215"/>
      <c r="J29" s="215"/>
      <c r="K29" s="215"/>
      <c r="L29" s="215"/>
      <c r="M29" s="215"/>
      <c r="N29" s="215"/>
      <c r="O29" s="215"/>
      <c r="P29" s="215"/>
      <c r="Q29" s="215"/>
      <c r="R29" s="215"/>
      <c r="S29" s="215"/>
      <c r="T29" s="215"/>
      <c r="U29" s="215"/>
      <c r="V29" s="215"/>
      <c r="W29" s="215"/>
      <c r="X29" s="215"/>
      <c r="Y29" s="215"/>
      <c r="Z29" s="215"/>
    </row>
    <row r="30" ht="15.75" customHeight="1">
      <c r="A30" s="217" t="s">
        <v>169</v>
      </c>
      <c r="B30" s="217"/>
      <c r="C30" s="217"/>
      <c r="D30" s="217"/>
      <c r="E30" s="217"/>
      <c r="F30" s="217"/>
      <c r="G30" s="217"/>
      <c r="H30" s="334"/>
      <c r="I30" s="215"/>
      <c r="J30" s="215"/>
      <c r="K30" s="215"/>
      <c r="L30" s="215"/>
      <c r="M30" s="215"/>
      <c r="N30" s="215"/>
      <c r="O30" s="215"/>
      <c r="P30" s="215"/>
      <c r="Q30" s="215"/>
      <c r="R30" s="215"/>
      <c r="S30" s="215"/>
      <c r="T30" s="215"/>
      <c r="U30" s="215"/>
      <c r="V30" s="215"/>
      <c r="W30" s="215"/>
      <c r="X30" s="215"/>
      <c r="Y30" s="215"/>
      <c r="Z30" s="215"/>
    </row>
    <row r="31" ht="15.75" customHeight="1">
      <c r="A31" s="239">
        <v>1.0</v>
      </c>
      <c r="B31" s="239" t="s">
        <v>170</v>
      </c>
      <c r="C31" s="225">
        <v>-150000.0</v>
      </c>
      <c r="D31" s="587">
        <v>4.0</v>
      </c>
      <c r="E31" s="588" t="s">
        <v>171</v>
      </c>
      <c r="F31" s="587">
        <v>2500000.0</v>
      </c>
      <c r="G31" s="589">
        <f t="shared" ref="G31:G34" si="1">D31*F31</f>
        <v>10000000</v>
      </c>
      <c r="H31" s="590"/>
      <c r="I31" s="215"/>
      <c r="J31" s="215"/>
      <c r="K31" s="215"/>
      <c r="L31" s="215"/>
      <c r="M31" s="215"/>
      <c r="N31" s="215"/>
      <c r="O31" s="215"/>
      <c r="P31" s="215"/>
      <c r="Q31" s="215"/>
      <c r="R31" s="215"/>
      <c r="S31" s="215"/>
      <c r="T31" s="215"/>
      <c r="U31" s="215"/>
      <c r="V31" s="215"/>
      <c r="W31" s="215"/>
      <c r="X31" s="215"/>
      <c r="Y31" s="215"/>
      <c r="Z31" s="215"/>
    </row>
    <row r="32" ht="15.75" customHeight="1">
      <c r="A32" s="239">
        <v>2.0</v>
      </c>
      <c r="B32" s="239" t="s">
        <v>172</v>
      </c>
      <c r="C32" s="225">
        <v>1500000.0</v>
      </c>
      <c r="D32" s="587">
        <v>6.0</v>
      </c>
      <c r="E32" s="588" t="s">
        <v>171</v>
      </c>
      <c r="F32" s="587">
        <v>4000000.0</v>
      </c>
      <c r="G32" s="589">
        <f t="shared" si="1"/>
        <v>24000000</v>
      </c>
      <c r="H32" s="590"/>
      <c r="I32" s="215"/>
      <c r="J32" s="215"/>
      <c r="K32" s="215"/>
      <c r="L32" s="215"/>
      <c r="M32" s="215"/>
      <c r="N32" s="215"/>
      <c r="O32" s="215"/>
      <c r="P32" s="215"/>
      <c r="Q32" s="215"/>
      <c r="R32" s="215"/>
      <c r="S32" s="215"/>
      <c r="T32" s="215"/>
      <c r="U32" s="215"/>
      <c r="V32" s="215"/>
      <c r="W32" s="215"/>
      <c r="X32" s="215"/>
      <c r="Y32" s="215"/>
      <c r="Z32" s="215"/>
    </row>
    <row r="33" ht="15.75" customHeight="1">
      <c r="A33" s="239">
        <v>3.0</v>
      </c>
      <c r="B33" s="239" t="s">
        <v>173</v>
      </c>
      <c r="C33" s="225">
        <v>6500000.0</v>
      </c>
      <c r="D33" s="587">
        <v>3.0</v>
      </c>
      <c r="E33" s="588" t="s">
        <v>171</v>
      </c>
      <c r="F33" s="587">
        <v>2000000.0</v>
      </c>
      <c r="G33" s="589">
        <f t="shared" si="1"/>
        <v>6000000</v>
      </c>
      <c r="H33" s="590"/>
      <c r="I33" s="215"/>
      <c r="J33" s="215"/>
      <c r="K33" s="215"/>
      <c r="L33" s="215"/>
      <c r="M33" s="215"/>
      <c r="N33" s="215"/>
      <c r="O33" s="215"/>
      <c r="P33" s="215"/>
      <c r="Q33" s="215"/>
      <c r="R33" s="215"/>
      <c r="S33" s="215"/>
      <c r="T33" s="215"/>
      <c r="U33" s="215"/>
      <c r="V33" s="215"/>
      <c r="W33" s="215"/>
      <c r="X33" s="215"/>
      <c r="Y33" s="215"/>
      <c r="Z33" s="215"/>
    </row>
    <row r="34" ht="15.75" customHeight="1">
      <c r="A34" s="220">
        <v>4.0</v>
      </c>
      <c r="B34" s="221" t="s">
        <v>174</v>
      </c>
      <c r="C34" s="225">
        <v>0.0</v>
      </c>
      <c r="D34" s="591">
        <v>7.0</v>
      </c>
      <c r="E34" s="588" t="s">
        <v>175</v>
      </c>
      <c r="F34" s="592">
        <v>100000.0</v>
      </c>
      <c r="G34" s="589">
        <f t="shared" si="1"/>
        <v>700000</v>
      </c>
      <c r="H34" s="590"/>
      <c r="I34" s="215"/>
      <c r="J34" s="215"/>
      <c r="K34" s="215"/>
      <c r="L34" s="215"/>
      <c r="M34" s="215"/>
      <c r="N34" s="215"/>
      <c r="O34" s="215"/>
      <c r="P34" s="215"/>
      <c r="Q34" s="215"/>
      <c r="R34" s="215"/>
      <c r="S34" s="215"/>
      <c r="T34" s="215"/>
      <c r="U34" s="215"/>
      <c r="V34" s="215"/>
      <c r="W34" s="215"/>
      <c r="X34" s="215"/>
      <c r="Y34" s="215"/>
      <c r="Z34" s="215"/>
    </row>
    <row r="35" ht="15.75" customHeight="1">
      <c r="A35" s="217" t="s">
        <v>181</v>
      </c>
      <c r="B35" s="217"/>
      <c r="C35" s="217"/>
      <c r="D35" s="217"/>
      <c r="E35" s="217"/>
      <c r="F35" s="217"/>
      <c r="G35" s="217"/>
      <c r="H35" s="334"/>
      <c r="I35" s="215"/>
      <c r="J35" s="215"/>
      <c r="K35" s="215"/>
      <c r="L35" s="215"/>
      <c r="M35" s="215"/>
      <c r="N35" s="215"/>
      <c r="O35" s="215"/>
      <c r="P35" s="215"/>
      <c r="Q35" s="215"/>
      <c r="R35" s="215"/>
      <c r="S35" s="215"/>
      <c r="T35" s="215"/>
      <c r="U35" s="215"/>
      <c r="V35" s="215"/>
      <c r="W35" s="215"/>
      <c r="X35" s="215"/>
      <c r="Y35" s="215"/>
      <c r="Z35" s="215"/>
    </row>
    <row r="36" ht="15.75" customHeight="1">
      <c r="A36" s="220">
        <v>4.0</v>
      </c>
      <c r="B36" s="221" t="s">
        <v>185</v>
      </c>
      <c r="C36" s="225">
        <v>150000.0</v>
      </c>
      <c r="D36" s="222">
        <v>1.0</v>
      </c>
      <c r="E36" s="220" t="s">
        <v>171</v>
      </c>
      <c r="F36" s="245">
        <v>300000.0</v>
      </c>
      <c r="G36" s="589">
        <f>D36*F36</f>
        <v>300000</v>
      </c>
      <c r="H36" s="590"/>
      <c r="I36" s="215"/>
      <c r="J36" s="215"/>
      <c r="K36" s="215"/>
      <c r="L36" s="215"/>
      <c r="M36" s="215"/>
      <c r="N36" s="215"/>
      <c r="O36" s="215"/>
      <c r="P36" s="215"/>
      <c r="Q36" s="215"/>
      <c r="R36" s="215"/>
      <c r="S36" s="215"/>
      <c r="T36" s="215"/>
      <c r="U36" s="215"/>
      <c r="V36" s="215"/>
      <c r="W36" s="215"/>
      <c r="X36" s="215"/>
      <c r="Y36" s="215"/>
      <c r="Z36" s="215"/>
    </row>
    <row r="37" ht="15.75" customHeight="1">
      <c r="A37" s="260" t="s">
        <v>63</v>
      </c>
      <c r="B37" s="261" t="s">
        <v>64</v>
      </c>
      <c r="C37" s="202"/>
      <c r="D37" s="262"/>
      <c r="E37" s="258"/>
      <c r="F37" s="202"/>
      <c r="G37" s="202"/>
      <c r="H37" s="202"/>
    </row>
    <row r="38" ht="15.75" customHeight="1">
      <c r="A38" s="220">
        <v>1.0</v>
      </c>
      <c r="B38" s="221" t="s">
        <v>191</v>
      </c>
      <c r="C38" s="225">
        <v>3000000.0</v>
      </c>
      <c r="D38" s="220">
        <v>2.0</v>
      </c>
      <c r="E38" s="220" t="s">
        <v>171</v>
      </c>
      <c r="F38" s="221">
        <v>5000000.0</v>
      </c>
      <c r="G38" s="589">
        <f t="shared" ref="G38:G40" si="2">D38*F38</f>
        <v>10000000</v>
      </c>
      <c r="H38" s="590"/>
      <c r="I38" s="215"/>
      <c r="J38" s="215"/>
      <c r="K38" s="215"/>
      <c r="L38" s="215"/>
      <c r="M38" s="215"/>
      <c r="N38" s="215"/>
      <c r="O38" s="215"/>
      <c r="P38" s="215"/>
      <c r="Q38" s="215"/>
      <c r="R38" s="215"/>
      <c r="S38" s="215"/>
      <c r="T38" s="215"/>
      <c r="U38" s="215"/>
      <c r="V38" s="215"/>
      <c r="W38" s="215"/>
      <c r="X38" s="215"/>
      <c r="Y38" s="215"/>
      <c r="Z38" s="215"/>
    </row>
    <row r="39" ht="15.75" customHeight="1">
      <c r="A39" s="220">
        <v>2.0</v>
      </c>
      <c r="B39" s="221" t="s">
        <v>192</v>
      </c>
      <c r="C39" s="225">
        <v>1000000.0</v>
      </c>
      <c r="D39" s="220">
        <v>2.0</v>
      </c>
      <c r="E39" s="220" t="s">
        <v>193</v>
      </c>
      <c r="F39" s="221">
        <v>1000000.0</v>
      </c>
      <c r="G39" s="589">
        <f t="shared" si="2"/>
        <v>2000000</v>
      </c>
      <c r="H39" s="590"/>
      <c r="I39" s="215"/>
      <c r="J39" s="215"/>
      <c r="K39" s="215"/>
      <c r="L39" s="215"/>
      <c r="M39" s="215"/>
      <c r="N39" s="215"/>
      <c r="O39" s="215"/>
      <c r="P39" s="215"/>
      <c r="Q39" s="215"/>
      <c r="R39" s="215"/>
      <c r="S39" s="215"/>
      <c r="T39" s="215"/>
      <c r="U39" s="215"/>
      <c r="V39" s="215"/>
      <c r="W39" s="215"/>
      <c r="X39" s="215"/>
      <c r="Y39" s="215"/>
      <c r="Z39" s="215"/>
    </row>
    <row r="40" ht="15.75" customHeight="1">
      <c r="A40" s="220">
        <v>3.0</v>
      </c>
      <c r="B40" s="221" t="s">
        <v>194</v>
      </c>
      <c r="C40" s="225">
        <v>7000000.0</v>
      </c>
      <c r="D40" s="220">
        <v>2.0</v>
      </c>
      <c r="E40" s="220" t="s">
        <v>195</v>
      </c>
      <c r="F40" s="223">
        <v>1.0E7</v>
      </c>
      <c r="G40" s="589">
        <f t="shared" si="2"/>
        <v>20000000</v>
      </c>
      <c r="H40" s="590"/>
      <c r="I40" s="215"/>
      <c r="J40" s="215"/>
      <c r="K40" s="215"/>
      <c r="L40" s="215"/>
      <c r="M40" s="215"/>
      <c r="N40" s="215"/>
      <c r="O40" s="215"/>
      <c r="P40" s="215"/>
      <c r="Q40" s="215"/>
      <c r="R40" s="215"/>
      <c r="S40" s="215"/>
      <c r="T40" s="215"/>
      <c r="U40" s="215"/>
      <c r="V40" s="215"/>
      <c r="W40" s="215"/>
      <c r="X40" s="215"/>
      <c r="Y40" s="215"/>
      <c r="Z40" s="215"/>
    </row>
    <row r="41" ht="15.75" customHeight="1">
      <c r="A41" s="217" t="s">
        <v>199</v>
      </c>
      <c r="B41" s="217"/>
      <c r="C41" s="217"/>
      <c r="D41" s="217"/>
      <c r="E41" s="217"/>
      <c r="F41" s="217"/>
      <c r="G41" s="217"/>
      <c r="H41" s="334"/>
      <c r="I41" s="215"/>
      <c r="J41" s="215"/>
      <c r="K41" s="215"/>
      <c r="L41" s="215"/>
      <c r="M41" s="215"/>
      <c r="N41" s="215"/>
      <c r="O41" s="215"/>
      <c r="P41" s="215"/>
      <c r="Q41" s="215"/>
      <c r="R41" s="215"/>
      <c r="S41" s="215"/>
      <c r="T41" s="215"/>
      <c r="U41" s="215"/>
      <c r="V41" s="215"/>
      <c r="W41" s="215"/>
      <c r="X41" s="215"/>
      <c r="Y41" s="215"/>
      <c r="Z41" s="215"/>
    </row>
    <row r="42" ht="15.75" customHeight="1">
      <c r="A42" s="220">
        <v>1.0</v>
      </c>
      <c r="B42" s="221" t="s">
        <v>200</v>
      </c>
      <c r="C42" s="225">
        <v>2794411.0</v>
      </c>
      <c r="D42" s="222">
        <v>1000.0</v>
      </c>
      <c r="E42" s="223" t="s">
        <v>165</v>
      </c>
      <c r="F42" s="220">
        <v>2000.0</v>
      </c>
      <c r="G42" s="589">
        <f t="shared" ref="G42:G56" si="3">D42*F42</f>
        <v>2000000</v>
      </c>
      <c r="H42" s="593"/>
      <c r="I42" s="215"/>
      <c r="J42" s="215"/>
      <c r="K42" s="215"/>
      <c r="L42" s="215"/>
      <c r="M42" s="215"/>
      <c r="N42" s="215"/>
      <c r="O42" s="215"/>
      <c r="P42" s="215"/>
      <c r="Q42" s="215"/>
      <c r="R42" s="215"/>
      <c r="S42" s="215"/>
      <c r="T42" s="215"/>
      <c r="U42" s="215"/>
      <c r="V42" s="215"/>
      <c r="W42" s="215"/>
      <c r="X42" s="215"/>
      <c r="Y42" s="215"/>
      <c r="Z42" s="215"/>
    </row>
    <row r="43" ht="15.75" customHeight="1">
      <c r="A43" s="220">
        <v>3.0</v>
      </c>
      <c r="B43" s="221" t="s">
        <v>442</v>
      </c>
      <c r="C43" s="225">
        <v>2.0E7</v>
      </c>
      <c r="D43" s="222">
        <v>1.0</v>
      </c>
      <c r="E43" s="223" t="s">
        <v>171</v>
      </c>
      <c r="F43" s="220">
        <v>2.0E7</v>
      </c>
      <c r="G43" s="589">
        <f t="shared" si="3"/>
        <v>20000000</v>
      </c>
      <c r="H43" s="590"/>
      <c r="I43" s="215"/>
      <c r="J43" s="215"/>
      <c r="K43" s="215"/>
      <c r="L43" s="215"/>
      <c r="M43" s="215"/>
      <c r="N43" s="215"/>
      <c r="O43" s="215"/>
      <c r="P43" s="215"/>
      <c r="Q43" s="215"/>
      <c r="R43" s="215"/>
      <c r="S43" s="215"/>
      <c r="T43" s="215"/>
      <c r="U43" s="215"/>
      <c r="V43" s="215"/>
      <c r="W43" s="215"/>
      <c r="X43" s="215"/>
      <c r="Y43" s="215"/>
      <c r="Z43" s="215"/>
    </row>
    <row r="44" ht="15.75" customHeight="1">
      <c r="A44" s="220">
        <v>4.0</v>
      </c>
      <c r="B44" s="221" t="s">
        <v>203</v>
      </c>
      <c r="C44" s="225">
        <v>5000000.0</v>
      </c>
      <c r="D44" s="222">
        <v>1.0</v>
      </c>
      <c r="E44" s="223" t="s">
        <v>171</v>
      </c>
      <c r="F44" s="220">
        <v>5000000.0</v>
      </c>
      <c r="G44" s="589">
        <f t="shared" si="3"/>
        <v>5000000</v>
      </c>
      <c r="H44" s="590"/>
      <c r="I44" s="215"/>
      <c r="J44" s="215"/>
      <c r="K44" s="215"/>
      <c r="L44" s="215"/>
      <c r="M44" s="215"/>
      <c r="N44" s="215"/>
      <c r="O44" s="215"/>
      <c r="P44" s="215"/>
      <c r="Q44" s="215"/>
      <c r="R44" s="215"/>
      <c r="S44" s="215"/>
      <c r="T44" s="215"/>
      <c r="U44" s="215"/>
      <c r="V44" s="215"/>
      <c r="W44" s="215"/>
      <c r="X44" s="215"/>
      <c r="Y44" s="215"/>
      <c r="Z44" s="215"/>
    </row>
    <row r="45" ht="15.75" customHeight="1">
      <c r="A45" s="220">
        <v>5.0</v>
      </c>
      <c r="B45" s="221" t="s">
        <v>204</v>
      </c>
      <c r="C45" s="225">
        <v>0.0</v>
      </c>
      <c r="D45" s="222"/>
      <c r="E45" s="223"/>
      <c r="F45" s="221"/>
      <c r="G45" s="589">
        <f t="shared" si="3"/>
        <v>0</v>
      </c>
      <c r="H45" s="590"/>
      <c r="I45" s="215"/>
      <c r="J45" s="215"/>
      <c r="K45" s="215"/>
      <c r="L45" s="215"/>
      <c r="M45" s="215"/>
      <c r="N45" s="215"/>
      <c r="O45" s="215"/>
      <c r="P45" s="215"/>
      <c r="Q45" s="215"/>
      <c r="R45" s="215"/>
      <c r="S45" s="215"/>
      <c r="T45" s="215"/>
      <c r="U45" s="215"/>
      <c r="V45" s="215"/>
      <c r="W45" s="215"/>
      <c r="X45" s="215"/>
      <c r="Y45" s="215"/>
      <c r="Z45" s="215"/>
    </row>
    <row r="46" ht="15.75" customHeight="1">
      <c r="A46" s="220"/>
      <c r="B46" s="221" t="s">
        <v>205</v>
      </c>
      <c r="C46" s="225">
        <v>2.6576262E7</v>
      </c>
      <c r="D46" s="273">
        <v>77.0</v>
      </c>
      <c r="E46" s="223" t="s">
        <v>206</v>
      </c>
      <c r="F46" s="221">
        <v>500000.0</v>
      </c>
      <c r="G46" s="589">
        <f t="shared" si="3"/>
        <v>38500000</v>
      </c>
      <c r="H46" s="593"/>
      <c r="I46" s="215"/>
      <c r="J46" s="215"/>
      <c r="K46" s="215"/>
      <c r="L46" s="215"/>
      <c r="M46" s="215"/>
      <c r="N46" s="215"/>
      <c r="O46" s="215"/>
      <c r="P46" s="215"/>
      <c r="Q46" s="215"/>
      <c r="R46" s="215"/>
      <c r="S46" s="215"/>
      <c r="T46" s="215"/>
      <c r="U46" s="215"/>
      <c r="V46" s="215"/>
      <c r="W46" s="215"/>
      <c r="X46" s="215"/>
      <c r="Y46" s="215"/>
      <c r="Z46" s="215"/>
    </row>
    <row r="47" ht="15.75" customHeight="1">
      <c r="A47" s="220"/>
      <c r="B47" s="221" t="s">
        <v>443</v>
      </c>
      <c r="C47" s="225"/>
      <c r="D47" s="273">
        <v>48.0</v>
      </c>
      <c r="E47" s="223" t="s">
        <v>165</v>
      </c>
      <c r="F47" s="221">
        <v>500000.0</v>
      </c>
      <c r="G47" s="589">
        <f t="shared" si="3"/>
        <v>24000000</v>
      </c>
      <c r="H47" s="590"/>
      <c r="I47" s="215"/>
      <c r="J47" s="215"/>
      <c r="K47" s="215"/>
      <c r="L47" s="215"/>
      <c r="M47" s="215"/>
      <c r="N47" s="215"/>
      <c r="O47" s="215"/>
      <c r="P47" s="215"/>
      <c r="Q47" s="215"/>
      <c r="R47" s="215"/>
      <c r="S47" s="215"/>
      <c r="T47" s="215"/>
      <c r="U47" s="215"/>
      <c r="V47" s="215"/>
      <c r="W47" s="215"/>
      <c r="X47" s="215"/>
      <c r="Y47" s="215"/>
      <c r="Z47" s="215"/>
    </row>
    <row r="48" ht="15.75" customHeight="1">
      <c r="A48" s="220">
        <v>6.0</v>
      </c>
      <c r="B48" s="221" t="s">
        <v>207</v>
      </c>
      <c r="C48" s="225">
        <v>0.0</v>
      </c>
      <c r="D48" s="273"/>
      <c r="E48" s="223"/>
      <c r="F48" s="221"/>
      <c r="G48" s="589">
        <f t="shared" si="3"/>
        <v>0</v>
      </c>
      <c r="H48" s="590"/>
      <c r="I48" s="215"/>
      <c r="J48" s="215"/>
      <c r="K48" s="215"/>
      <c r="L48" s="215"/>
      <c r="M48" s="215"/>
      <c r="N48" s="215"/>
      <c r="O48" s="215"/>
      <c r="P48" s="215"/>
      <c r="Q48" s="215"/>
      <c r="R48" s="215"/>
      <c r="S48" s="215"/>
      <c r="T48" s="215"/>
      <c r="U48" s="215"/>
      <c r="V48" s="215"/>
      <c r="W48" s="215"/>
      <c r="X48" s="215"/>
      <c r="Y48" s="215"/>
      <c r="Z48" s="215"/>
    </row>
    <row r="49" ht="15.75" customHeight="1">
      <c r="A49" s="220"/>
      <c r="B49" s="221" t="s">
        <v>208</v>
      </c>
      <c r="C49" s="225">
        <v>960000.0</v>
      </c>
      <c r="D49" s="273">
        <v>9.0</v>
      </c>
      <c r="E49" s="223" t="s">
        <v>167</v>
      </c>
      <c r="F49" s="221">
        <v>800000.0</v>
      </c>
      <c r="G49" s="589">
        <f t="shared" si="3"/>
        <v>7200000</v>
      </c>
      <c r="H49" s="590"/>
      <c r="I49" s="215"/>
      <c r="J49" s="215"/>
      <c r="K49" s="215"/>
      <c r="L49" s="215"/>
      <c r="M49" s="215"/>
      <c r="N49" s="215"/>
      <c r="O49" s="215"/>
      <c r="P49" s="215"/>
      <c r="Q49" s="215"/>
      <c r="R49" s="215"/>
      <c r="S49" s="215"/>
      <c r="T49" s="215"/>
      <c r="U49" s="215"/>
      <c r="V49" s="215"/>
      <c r="W49" s="215"/>
      <c r="X49" s="215"/>
      <c r="Y49" s="215"/>
      <c r="Z49" s="215"/>
    </row>
    <row r="50" ht="15.75" customHeight="1">
      <c r="A50" s="220"/>
      <c r="B50" s="221" t="s">
        <v>209</v>
      </c>
      <c r="C50" s="225">
        <v>5.289E7</v>
      </c>
      <c r="D50" s="273">
        <v>60.0</v>
      </c>
      <c r="E50" s="223" t="s">
        <v>206</v>
      </c>
      <c r="F50" s="221">
        <v>300000.0</v>
      </c>
      <c r="G50" s="589">
        <f t="shared" si="3"/>
        <v>18000000</v>
      </c>
      <c r="H50" s="590"/>
      <c r="I50" s="215"/>
      <c r="J50" s="215"/>
      <c r="K50" s="215"/>
      <c r="L50" s="215"/>
      <c r="M50" s="215"/>
      <c r="N50" s="215"/>
      <c r="O50" s="215"/>
      <c r="P50" s="215"/>
      <c r="Q50" s="215"/>
      <c r="R50" s="215"/>
      <c r="S50" s="215"/>
      <c r="T50" s="215"/>
      <c r="U50" s="215"/>
      <c r="V50" s="215"/>
      <c r="W50" s="215"/>
      <c r="X50" s="215"/>
      <c r="Y50" s="215"/>
      <c r="Z50" s="215"/>
    </row>
    <row r="51" ht="15.75" customHeight="1">
      <c r="A51" s="220"/>
      <c r="B51" s="594" t="s">
        <v>444</v>
      </c>
      <c r="C51" s="225"/>
      <c r="D51" s="595">
        <v>60.0</v>
      </c>
      <c r="E51" s="596" t="s">
        <v>206</v>
      </c>
      <c r="F51" s="594">
        <v>100000.0</v>
      </c>
      <c r="G51" s="589">
        <f t="shared" si="3"/>
        <v>6000000</v>
      </c>
      <c r="H51" s="590"/>
      <c r="I51" s="215"/>
      <c r="J51" s="215"/>
      <c r="K51" s="215"/>
      <c r="L51" s="215"/>
      <c r="M51" s="215"/>
      <c r="N51" s="215"/>
      <c r="O51" s="215"/>
      <c r="P51" s="215"/>
      <c r="Q51" s="215"/>
      <c r="R51" s="215"/>
      <c r="S51" s="215"/>
      <c r="T51" s="215"/>
      <c r="U51" s="215"/>
      <c r="V51" s="215"/>
      <c r="W51" s="215"/>
      <c r="X51" s="215"/>
      <c r="Y51" s="215"/>
      <c r="Z51" s="215"/>
    </row>
    <row r="52" ht="15.75" customHeight="1">
      <c r="A52" s="220">
        <v>7.0</v>
      </c>
      <c r="B52" s="221" t="s">
        <v>210</v>
      </c>
      <c r="C52" s="225">
        <v>0.0</v>
      </c>
      <c r="D52" s="273"/>
      <c r="E52" s="223"/>
      <c r="F52" s="220"/>
      <c r="G52" s="589">
        <f t="shared" si="3"/>
        <v>0</v>
      </c>
      <c r="H52" s="590"/>
      <c r="I52" s="215"/>
      <c r="J52" s="215"/>
      <c r="K52" s="215"/>
      <c r="L52" s="215"/>
      <c r="M52" s="215"/>
      <c r="N52" s="215"/>
      <c r="O52" s="215"/>
      <c r="P52" s="215"/>
      <c r="Q52" s="215"/>
      <c r="R52" s="215"/>
      <c r="S52" s="215"/>
      <c r="T52" s="215"/>
      <c r="U52" s="215"/>
      <c r="V52" s="215"/>
      <c r="W52" s="215"/>
      <c r="X52" s="215"/>
      <c r="Y52" s="215"/>
      <c r="Z52" s="215"/>
    </row>
    <row r="53" ht="15.75" customHeight="1">
      <c r="A53" s="220"/>
      <c r="B53" s="221" t="s">
        <v>214</v>
      </c>
      <c r="C53" s="225">
        <v>2.28E7</v>
      </c>
      <c r="D53" s="273">
        <v>240.0</v>
      </c>
      <c r="E53" s="223" t="s">
        <v>165</v>
      </c>
      <c r="F53" s="220">
        <v>250000.0</v>
      </c>
      <c r="G53" s="589">
        <f t="shared" si="3"/>
        <v>60000000</v>
      </c>
      <c r="H53" s="590"/>
      <c r="I53" s="215"/>
      <c r="J53" s="215"/>
      <c r="K53" s="215"/>
      <c r="L53" s="215"/>
      <c r="M53" s="215"/>
      <c r="N53" s="215"/>
      <c r="O53" s="215"/>
      <c r="P53" s="215"/>
      <c r="Q53" s="215"/>
      <c r="R53" s="215"/>
      <c r="S53" s="215"/>
      <c r="T53" s="215"/>
      <c r="U53" s="215"/>
      <c r="V53" s="215"/>
      <c r="W53" s="215"/>
      <c r="X53" s="215"/>
      <c r="Y53" s="215"/>
      <c r="Z53" s="215"/>
    </row>
    <row r="54" ht="15.75" customHeight="1">
      <c r="A54" s="220">
        <v>12.0</v>
      </c>
      <c r="B54" s="221" t="s">
        <v>220</v>
      </c>
      <c r="C54" s="225">
        <v>7800000.0</v>
      </c>
      <c r="D54" s="222">
        <v>35.0</v>
      </c>
      <c r="E54" s="223" t="s">
        <v>167</v>
      </c>
      <c r="F54" s="221">
        <v>1800000.0</v>
      </c>
      <c r="G54" s="589">
        <f t="shared" si="3"/>
        <v>63000000</v>
      </c>
      <c r="H54" s="590"/>
      <c r="I54" s="215"/>
      <c r="J54" s="215"/>
      <c r="K54" s="215"/>
      <c r="L54" s="215"/>
      <c r="M54" s="215"/>
      <c r="N54" s="215"/>
      <c r="O54" s="215"/>
      <c r="P54" s="215"/>
      <c r="Q54" s="215"/>
      <c r="R54" s="215"/>
      <c r="S54" s="215"/>
      <c r="T54" s="215"/>
      <c r="U54" s="215"/>
      <c r="V54" s="215"/>
      <c r="W54" s="215"/>
      <c r="X54" s="215"/>
      <c r="Y54" s="215"/>
      <c r="Z54" s="215"/>
    </row>
    <row r="55" ht="15.75" customHeight="1">
      <c r="A55" s="220">
        <v>14.0</v>
      </c>
      <c r="B55" s="221" t="s">
        <v>222</v>
      </c>
      <c r="C55" s="225">
        <v>1.1175E7</v>
      </c>
      <c r="D55" s="222">
        <v>500.0</v>
      </c>
      <c r="E55" s="223" t="s">
        <v>167</v>
      </c>
      <c r="F55" s="220">
        <v>20000.0</v>
      </c>
      <c r="G55" s="589">
        <f t="shared" si="3"/>
        <v>10000000</v>
      </c>
      <c r="H55" s="593"/>
      <c r="I55" s="215"/>
      <c r="J55" s="215"/>
      <c r="K55" s="215"/>
      <c r="L55" s="215"/>
      <c r="M55" s="215"/>
      <c r="N55" s="215"/>
      <c r="O55" s="215"/>
      <c r="P55" s="215"/>
      <c r="Q55" s="215"/>
      <c r="R55" s="215"/>
      <c r="S55" s="215"/>
      <c r="T55" s="215"/>
      <c r="U55" s="215"/>
      <c r="V55" s="215"/>
      <c r="W55" s="215"/>
      <c r="X55" s="215"/>
      <c r="Y55" s="215"/>
      <c r="Z55" s="215"/>
    </row>
    <row r="56" ht="15.75" customHeight="1">
      <c r="A56" s="220">
        <v>18.0</v>
      </c>
      <c r="B56" s="221" t="s">
        <v>226</v>
      </c>
      <c r="C56" s="225">
        <v>2.0E7</v>
      </c>
      <c r="D56" s="280">
        <v>2.0</v>
      </c>
      <c r="E56" s="281" t="s">
        <v>171</v>
      </c>
      <c r="F56" s="282">
        <v>1.0E7</v>
      </c>
      <c r="G56" s="589">
        <f t="shared" si="3"/>
        <v>20000000</v>
      </c>
      <c r="H56" s="590"/>
      <c r="I56" s="215"/>
      <c r="J56" s="215"/>
      <c r="K56" s="215"/>
      <c r="L56" s="215"/>
      <c r="M56" s="215"/>
      <c r="N56" s="215"/>
      <c r="O56" s="215"/>
      <c r="P56" s="215"/>
      <c r="Q56" s="215"/>
      <c r="R56" s="215"/>
      <c r="S56" s="215"/>
      <c r="T56" s="215"/>
      <c r="U56" s="215"/>
      <c r="V56" s="215"/>
      <c r="W56" s="215"/>
      <c r="X56" s="215"/>
      <c r="Y56" s="215"/>
      <c r="Z56" s="215"/>
    </row>
    <row r="57" ht="15.75" customHeight="1">
      <c r="A57" s="217" t="s">
        <v>228</v>
      </c>
      <c r="B57" s="217"/>
      <c r="C57" s="217"/>
      <c r="D57" s="217"/>
      <c r="E57" s="217"/>
      <c r="F57" s="217"/>
      <c r="G57" s="217"/>
      <c r="H57" s="334"/>
      <c r="I57" s="215"/>
      <c r="J57" s="215"/>
      <c r="K57" s="215"/>
      <c r="L57" s="215"/>
      <c r="M57" s="215"/>
      <c r="N57" s="215"/>
      <c r="O57" s="215"/>
      <c r="P57" s="215"/>
      <c r="Q57" s="215"/>
      <c r="R57" s="215"/>
      <c r="S57" s="215"/>
      <c r="T57" s="215"/>
      <c r="U57" s="215"/>
      <c r="V57" s="215"/>
      <c r="W57" s="215"/>
      <c r="X57" s="215"/>
      <c r="Y57" s="215"/>
      <c r="Z57" s="215"/>
    </row>
    <row r="58" ht="15.75" customHeight="1">
      <c r="A58" s="220">
        <v>2.0</v>
      </c>
      <c r="B58" s="221" t="s">
        <v>230</v>
      </c>
      <c r="C58" s="225">
        <v>1.6E7</v>
      </c>
      <c r="D58" s="222">
        <v>3.0</v>
      </c>
      <c r="E58" s="223" t="s">
        <v>231</v>
      </c>
      <c r="F58" s="221">
        <v>1000000.0</v>
      </c>
      <c r="G58" s="589">
        <f>D58*F58</f>
        <v>3000000</v>
      </c>
      <c r="H58" s="590"/>
      <c r="I58" s="215"/>
      <c r="J58" s="215"/>
      <c r="K58" s="215"/>
      <c r="L58" s="215"/>
      <c r="M58" s="215"/>
      <c r="N58" s="215"/>
      <c r="O58" s="215"/>
      <c r="P58" s="215"/>
      <c r="Q58" s="215"/>
      <c r="R58" s="215"/>
      <c r="S58" s="215"/>
      <c r="T58" s="215"/>
      <c r="U58" s="215"/>
      <c r="V58" s="215"/>
      <c r="W58" s="215"/>
      <c r="X58" s="215"/>
      <c r="Y58" s="215"/>
      <c r="Z58" s="215"/>
    </row>
    <row r="59" ht="15.75" customHeight="1">
      <c r="A59" s="217" t="s">
        <v>233</v>
      </c>
      <c r="B59" s="217"/>
      <c r="C59" s="217"/>
      <c r="D59" s="217"/>
      <c r="E59" s="217"/>
      <c r="F59" s="217"/>
      <c r="G59" s="217"/>
      <c r="H59" s="334"/>
      <c r="I59" s="215"/>
      <c r="J59" s="215"/>
      <c r="K59" s="215"/>
      <c r="L59" s="215"/>
      <c r="M59" s="215"/>
      <c r="N59" s="215"/>
      <c r="O59" s="215"/>
      <c r="P59" s="215"/>
      <c r="Q59" s="215"/>
      <c r="R59" s="215"/>
      <c r="S59" s="215"/>
      <c r="T59" s="215"/>
      <c r="U59" s="215"/>
      <c r="V59" s="215"/>
      <c r="W59" s="215"/>
      <c r="X59" s="215"/>
      <c r="Y59" s="215"/>
      <c r="Z59" s="215"/>
    </row>
    <row r="60" ht="15.75" customHeight="1">
      <c r="A60" s="220">
        <v>3.0</v>
      </c>
      <c r="B60" s="221" t="s">
        <v>236</v>
      </c>
      <c r="C60" s="225">
        <v>350000.0</v>
      </c>
      <c r="D60" s="273">
        <v>7.0</v>
      </c>
      <c r="E60" s="223" t="s">
        <v>165</v>
      </c>
      <c r="F60" s="222">
        <v>350000.0</v>
      </c>
      <c r="G60" s="589">
        <f t="shared" ref="G60:G61" si="4">D60*F60</f>
        <v>2450000</v>
      </c>
      <c r="H60" s="590"/>
      <c r="I60" s="215"/>
      <c r="J60" s="215"/>
      <c r="K60" s="215"/>
      <c r="L60" s="215"/>
      <c r="M60" s="215"/>
      <c r="N60" s="215"/>
      <c r="O60" s="215"/>
      <c r="P60" s="215"/>
      <c r="Q60" s="215"/>
      <c r="R60" s="215"/>
      <c r="S60" s="215"/>
      <c r="T60" s="215"/>
      <c r="U60" s="215"/>
      <c r="V60" s="215"/>
      <c r="W60" s="215"/>
      <c r="X60" s="215"/>
      <c r="Y60" s="215"/>
      <c r="Z60" s="215"/>
    </row>
    <row r="61" ht="15.75" customHeight="1">
      <c r="A61" s="220">
        <v>4.0</v>
      </c>
      <c r="B61" s="221" t="s">
        <v>226</v>
      </c>
      <c r="C61" s="225">
        <v>5000000.0</v>
      </c>
      <c r="D61" s="280">
        <v>1.0</v>
      </c>
      <c r="E61" s="281" t="s">
        <v>195</v>
      </c>
      <c r="F61" s="280">
        <v>5000000.0</v>
      </c>
      <c r="G61" s="589">
        <f t="shared" si="4"/>
        <v>5000000</v>
      </c>
      <c r="H61" s="590"/>
      <c r="I61" s="215"/>
      <c r="J61" s="215"/>
      <c r="K61" s="215"/>
      <c r="L61" s="215"/>
      <c r="M61" s="215"/>
      <c r="N61" s="215"/>
      <c r="O61" s="215"/>
      <c r="P61" s="215"/>
      <c r="Q61" s="215"/>
      <c r="R61" s="215"/>
      <c r="S61" s="215"/>
      <c r="T61" s="215"/>
      <c r="U61" s="215"/>
      <c r="V61" s="215"/>
      <c r="W61" s="215"/>
      <c r="X61" s="215"/>
      <c r="Y61" s="215"/>
      <c r="Z61" s="215"/>
    </row>
    <row r="62" ht="15.75" customHeight="1">
      <c r="A62" s="260" t="s">
        <v>69</v>
      </c>
      <c r="B62" s="261" t="s">
        <v>70</v>
      </c>
      <c r="C62" s="288"/>
      <c r="D62" s="257"/>
      <c r="E62" s="258"/>
      <c r="F62" s="202"/>
      <c r="G62" s="202"/>
      <c r="H62" s="288"/>
    </row>
    <row r="63" ht="15.75" customHeight="1">
      <c r="A63" s="220">
        <v>1.0</v>
      </c>
      <c r="B63" s="594" t="s">
        <v>445</v>
      </c>
      <c r="C63" s="225">
        <v>0.0</v>
      </c>
      <c r="D63" s="595">
        <v>1.0</v>
      </c>
      <c r="E63" s="594" t="s">
        <v>171</v>
      </c>
      <c r="F63" s="596">
        <v>1.5E7</v>
      </c>
      <c r="G63" s="589">
        <f t="shared" ref="G63:G64" si="5">D63*F63</f>
        <v>15000000</v>
      </c>
      <c r="H63" s="590"/>
      <c r="I63" s="215"/>
      <c r="J63" s="215"/>
      <c r="K63" s="215"/>
      <c r="L63" s="215"/>
      <c r="M63" s="215"/>
      <c r="N63" s="215"/>
      <c r="O63" s="215"/>
      <c r="P63" s="215"/>
      <c r="Q63" s="215"/>
      <c r="R63" s="215"/>
      <c r="S63" s="215"/>
      <c r="T63" s="215"/>
      <c r="U63" s="215"/>
      <c r="V63" s="215"/>
      <c r="W63" s="215"/>
      <c r="X63" s="215"/>
      <c r="Y63" s="215"/>
      <c r="Z63" s="215"/>
    </row>
    <row r="64" ht="15.75" customHeight="1">
      <c r="A64" s="220">
        <v>2.0</v>
      </c>
      <c r="B64" s="221" t="s">
        <v>247</v>
      </c>
      <c r="C64" s="225">
        <v>0.0</v>
      </c>
      <c r="D64" s="222">
        <v>1.0</v>
      </c>
      <c r="E64" s="245" t="s">
        <v>171</v>
      </c>
      <c r="F64" s="292">
        <v>2.0E7</v>
      </c>
      <c r="G64" s="589">
        <f t="shared" si="5"/>
        <v>20000000</v>
      </c>
      <c r="H64" s="590"/>
      <c r="I64" s="215"/>
      <c r="J64" s="215"/>
      <c r="K64" s="215"/>
      <c r="L64" s="215"/>
      <c r="M64" s="215"/>
      <c r="N64" s="215"/>
      <c r="O64" s="215"/>
      <c r="P64" s="215"/>
      <c r="Q64" s="215"/>
      <c r="R64" s="215"/>
      <c r="S64" s="215"/>
      <c r="T64" s="215"/>
      <c r="U64" s="215"/>
      <c r="V64" s="215"/>
      <c r="W64" s="215"/>
      <c r="X64" s="215"/>
      <c r="Y64" s="215"/>
      <c r="Z64" s="215"/>
    </row>
    <row r="65" ht="15.75" customHeight="1">
      <c r="A65" s="260" t="s">
        <v>72</v>
      </c>
      <c r="B65" s="261" t="s">
        <v>73</v>
      </c>
      <c r="C65" s="288"/>
      <c r="D65" s="257"/>
      <c r="E65" s="258"/>
      <c r="F65" s="202"/>
      <c r="G65" s="202"/>
      <c r="H65" s="288"/>
    </row>
    <row r="66" ht="15.75" customHeight="1">
      <c r="A66" s="220">
        <v>1.0</v>
      </c>
      <c r="B66" s="221" t="s">
        <v>249</v>
      </c>
      <c r="C66" s="225">
        <v>7050000.0</v>
      </c>
      <c r="D66" s="222">
        <v>12.0</v>
      </c>
      <c r="E66" s="223" t="s">
        <v>240</v>
      </c>
      <c r="F66" s="291">
        <v>200000.0</v>
      </c>
      <c r="G66" s="589">
        <f t="shared" ref="G66:G75" si="6">D66*F66</f>
        <v>2400000</v>
      </c>
      <c r="H66" s="590"/>
      <c r="I66" s="215"/>
      <c r="J66" s="215"/>
      <c r="K66" s="215"/>
      <c r="L66" s="215"/>
      <c r="M66" s="215"/>
      <c r="N66" s="215"/>
      <c r="O66" s="215"/>
      <c r="P66" s="215"/>
      <c r="Q66" s="215"/>
      <c r="R66" s="215"/>
      <c r="S66" s="215"/>
      <c r="T66" s="215"/>
      <c r="U66" s="215"/>
      <c r="V66" s="215"/>
      <c r="W66" s="215"/>
      <c r="X66" s="215"/>
      <c r="Y66" s="215"/>
      <c r="Z66" s="215"/>
    </row>
    <row r="67" ht="15.75" customHeight="1">
      <c r="A67" s="292">
        <v>2.0</v>
      </c>
      <c r="B67" s="221" t="s">
        <v>250</v>
      </c>
      <c r="C67" s="225">
        <v>-1796750.0</v>
      </c>
      <c r="D67" s="222">
        <v>12.0</v>
      </c>
      <c r="E67" s="223" t="s">
        <v>240</v>
      </c>
      <c r="F67" s="221">
        <v>300000.0</v>
      </c>
      <c r="G67" s="589">
        <f t="shared" si="6"/>
        <v>3600000</v>
      </c>
      <c r="H67" s="593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215"/>
      <c r="T67" s="215"/>
      <c r="U67" s="215"/>
      <c r="V67" s="215"/>
      <c r="W67" s="215"/>
      <c r="X67" s="215"/>
      <c r="Y67" s="215"/>
      <c r="Z67" s="215"/>
    </row>
    <row r="68" ht="15.75" customHeight="1">
      <c r="A68" s="220">
        <v>3.0</v>
      </c>
      <c r="B68" s="221" t="s">
        <v>251</v>
      </c>
      <c r="C68" s="225">
        <v>540000.0</v>
      </c>
      <c r="D68" s="222">
        <v>12.0</v>
      </c>
      <c r="E68" s="223" t="s">
        <v>240</v>
      </c>
      <c r="F68" s="291">
        <v>50000.0</v>
      </c>
      <c r="G68" s="589">
        <f t="shared" si="6"/>
        <v>600000</v>
      </c>
      <c r="H68" s="590"/>
      <c r="I68" s="215"/>
      <c r="J68" s="215"/>
      <c r="K68" s="215"/>
      <c r="L68" s="215"/>
      <c r="M68" s="215"/>
      <c r="N68" s="215"/>
      <c r="O68" s="215"/>
      <c r="P68" s="215"/>
      <c r="Q68" s="215"/>
      <c r="R68" s="215"/>
      <c r="S68" s="215"/>
      <c r="T68" s="215"/>
      <c r="U68" s="215"/>
      <c r="V68" s="215"/>
      <c r="W68" s="215"/>
      <c r="X68" s="215"/>
      <c r="Y68" s="215"/>
      <c r="Z68" s="215"/>
    </row>
    <row r="69" ht="15.75" customHeight="1">
      <c r="A69" s="292">
        <v>5.0</v>
      </c>
      <c r="B69" s="221" t="s">
        <v>253</v>
      </c>
      <c r="C69" s="225"/>
      <c r="D69" s="222"/>
      <c r="E69" s="220"/>
      <c r="F69" s="223"/>
      <c r="G69" s="589">
        <f t="shared" si="6"/>
        <v>0</v>
      </c>
      <c r="H69" s="590"/>
      <c r="I69" s="215"/>
      <c r="J69" s="215"/>
      <c r="K69" s="215"/>
      <c r="L69" s="215"/>
      <c r="M69" s="215"/>
      <c r="N69" s="215"/>
      <c r="O69" s="215"/>
      <c r="P69" s="215"/>
      <c r="Q69" s="215"/>
      <c r="R69" s="215"/>
      <c r="S69" s="215"/>
      <c r="T69" s="215"/>
      <c r="U69" s="215"/>
      <c r="V69" s="215"/>
      <c r="W69" s="215"/>
      <c r="X69" s="215"/>
      <c r="Y69" s="215"/>
      <c r="Z69" s="215"/>
    </row>
    <row r="70" ht="15.75" customHeight="1">
      <c r="A70" s="220"/>
      <c r="B70" s="221" t="s">
        <v>446</v>
      </c>
      <c r="C70" s="225">
        <v>4200000.0</v>
      </c>
      <c r="D70" s="222">
        <v>6.0</v>
      </c>
      <c r="E70" s="220" t="s">
        <v>171</v>
      </c>
      <c r="F70" s="223">
        <v>2000000.0</v>
      </c>
      <c r="G70" s="589">
        <f t="shared" si="6"/>
        <v>12000000</v>
      </c>
      <c r="H70" s="590"/>
      <c r="I70" s="215"/>
      <c r="J70" s="215"/>
      <c r="K70" s="215"/>
      <c r="L70" s="215"/>
      <c r="M70" s="215"/>
      <c r="N70" s="215"/>
      <c r="O70" s="215"/>
      <c r="P70" s="215"/>
      <c r="Q70" s="215"/>
      <c r="R70" s="215"/>
      <c r="S70" s="215"/>
      <c r="T70" s="215"/>
      <c r="U70" s="215"/>
      <c r="V70" s="215"/>
      <c r="W70" s="215"/>
      <c r="X70" s="215"/>
      <c r="Y70" s="215"/>
      <c r="Z70" s="215"/>
    </row>
    <row r="71" ht="15.75" customHeight="1">
      <c r="A71" s="220"/>
      <c r="B71" s="221" t="s">
        <v>447</v>
      </c>
      <c r="C71" s="225">
        <v>4400000.0</v>
      </c>
      <c r="D71" s="222">
        <v>3.0</v>
      </c>
      <c r="E71" s="220" t="s">
        <v>171</v>
      </c>
      <c r="F71" s="223">
        <v>5000000.0</v>
      </c>
      <c r="G71" s="589">
        <f t="shared" si="6"/>
        <v>15000000</v>
      </c>
      <c r="H71" s="590"/>
      <c r="I71" s="215"/>
      <c r="J71" s="215"/>
      <c r="K71" s="215"/>
      <c r="L71" s="215"/>
      <c r="M71" s="215"/>
      <c r="N71" s="215"/>
      <c r="O71" s="215"/>
      <c r="P71" s="215"/>
      <c r="Q71" s="215"/>
      <c r="R71" s="215"/>
      <c r="S71" s="215"/>
      <c r="T71" s="215"/>
      <c r="U71" s="215"/>
      <c r="V71" s="215"/>
      <c r="W71" s="215"/>
      <c r="X71" s="215"/>
      <c r="Y71" s="215"/>
      <c r="Z71" s="215"/>
    </row>
    <row r="72" ht="15.75" customHeight="1">
      <c r="A72" s="292"/>
      <c r="B72" s="221" t="s">
        <v>448</v>
      </c>
      <c r="C72" s="225">
        <v>0.0</v>
      </c>
      <c r="D72" s="222">
        <v>1.0</v>
      </c>
      <c r="E72" s="220" t="s">
        <v>171</v>
      </c>
      <c r="F72" s="223">
        <v>4000000.0</v>
      </c>
      <c r="G72" s="589">
        <f t="shared" si="6"/>
        <v>4000000</v>
      </c>
      <c r="H72" s="590"/>
      <c r="I72" s="215"/>
      <c r="J72" s="215"/>
      <c r="K72" s="215"/>
      <c r="L72" s="215"/>
      <c r="M72" s="215"/>
      <c r="N72" s="215"/>
      <c r="O72" s="215"/>
      <c r="P72" s="215"/>
      <c r="Q72" s="215"/>
      <c r="R72" s="215"/>
      <c r="S72" s="215"/>
      <c r="T72" s="215"/>
      <c r="U72" s="215"/>
      <c r="V72" s="215"/>
      <c r="W72" s="215"/>
      <c r="X72" s="215"/>
      <c r="Y72" s="215"/>
      <c r="Z72" s="215"/>
    </row>
    <row r="73" ht="15.75" customHeight="1">
      <c r="A73" s="220">
        <v>10.0</v>
      </c>
      <c r="B73" s="297" t="s">
        <v>257</v>
      </c>
      <c r="C73" s="225">
        <v>0.0</v>
      </c>
      <c r="D73" s="222">
        <v>12.0</v>
      </c>
      <c r="E73" s="223" t="s">
        <v>240</v>
      </c>
      <c r="F73" s="223">
        <v>2000000.0</v>
      </c>
      <c r="G73" s="589">
        <f t="shared" si="6"/>
        <v>24000000</v>
      </c>
      <c r="H73" s="590"/>
      <c r="I73" s="296"/>
      <c r="J73" s="296"/>
      <c r="K73" s="296"/>
      <c r="L73" s="296"/>
      <c r="M73" s="296"/>
      <c r="N73" s="296"/>
      <c r="O73" s="296"/>
      <c r="P73" s="296"/>
      <c r="Q73" s="296"/>
      <c r="R73" s="296"/>
      <c r="S73" s="296"/>
      <c r="T73" s="296"/>
      <c r="U73" s="296"/>
      <c r="V73" s="296"/>
      <c r="W73" s="296"/>
      <c r="X73" s="296"/>
      <c r="Y73" s="296"/>
      <c r="Z73" s="296"/>
    </row>
    <row r="74" ht="15.75" customHeight="1">
      <c r="A74" s="265">
        <v>12.5</v>
      </c>
      <c r="B74" s="245" t="s">
        <v>259</v>
      </c>
      <c r="C74" s="225">
        <v>-4550000.0</v>
      </c>
      <c r="D74" s="273">
        <v>1.0</v>
      </c>
      <c r="E74" s="265" t="s">
        <v>171</v>
      </c>
      <c r="F74" s="245">
        <v>1.0E7</v>
      </c>
      <c r="G74" s="589">
        <f t="shared" si="6"/>
        <v>10000000</v>
      </c>
      <c r="H74" s="590"/>
      <c r="I74" s="215"/>
      <c r="J74" s="215"/>
      <c r="K74" s="215"/>
      <c r="L74" s="215"/>
      <c r="M74" s="215"/>
      <c r="N74" s="215"/>
      <c r="O74" s="215"/>
      <c r="P74" s="215"/>
      <c r="Q74" s="215"/>
      <c r="R74" s="215"/>
      <c r="S74" s="215"/>
      <c r="T74" s="215"/>
      <c r="U74" s="215"/>
      <c r="V74" s="215"/>
      <c r="W74" s="215"/>
      <c r="X74" s="215"/>
      <c r="Y74" s="215"/>
      <c r="Z74" s="215"/>
    </row>
    <row r="75" ht="15.75" customHeight="1">
      <c r="A75" s="292">
        <v>13.9</v>
      </c>
      <c r="B75" s="245" t="s">
        <v>260</v>
      </c>
      <c r="C75" s="225">
        <v>-250000.0</v>
      </c>
      <c r="D75" s="273">
        <v>2.0</v>
      </c>
      <c r="E75" s="265" t="s">
        <v>171</v>
      </c>
      <c r="F75" s="245">
        <v>250000.0</v>
      </c>
      <c r="G75" s="589">
        <f t="shared" si="6"/>
        <v>500000</v>
      </c>
      <c r="H75" s="590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215"/>
      <c r="T75" s="215"/>
      <c r="U75" s="215"/>
      <c r="V75" s="215"/>
      <c r="W75" s="215"/>
      <c r="X75" s="215"/>
      <c r="Y75" s="215"/>
      <c r="Z75" s="215"/>
    </row>
    <row r="76" ht="15.75" customHeight="1">
      <c r="A76" s="260" t="s">
        <v>75</v>
      </c>
      <c r="B76" s="261" t="s">
        <v>76</v>
      </c>
      <c r="C76" s="288"/>
      <c r="D76" s="257"/>
      <c r="E76" s="258"/>
      <c r="F76" s="202"/>
      <c r="G76" s="202"/>
      <c r="H76" s="288"/>
    </row>
    <row r="77" ht="15.75" customHeight="1">
      <c r="A77" s="220">
        <v>2.0</v>
      </c>
      <c r="B77" s="221" t="s">
        <v>264</v>
      </c>
      <c r="C77" s="225">
        <v>0.0</v>
      </c>
      <c r="D77" s="222">
        <v>1.0</v>
      </c>
      <c r="E77" s="223" t="s">
        <v>171</v>
      </c>
      <c r="F77" s="221">
        <v>300000.0</v>
      </c>
      <c r="G77" s="589">
        <f t="shared" ref="G77:G81" si="7">D77*F77</f>
        <v>300000</v>
      </c>
      <c r="H77" s="590"/>
      <c r="I77" s="215"/>
      <c r="J77" s="215"/>
      <c r="K77" s="215"/>
      <c r="L77" s="215"/>
      <c r="M77" s="215"/>
      <c r="N77" s="215"/>
      <c r="O77" s="215"/>
      <c r="P77" s="215"/>
      <c r="Q77" s="215"/>
      <c r="R77" s="215"/>
      <c r="S77" s="215"/>
      <c r="T77" s="215"/>
      <c r="U77" s="215"/>
      <c r="V77" s="215"/>
      <c r="W77" s="215"/>
      <c r="X77" s="215"/>
      <c r="Y77" s="215"/>
      <c r="Z77" s="215"/>
    </row>
    <row r="78" ht="15.75" customHeight="1">
      <c r="A78" s="220">
        <v>3.0</v>
      </c>
      <c r="B78" s="349" t="s">
        <v>449</v>
      </c>
      <c r="C78" s="225">
        <v>100000.0</v>
      </c>
      <c r="D78" s="222">
        <v>1.0</v>
      </c>
      <c r="E78" s="223" t="s">
        <v>171</v>
      </c>
      <c r="F78" s="221">
        <v>1000000.0</v>
      </c>
      <c r="G78" s="589">
        <f t="shared" si="7"/>
        <v>1000000</v>
      </c>
      <c r="H78" s="590"/>
      <c r="I78" s="215"/>
      <c r="J78" s="215"/>
      <c r="K78" s="215"/>
      <c r="L78" s="215"/>
      <c r="M78" s="215"/>
      <c r="N78" s="215"/>
      <c r="O78" s="215"/>
      <c r="P78" s="215"/>
      <c r="Q78" s="215"/>
      <c r="R78" s="215"/>
      <c r="S78" s="215"/>
      <c r="T78" s="215"/>
      <c r="U78" s="215"/>
      <c r="V78" s="215"/>
      <c r="W78" s="215"/>
      <c r="X78" s="215"/>
      <c r="Y78" s="215"/>
      <c r="Z78" s="215"/>
    </row>
    <row r="79" ht="15.75" customHeight="1">
      <c r="A79" s="220">
        <v>4.0</v>
      </c>
      <c r="B79" s="221" t="s">
        <v>450</v>
      </c>
      <c r="C79" s="225">
        <v>4000000.0</v>
      </c>
      <c r="D79" s="222">
        <v>1.0</v>
      </c>
      <c r="E79" s="223" t="s">
        <v>171</v>
      </c>
      <c r="F79" s="221">
        <v>1000000.0</v>
      </c>
      <c r="G79" s="589">
        <f t="shared" si="7"/>
        <v>1000000</v>
      </c>
      <c r="H79" s="590"/>
      <c r="I79" s="215"/>
      <c r="J79" s="215"/>
      <c r="K79" s="215"/>
      <c r="L79" s="215"/>
      <c r="M79" s="215"/>
      <c r="N79" s="215"/>
      <c r="O79" s="215"/>
      <c r="P79" s="215"/>
      <c r="Q79" s="215"/>
      <c r="R79" s="215"/>
      <c r="S79" s="215"/>
      <c r="T79" s="215"/>
      <c r="U79" s="215"/>
      <c r="V79" s="215"/>
      <c r="W79" s="215"/>
      <c r="X79" s="215"/>
      <c r="Y79" s="215"/>
      <c r="Z79" s="215"/>
    </row>
    <row r="80" ht="15.75" customHeight="1">
      <c r="A80" s="265">
        <v>7.0</v>
      </c>
      <c r="B80" s="245" t="s">
        <v>270</v>
      </c>
      <c r="C80" s="225">
        <v>240000.0</v>
      </c>
      <c r="D80" s="273">
        <v>1.0</v>
      </c>
      <c r="E80" s="292" t="s">
        <v>171</v>
      </c>
      <c r="F80" s="245">
        <v>1000000.0</v>
      </c>
      <c r="G80" s="589">
        <f t="shared" si="7"/>
        <v>1000000</v>
      </c>
      <c r="H80" s="590"/>
      <c r="I80" s="215"/>
      <c r="J80" s="215"/>
      <c r="K80" s="215"/>
      <c r="L80" s="215"/>
      <c r="M80" s="215"/>
      <c r="N80" s="215"/>
      <c r="O80" s="215"/>
      <c r="P80" s="215"/>
      <c r="Q80" s="215"/>
      <c r="R80" s="215"/>
      <c r="S80" s="215"/>
      <c r="T80" s="215"/>
      <c r="U80" s="215"/>
      <c r="V80" s="215"/>
      <c r="W80" s="215"/>
      <c r="X80" s="215"/>
      <c r="Y80" s="215"/>
      <c r="Z80" s="215"/>
    </row>
    <row r="81" ht="15.75" customHeight="1">
      <c r="A81" s="220">
        <v>9.0</v>
      </c>
      <c r="B81" s="221" t="s">
        <v>226</v>
      </c>
      <c r="C81" s="225">
        <v>9900000.0</v>
      </c>
      <c r="D81" s="222">
        <v>1.0</v>
      </c>
      <c r="E81" s="223" t="s">
        <v>171</v>
      </c>
      <c r="F81" s="221">
        <v>5000000.0</v>
      </c>
      <c r="G81" s="589">
        <f t="shared" si="7"/>
        <v>5000000</v>
      </c>
      <c r="H81" s="590"/>
      <c r="I81" s="215"/>
      <c r="J81" s="215"/>
      <c r="K81" s="215"/>
      <c r="L81" s="215"/>
      <c r="M81" s="215"/>
      <c r="N81" s="215"/>
      <c r="O81" s="215"/>
      <c r="P81" s="215"/>
      <c r="Q81" s="215"/>
      <c r="R81" s="215"/>
      <c r="S81" s="215"/>
      <c r="T81" s="215"/>
      <c r="U81" s="215"/>
      <c r="V81" s="215"/>
      <c r="W81" s="215"/>
      <c r="X81" s="215"/>
      <c r="Y81" s="215"/>
      <c r="Z81" s="215"/>
    </row>
    <row r="82" ht="15.75" customHeight="1">
      <c r="A82" s="315" t="s">
        <v>79</v>
      </c>
      <c r="B82" s="316" t="s">
        <v>272</v>
      </c>
      <c r="C82" s="2"/>
      <c r="D82" s="317"/>
      <c r="E82" s="317"/>
      <c r="F82" s="201"/>
      <c r="G82" s="201"/>
      <c r="H82" s="2"/>
      <c r="I82" s="201"/>
      <c r="J82" s="201"/>
      <c r="K82" s="201"/>
      <c r="L82" s="201"/>
      <c r="M82" s="201"/>
      <c r="N82" s="201"/>
      <c r="O82" s="201"/>
      <c r="P82" s="201"/>
      <c r="Q82" s="201"/>
      <c r="R82" s="201"/>
      <c r="S82" s="201"/>
      <c r="T82" s="201"/>
      <c r="U82" s="201"/>
      <c r="V82" s="201"/>
      <c r="W82" s="201"/>
      <c r="X82" s="201"/>
      <c r="Y82" s="201"/>
      <c r="Z82" s="201"/>
    </row>
    <row r="83" ht="15.75" customHeight="1">
      <c r="A83" s="597">
        <v>45.0</v>
      </c>
      <c r="B83" s="326" t="s">
        <v>275</v>
      </c>
      <c r="C83" s="225">
        <v>1.35E7</v>
      </c>
      <c r="D83" s="223">
        <v>1.0</v>
      </c>
      <c r="E83" s="223" t="s">
        <v>195</v>
      </c>
      <c r="F83" s="292">
        <v>1.35E7</v>
      </c>
      <c r="G83" s="589">
        <f t="shared" ref="G83:G84" si="8">D83*F83</f>
        <v>13500000</v>
      </c>
      <c r="H83" s="590"/>
      <c r="I83" s="215"/>
      <c r="J83" s="215"/>
      <c r="K83" s="215"/>
      <c r="L83" s="215"/>
      <c r="M83" s="215"/>
      <c r="N83" s="215"/>
      <c r="O83" s="215"/>
      <c r="P83" s="215"/>
      <c r="Q83" s="215"/>
      <c r="R83" s="215"/>
      <c r="S83" s="215"/>
      <c r="T83" s="215"/>
      <c r="U83" s="215"/>
      <c r="V83" s="215"/>
      <c r="W83" s="215"/>
      <c r="X83" s="215"/>
      <c r="Y83" s="215"/>
      <c r="Z83" s="215"/>
    </row>
    <row r="84" ht="15.75" customHeight="1">
      <c r="A84" s="598">
        <v>62.0</v>
      </c>
      <c r="B84" s="326" t="s">
        <v>276</v>
      </c>
      <c r="C84" s="225">
        <v>9750000.0</v>
      </c>
      <c r="D84" s="223">
        <v>1.0</v>
      </c>
      <c r="E84" s="223" t="s">
        <v>195</v>
      </c>
      <c r="F84" s="292">
        <v>9750000.0</v>
      </c>
      <c r="G84" s="589">
        <f t="shared" si="8"/>
        <v>9750000</v>
      </c>
      <c r="H84" s="590"/>
      <c r="I84" s="215"/>
      <c r="J84" s="215"/>
      <c r="K84" s="215"/>
      <c r="L84" s="215"/>
      <c r="M84" s="215"/>
      <c r="N84" s="215"/>
      <c r="O84" s="215"/>
      <c r="P84" s="215"/>
      <c r="Q84" s="215"/>
      <c r="R84" s="215"/>
      <c r="S84" s="215"/>
      <c r="T84" s="215"/>
      <c r="U84" s="215"/>
      <c r="V84" s="215"/>
      <c r="W84" s="215"/>
      <c r="X84" s="215"/>
      <c r="Y84" s="215"/>
      <c r="Z84" s="215"/>
    </row>
    <row r="85" ht="15.75" customHeight="1">
      <c r="A85" s="222">
        <v>45.0</v>
      </c>
      <c r="B85" s="326" t="s">
        <v>277</v>
      </c>
      <c r="C85" s="225">
        <v>1.35E8</v>
      </c>
      <c r="D85" s="223">
        <v>1.0</v>
      </c>
      <c r="E85" s="223" t="s">
        <v>195</v>
      </c>
      <c r="F85" s="223">
        <v>3500000.0</v>
      </c>
      <c r="G85" s="589">
        <f t="shared" ref="G85:G89" si="9">A85*F85</f>
        <v>157500000</v>
      </c>
      <c r="H85" s="590"/>
      <c r="I85" s="215"/>
      <c r="J85" s="215"/>
      <c r="K85" s="215"/>
      <c r="L85" s="215"/>
      <c r="M85" s="215"/>
      <c r="N85" s="215"/>
      <c r="O85" s="215"/>
      <c r="P85" s="215"/>
      <c r="Q85" s="215"/>
      <c r="R85" s="215"/>
      <c r="S85" s="215"/>
      <c r="T85" s="215"/>
      <c r="U85" s="215"/>
      <c r="V85" s="215"/>
      <c r="W85" s="215"/>
      <c r="X85" s="215"/>
      <c r="Y85" s="215"/>
      <c r="Z85" s="215"/>
    </row>
    <row r="86" ht="15.75" customHeight="1">
      <c r="A86" s="222">
        <v>58.0</v>
      </c>
      <c r="B86" s="326" t="s">
        <v>278</v>
      </c>
      <c r="C86" s="225">
        <v>1.74E8</v>
      </c>
      <c r="D86" s="223">
        <v>1.0</v>
      </c>
      <c r="E86" s="223" t="s">
        <v>195</v>
      </c>
      <c r="F86" s="223">
        <v>3500000.0</v>
      </c>
      <c r="G86" s="589">
        <f t="shared" si="9"/>
        <v>203000000</v>
      </c>
      <c r="H86" s="590"/>
      <c r="I86" s="215"/>
      <c r="J86" s="215"/>
      <c r="K86" s="215"/>
      <c r="L86" s="215"/>
      <c r="M86" s="215"/>
      <c r="N86" s="215"/>
      <c r="O86" s="215"/>
      <c r="P86" s="215"/>
      <c r="Q86" s="215"/>
      <c r="R86" s="215"/>
      <c r="S86" s="215"/>
      <c r="T86" s="215"/>
      <c r="U86" s="215"/>
      <c r="V86" s="215"/>
      <c r="W86" s="215"/>
      <c r="X86" s="215"/>
      <c r="Y86" s="215"/>
      <c r="Z86" s="215"/>
    </row>
    <row r="87" ht="15.75" customHeight="1">
      <c r="A87" s="222">
        <v>36.0</v>
      </c>
      <c r="B87" s="326" t="s">
        <v>279</v>
      </c>
      <c r="C87" s="225">
        <v>9.0E7</v>
      </c>
      <c r="D87" s="223">
        <v>1.0</v>
      </c>
      <c r="E87" s="223" t="s">
        <v>195</v>
      </c>
      <c r="F87" s="223">
        <v>3500000.0</v>
      </c>
      <c r="G87" s="589">
        <f t="shared" si="9"/>
        <v>126000000</v>
      </c>
      <c r="H87" s="590"/>
      <c r="I87" s="215"/>
      <c r="J87" s="215"/>
      <c r="K87" s="215"/>
      <c r="L87" s="215"/>
      <c r="M87" s="215"/>
      <c r="N87" s="215"/>
      <c r="O87" s="215"/>
      <c r="P87" s="215"/>
      <c r="Q87" s="215"/>
      <c r="R87" s="215"/>
      <c r="S87" s="215"/>
      <c r="T87" s="215"/>
      <c r="U87" s="215"/>
      <c r="V87" s="215"/>
      <c r="W87" s="215"/>
      <c r="X87" s="215"/>
      <c r="Y87" s="215"/>
      <c r="Z87" s="215"/>
    </row>
    <row r="88" ht="15.75" customHeight="1">
      <c r="A88" s="222">
        <v>45.0</v>
      </c>
      <c r="B88" s="326" t="s">
        <v>280</v>
      </c>
      <c r="C88" s="225">
        <v>1.125E8</v>
      </c>
      <c r="D88" s="223">
        <v>1.0</v>
      </c>
      <c r="E88" s="223" t="s">
        <v>195</v>
      </c>
      <c r="F88" s="223">
        <v>3500000.0</v>
      </c>
      <c r="G88" s="589">
        <f t="shared" si="9"/>
        <v>157500000</v>
      </c>
      <c r="H88" s="590"/>
      <c r="I88" s="215"/>
      <c r="J88" s="215"/>
      <c r="K88" s="215"/>
      <c r="L88" s="215"/>
      <c r="M88" s="215"/>
      <c r="N88" s="215"/>
      <c r="O88" s="215"/>
      <c r="P88" s="215"/>
      <c r="Q88" s="215"/>
      <c r="R88" s="215"/>
      <c r="S88" s="215"/>
      <c r="T88" s="215"/>
      <c r="U88" s="215"/>
      <c r="V88" s="215"/>
      <c r="W88" s="215"/>
      <c r="X88" s="215"/>
      <c r="Y88" s="215"/>
      <c r="Z88" s="215"/>
    </row>
    <row r="89" ht="15.75" customHeight="1">
      <c r="A89" s="222">
        <v>45.0</v>
      </c>
      <c r="B89" s="326" t="s">
        <v>281</v>
      </c>
      <c r="C89" s="225">
        <v>1.125E8</v>
      </c>
      <c r="D89" s="223">
        <v>1.0</v>
      </c>
      <c r="E89" s="223" t="s">
        <v>195</v>
      </c>
      <c r="F89" s="223">
        <v>3500000.0</v>
      </c>
      <c r="G89" s="589">
        <f t="shared" si="9"/>
        <v>157500000</v>
      </c>
      <c r="H89" s="590"/>
      <c r="I89" s="215"/>
      <c r="J89" s="215"/>
      <c r="K89" s="215"/>
      <c r="L89" s="215"/>
      <c r="M89" s="215"/>
      <c r="N89" s="215"/>
      <c r="O89" s="215"/>
      <c r="P89" s="215"/>
      <c r="Q89" s="215"/>
      <c r="R89" s="215"/>
      <c r="S89" s="215"/>
      <c r="T89" s="215"/>
      <c r="U89" s="215"/>
      <c r="V89" s="215"/>
      <c r="W89" s="215"/>
      <c r="X89" s="215"/>
      <c r="Y89" s="215"/>
      <c r="Z89" s="215"/>
    </row>
    <row r="90" ht="15.75" customHeight="1">
      <c r="A90" s="330" t="s">
        <v>81</v>
      </c>
      <c r="B90" s="331" t="s">
        <v>82</v>
      </c>
      <c r="C90" s="2"/>
      <c r="D90" s="331"/>
      <c r="E90" s="330"/>
      <c r="F90" s="2"/>
      <c r="G90" s="2"/>
      <c r="H90" s="2"/>
    </row>
    <row r="91" ht="15.75" customHeight="1">
      <c r="A91" s="336">
        <v>1.0</v>
      </c>
      <c r="B91" s="337" t="s">
        <v>284</v>
      </c>
      <c r="C91" s="225">
        <v>1.1112E7</v>
      </c>
      <c r="D91" s="223">
        <v>7.0</v>
      </c>
      <c r="E91" s="223" t="s">
        <v>195</v>
      </c>
      <c r="F91" s="291">
        <v>3000000.0</v>
      </c>
      <c r="G91" s="589">
        <f t="shared" ref="G91:G99" si="10">D91*F91</f>
        <v>21000000</v>
      </c>
      <c r="H91" s="590"/>
      <c r="I91" s="215"/>
      <c r="J91" s="215"/>
      <c r="K91" s="215"/>
      <c r="L91" s="215"/>
      <c r="M91" s="215"/>
      <c r="N91" s="215"/>
      <c r="O91" s="215"/>
      <c r="P91" s="215"/>
      <c r="Q91" s="215"/>
      <c r="R91" s="215"/>
      <c r="S91" s="215"/>
      <c r="T91" s="215"/>
      <c r="U91" s="215"/>
      <c r="V91" s="215"/>
      <c r="W91" s="215"/>
      <c r="X91" s="215"/>
      <c r="Y91" s="215"/>
      <c r="Z91" s="215"/>
    </row>
    <row r="92" ht="15.75" customHeight="1">
      <c r="A92" s="336">
        <v>2.0</v>
      </c>
      <c r="B92" s="337" t="s">
        <v>285</v>
      </c>
      <c r="C92" s="225">
        <v>2.2E7</v>
      </c>
      <c r="D92" s="223">
        <v>5.0</v>
      </c>
      <c r="E92" s="223" t="s">
        <v>195</v>
      </c>
      <c r="F92" s="291">
        <f>1000000</f>
        <v>1000000</v>
      </c>
      <c r="G92" s="589">
        <f t="shared" si="10"/>
        <v>5000000</v>
      </c>
      <c r="H92" s="590"/>
      <c r="I92" s="215"/>
      <c r="J92" s="215"/>
      <c r="K92" s="215"/>
      <c r="L92" s="215"/>
      <c r="M92" s="215"/>
      <c r="N92" s="215"/>
      <c r="O92" s="215"/>
      <c r="P92" s="215"/>
      <c r="Q92" s="215"/>
      <c r="R92" s="215"/>
      <c r="S92" s="215"/>
      <c r="T92" s="215"/>
      <c r="U92" s="215"/>
      <c r="V92" s="215"/>
      <c r="W92" s="215"/>
      <c r="X92" s="215"/>
      <c r="Y92" s="215"/>
      <c r="Z92" s="215"/>
    </row>
    <row r="93" ht="15.75" customHeight="1">
      <c r="A93" s="336">
        <v>5.0</v>
      </c>
      <c r="B93" s="337" t="s">
        <v>288</v>
      </c>
      <c r="C93" s="225">
        <v>2.6E7</v>
      </c>
      <c r="D93" s="223">
        <v>5.0</v>
      </c>
      <c r="E93" s="223" t="s">
        <v>195</v>
      </c>
      <c r="F93" s="291">
        <f>4000000*D93</f>
        <v>20000000</v>
      </c>
      <c r="G93" s="589">
        <f t="shared" si="10"/>
        <v>100000000</v>
      </c>
      <c r="H93" s="590"/>
      <c r="I93" s="215"/>
      <c r="J93" s="215"/>
      <c r="K93" s="215"/>
      <c r="L93" s="215"/>
      <c r="M93" s="215"/>
      <c r="N93" s="215"/>
      <c r="O93" s="215"/>
      <c r="P93" s="215"/>
      <c r="Q93" s="215"/>
      <c r="R93" s="215"/>
      <c r="S93" s="215"/>
      <c r="T93" s="215"/>
      <c r="U93" s="215"/>
      <c r="V93" s="215"/>
      <c r="W93" s="215"/>
      <c r="X93" s="215"/>
      <c r="Y93" s="215"/>
      <c r="Z93" s="215"/>
    </row>
    <row r="94" ht="15.75" customHeight="1">
      <c r="A94" s="336">
        <v>7.0</v>
      </c>
      <c r="B94" s="337" t="s">
        <v>290</v>
      </c>
      <c r="C94" s="225">
        <v>2.8E7</v>
      </c>
      <c r="D94" s="223">
        <v>1.0</v>
      </c>
      <c r="E94" s="223" t="s">
        <v>195</v>
      </c>
      <c r="F94" s="338">
        <v>4000000.0</v>
      </c>
      <c r="G94" s="589">
        <f t="shared" si="10"/>
        <v>4000000</v>
      </c>
      <c r="H94" s="590"/>
      <c r="I94" s="215"/>
      <c r="J94" s="215"/>
      <c r="K94" s="215"/>
      <c r="L94" s="215"/>
      <c r="M94" s="215"/>
      <c r="N94" s="215"/>
      <c r="O94" s="215"/>
      <c r="P94" s="215"/>
      <c r="Q94" s="215"/>
      <c r="R94" s="215"/>
      <c r="S94" s="215"/>
      <c r="T94" s="215"/>
      <c r="U94" s="215"/>
      <c r="V94" s="215"/>
      <c r="W94" s="215"/>
      <c r="X94" s="215"/>
      <c r="Y94" s="215"/>
      <c r="Z94" s="215"/>
    </row>
    <row r="95" ht="15.75" customHeight="1">
      <c r="A95" s="599">
        <v>9.0</v>
      </c>
      <c r="B95" s="600" t="s">
        <v>451</v>
      </c>
      <c r="C95" s="225">
        <v>2.068E7</v>
      </c>
      <c r="D95" s="292">
        <v>1.0</v>
      </c>
      <c r="E95" s="292" t="s">
        <v>195</v>
      </c>
      <c r="F95" s="601">
        <v>3000000.0</v>
      </c>
      <c r="G95" s="589">
        <f t="shared" si="10"/>
        <v>3000000</v>
      </c>
      <c r="H95" s="590"/>
      <c r="I95" s="215"/>
      <c r="J95" s="215"/>
      <c r="K95" s="215"/>
      <c r="L95" s="215"/>
      <c r="M95" s="215"/>
      <c r="N95" s="215"/>
      <c r="O95" s="215"/>
      <c r="P95" s="215"/>
      <c r="Q95" s="215"/>
      <c r="R95" s="215"/>
      <c r="S95" s="215"/>
      <c r="T95" s="215"/>
      <c r="U95" s="215"/>
      <c r="V95" s="215"/>
      <c r="W95" s="215"/>
      <c r="X95" s="215"/>
      <c r="Y95" s="215"/>
      <c r="Z95" s="215"/>
    </row>
    <row r="96" ht="15.75" customHeight="1">
      <c r="A96" s="602"/>
      <c r="B96" s="600" t="s">
        <v>452</v>
      </c>
      <c r="C96" s="225"/>
      <c r="D96" s="292">
        <v>6.0</v>
      </c>
      <c r="E96" s="265" t="s">
        <v>171</v>
      </c>
      <c r="F96" s="601">
        <v>150000.0</v>
      </c>
      <c r="G96" s="589">
        <f t="shared" si="10"/>
        <v>900000</v>
      </c>
      <c r="H96" s="590"/>
      <c r="I96" s="215"/>
      <c r="J96" s="215"/>
      <c r="K96" s="215"/>
      <c r="L96" s="215"/>
      <c r="M96" s="215"/>
      <c r="N96" s="215"/>
      <c r="O96" s="215"/>
      <c r="P96" s="215"/>
      <c r="Q96" s="215"/>
      <c r="R96" s="215"/>
      <c r="S96" s="215"/>
      <c r="T96" s="215"/>
      <c r="U96" s="215"/>
      <c r="V96" s="215"/>
      <c r="W96" s="215"/>
      <c r="X96" s="215"/>
      <c r="Y96" s="215"/>
      <c r="Z96" s="215"/>
    </row>
    <row r="97" ht="15.75" customHeight="1">
      <c r="A97" s="602"/>
      <c r="B97" s="600" t="s">
        <v>453</v>
      </c>
      <c r="C97" s="225"/>
      <c r="D97" s="297">
        <v>4.0</v>
      </c>
      <c r="E97" s="265" t="s">
        <v>171</v>
      </c>
      <c r="F97" s="297">
        <v>2500000.0</v>
      </c>
      <c r="G97" s="589">
        <f t="shared" si="10"/>
        <v>10000000</v>
      </c>
      <c r="H97" s="590"/>
      <c r="I97" s="215"/>
      <c r="J97" s="215"/>
      <c r="K97" s="215"/>
      <c r="L97" s="215"/>
      <c r="M97" s="215"/>
      <c r="N97" s="215"/>
      <c r="O97" s="215"/>
      <c r="P97" s="215"/>
      <c r="Q97" s="215"/>
      <c r="R97" s="215"/>
      <c r="S97" s="215"/>
      <c r="T97" s="215"/>
      <c r="U97" s="215"/>
      <c r="V97" s="215"/>
      <c r="W97" s="215"/>
      <c r="X97" s="215"/>
      <c r="Y97" s="215"/>
      <c r="Z97" s="215"/>
    </row>
    <row r="98" ht="15.75" customHeight="1">
      <c r="A98" s="602"/>
      <c r="B98" s="600" t="s">
        <v>172</v>
      </c>
      <c r="C98" s="225"/>
      <c r="D98" s="297">
        <v>6.0</v>
      </c>
      <c r="E98" s="265" t="s">
        <v>171</v>
      </c>
      <c r="F98" s="297">
        <v>4000000.0</v>
      </c>
      <c r="G98" s="589">
        <f t="shared" si="10"/>
        <v>24000000</v>
      </c>
      <c r="H98" s="590"/>
      <c r="I98" s="215"/>
      <c r="J98" s="215"/>
      <c r="K98" s="215"/>
      <c r="L98" s="215"/>
      <c r="M98" s="215"/>
      <c r="N98" s="215"/>
      <c r="O98" s="215"/>
      <c r="P98" s="215"/>
      <c r="Q98" s="215"/>
      <c r="R98" s="215"/>
      <c r="S98" s="215"/>
      <c r="T98" s="215"/>
      <c r="U98" s="215"/>
      <c r="V98" s="215"/>
      <c r="W98" s="215"/>
      <c r="X98" s="215"/>
      <c r="Y98" s="215"/>
      <c r="Z98" s="215"/>
    </row>
    <row r="99" ht="15.75" customHeight="1">
      <c r="A99" s="602"/>
      <c r="B99" s="603" t="s">
        <v>173</v>
      </c>
      <c r="C99" s="225">
        <v>6500000.0</v>
      </c>
      <c r="D99" s="297">
        <v>3.0</v>
      </c>
      <c r="E99" s="265" t="s">
        <v>171</v>
      </c>
      <c r="F99" s="297">
        <v>2000000.0</v>
      </c>
      <c r="G99" s="589">
        <f t="shared" si="10"/>
        <v>6000000</v>
      </c>
      <c r="H99" s="590"/>
      <c r="I99" s="215"/>
      <c r="J99" s="215"/>
      <c r="K99" s="215"/>
      <c r="L99" s="215"/>
      <c r="M99" s="215"/>
      <c r="N99" s="215"/>
      <c r="O99" s="215"/>
      <c r="P99" s="215"/>
      <c r="Q99" s="215"/>
      <c r="R99" s="215"/>
      <c r="S99" s="215"/>
      <c r="T99" s="215"/>
      <c r="U99" s="215"/>
      <c r="V99" s="215"/>
      <c r="W99" s="215"/>
      <c r="X99" s="215"/>
      <c r="Y99" s="215"/>
      <c r="Z99" s="215"/>
    </row>
    <row r="100" ht="15.75" customHeight="1">
      <c r="A100" s="604"/>
      <c r="B100" s="221" t="s">
        <v>184</v>
      </c>
      <c r="C100" s="225">
        <v>-100000.0</v>
      </c>
      <c r="D100" s="222">
        <v>7.0</v>
      </c>
      <c r="E100" s="223" t="s">
        <v>171</v>
      </c>
      <c r="F100" s="223">
        <v>500000.0</v>
      </c>
      <c r="G100" s="221">
        <v>2000000.0</v>
      </c>
      <c r="H100" s="590"/>
      <c r="I100" s="215"/>
      <c r="J100" s="215"/>
      <c r="K100" s="215"/>
      <c r="L100" s="215"/>
      <c r="M100" s="215"/>
      <c r="N100" s="215"/>
      <c r="O100" s="215"/>
      <c r="P100" s="215"/>
      <c r="Q100" s="215"/>
      <c r="R100" s="215"/>
      <c r="S100" s="215"/>
      <c r="T100" s="215"/>
      <c r="U100" s="215"/>
      <c r="V100" s="215"/>
      <c r="W100" s="215"/>
      <c r="X100" s="215"/>
      <c r="Y100" s="215"/>
      <c r="Z100" s="215"/>
    </row>
    <row r="101" ht="15.75" customHeight="1">
      <c r="A101" s="605">
        <v>11.0</v>
      </c>
      <c r="B101" s="600" t="s">
        <v>294</v>
      </c>
      <c r="C101" s="225">
        <v>4000000.0</v>
      </c>
      <c r="D101" s="292">
        <v>6.0</v>
      </c>
      <c r="E101" s="292" t="s">
        <v>195</v>
      </c>
      <c r="F101" s="601">
        <v>2800000.0</v>
      </c>
      <c r="G101" s="589">
        <f t="shared" ref="G101:G102" si="11">D101*F101</f>
        <v>16800000</v>
      </c>
      <c r="H101" s="590"/>
      <c r="I101" s="215"/>
      <c r="J101" s="215"/>
      <c r="K101" s="215"/>
      <c r="L101" s="215"/>
      <c r="M101" s="215"/>
      <c r="N101" s="215"/>
      <c r="O101" s="215"/>
      <c r="P101" s="215"/>
      <c r="Q101" s="215"/>
      <c r="R101" s="215"/>
      <c r="S101" s="215"/>
      <c r="T101" s="215"/>
      <c r="U101" s="215"/>
      <c r="V101" s="215"/>
      <c r="W101" s="215"/>
      <c r="X101" s="215"/>
      <c r="Y101" s="215"/>
      <c r="Z101" s="215"/>
    </row>
    <row r="102" ht="15.75" customHeight="1">
      <c r="A102" s="606">
        <v>14.0</v>
      </c>
      <c r="B102" s="519" t="s">
        <v>297</v>
      </c>
      <c r="C102" s="225"/>
      <c r="D102" s="292">
        <v>7.0</v>
      </c>
      <c r="E102" s="292" t="s">
        <v>195</v>
      </c>
      <c r="F102" s="601">
        <v>2500000.0</v>
      </c>
      <c r="G102" s="589">
        <f t="shared" si="11"/>
        <v>17500000</v>
      </c>
      <c r="H102" s="590"/>
    </row>
    <row r="103" ht="15.75" customHeight="1">
      <c r="A103" s="261" t="s">
        <v>83</v>
      </c>
      <c r="B103" s="261" t="s">
        <v>84</v>
      </c>
      <c r="C103" s="202"/>
      <c r="D103" s="257"/>
      <c r="E103" s="258"/>
      <c r="F103" s="202"/>
      <c r="G103" s="202"/>
      <c r="H103" s="202"/>
    </row>
    <row r="104" ht="15.75" customHeight="1">
      <c r="A104" s="220">
        <v>1.0</v>
      </c>
      <c r="B104" s="349" t="s">
        <v>298</v>
      </c>
      <c r="C104" s="225">
        <v>1.577142857142857E7</v>
      </c>
      <c r="D104" s="351">
        <v>0.025</v>
      </c>
      <c r="E104" s="223" t="s">
        <v>195</v>
      </c>
      <c r="F104" s="221">
        <v>5.1584E8</v>
      </c>
      <c r="G104" s="589">
        <f t="shared" ref="G104:G110" si="12">D104*F104</f>
        <v>12896000</v>
      </c>
      <c r="H104" s="590"/>
      <c r="I104" s="215"/>
      <c r="J104" s="215"/>
      <c r="K104" s="215"/>
      <c r="L104" s="215"/>
      <c r="M104" s="215"/>
      <c r="N104" s="215"/>
      <c r="O104" s="215"/>
      <c r="P104" s="215"/>
      <c r="Q104" s="215"/>
      <c r="R104" s="215"/>
      <c r="S104" s="215"/>
      <c r="T104" s="215"/>
      <c r="U104" s="215"/>
      <c r="V104" s="215"/>
      <c r="W104" s="215"/>
      <c r="X104" s="215"/>
      <c r="Y104" s="215"/>
      <c r="Z104" s="215"/>
    </row>
    <row r="105" ht="15.75" customHeight="1">
      <c r="A105" s="220">
        <v>2.0</v>
      </c>
      <c r="B105" s="349" t="s">
        <v>299</v>
      </c>
      <c r="C105" s="225">
        <v>1.577142857142857E7</v>
      </c>
      <c r="D105" s="351">
        <v>0.025</v>
      </c>
      <c r="E105" s="223" t="s">
        <v>195</v>
      </c>
      <c r="F105" s="221">
        <v>4.10435E8</v>
      </c>
      <c r="G105" s="589">
        <f t="shared" si="12"/>
        <v>10260875</v>
      </c>
      <c r="H105" s="590"/>
      <c r="I105" s="215"/>
      <c r="J105" s="215"/>
      <c r="K105" s="215"/>
      <c r="L105" s="215"/>
      <c r="M105" s="215"/>
      <c r="N105" s="215"/>
      <c r="O105" s="215"/>
      <c r="P105" s="215"/>
      <c r="Q105" s="215"/>
      <c r="R105" s="215"/>
      <c r="S105" s="215"/>
      <c r="T105" s="215"/>
      <c r="U105" s="215"/>
      <c r="V105" s="215"/>
      <c r="W105" s="215"/>
      <c r="X105" s="215"/>
      <c r="Y105" s="215"/>
      <c r="Z105" s="215"/>
    </row>
    <row r="106" ht="15.75" customHeight="1">
      <c r="A106" s="220">
        <v>3.0</v>
      </c>
      <c r="B106" s="349" t="s">
        <v>300</v>
      </c>
      <c r="C106" s="225">
        <v>1.57714285714286E7</v>
      </c>
      <c r="D106" s="351">
        <v>0.025</v>
      </c>
      <c r="E106" s="223" t="s">
        <v>195</v>
      </c>
      <c r="F106" s="221">
        <v>4.8896E8</v>
      </c>
      <c r="G106" s="589">
        <f t="shared" si="12"/>
        <v>12224000</v>
      </c>
      <c r="H106" s="590"/>
      <c r="I106" s="215"/>
      <c r="J106" s="215"/>
      <c r="K106" s="215"/>
      <c r="L106" s="215"/>
      <c r="M106" s="215"/>
      <c r="N106" s="215"/>
      <c r="O106" s="215"/>
      <c r="P106" s="215"/>
      <c r="Q106" s="215"/>
      <c r="R106" s="215"/>
      <c r="S106" s="215"/>
      <c r="T106" s="215"/>
      <c r="U106" s="215"/>
      <c r="V106" s="215"/>
      <c r="W106" s="215"/>
      <c r="X106" s="215"/>
      <c r="Y106" s="215"/>
      <c r="Z106" s="215"/>
    </row>
    <row r="107" ht="15.75" customHeight="1">
      <c r="A107" s="220">
        <v>4.0</v>
      </c>
      <c r="B107" s="349" t="s">
        <v>301</v>
      </c>
      <c r="C107" s="225">
        <v>1.57714285714286E7</v>
      </c>
      <c r="D107" s="351">
        <v>0.025</v>
      </c>
      <c r="E107" s="223" t="s">
        <v>195</v>
      </c>
      <c r="F107" s="221">
        <v>5.44704E8</v>
      </c>
      <c r="G107" s="589">
        <f t="shared" si="12"/>
        <v>13617600</v>
      </c>
      <c r="H107" s="590"/>
      <c r="I107" s="215"/>
      <c r="J107" s="215"/>
      <c r="K107" s="215"/>
      <c r="L107" s="215"/>
      <c r="M107" s="215"/>
      <c r="N107" s="215"/>
      <c r="O107" s="215"/>
      <c r="P107" s="215"/>
      <c r="Q107" s="215"/>
      <c r="R107" s="215"/>
      <c r="S107" s="215"/>
      <c r="T107" s="215"/>
      <c r="U107" s="215"/>
      <c r="V107" s="215"/>
      <c r="W107" s="215"/>
      <c r="X107" s="215"/>
      <c r="Y107" s="215"/>
      <c r="Z107" s="215"/>
    </row>
    <row r="108" ht="15.75" customHeight="1">
      <c r="A108" s="220">
        <v>5.0</v>
      </c>
      <c r="B108" s="349" t="s">
        <v>302</v>
      </c>
      <c r="C108" s="225">
        <v>1.57714285714286E7</v>
      </c>
      <c r="D108" s="351">
        <v>0.025</v>
      </c>
      <c r="E108" s="223" t="s">
        <v>195</v>
      </c>
      <c r="F108" s="221">
        <v>6.4692E8</v>
      </c>
      <c r="G108" s="589">
        <f t="shared" si="12"/>
        <v>16173000</v>
      </c>
      <c r="H108" s="590"/>
      <c r="I108" s="215"/>
      <c r="J108" s="215"/>
      <c r="K108" s="215"/>
      <c r="L108" s="215"/>
      <c r="M108" s="215"/>
      <c r="N108" s="215"/>
      <c r="O108" s="215"/>
      <c r="P108" s="215"/>
      <c r="Q108" s="215"/>
      <c r="R108" s="215"/>
      <c r="S108" s="215"/>
      <c r="T108" s="215"/>
      <c r="U108" s="215"/>
      <c r="V108" s="215"/>
      <c r="W108" s="215"/>
      <c r="X108" s="215"/>
      <c r="Y108" s="215"/>
      <c r="Z108" s="215"/>
    </row>
    <row r="109" ht="15.75" customHeight="1">
      <c r="A109" s="220">
        <v>6.0</v>
      </c>
      <c r="B109" s="349" t="s">
        <v>303</v>
      </c>
      <c r="C109" s="225">
        <v>1.57714285714286E7</v>
      </c>
      <c r="D109" s="351">
        <v>0.025</v>
      </c>
      <c r="E109" s="223" t="s">
        <v>195</v>
      </c>
      <c r="F109" s="221">
        <v>3.9E8</v>
      </c>
      <c r="G109" s="589">
        <f t="shared" si="12"/>
        <v>9750000</v>
      </c>
      <c r="H109" s="590"/>
      <c r="I109" s="215"/>
      <c r="J109" s="215"/>
      <c r="K109" s="215"/>
      <c r="L109" s="215"/>
      <c r="M109" s="215"/>
      <c r="N109" s="215"/>
      <c r="O109" s="215"/>
      <c r="P109" s="215"/>
      <c r="Q109" s="215"/>
      <c r="R109" s="215"/>
      <c r="S109" s="215"/>
      <c r="T109" s="215"/>
      <c r="U109" s="215"/>
      <c r="V109" s="215"/>
      <c r="W109" s="215"/>
      <c r="X109" s="215"/>
      <c r="Y109" s="215"/>
      <c r="Z109" s="215"/>
    </row>
    <row r="110" ht="15.75" customHeight="1">
      <c r="A110" s="220">
        <v>7.0</v>
      </c>
      <c r="B110" s="349" t="s">
        <v>304</v>
      </c>
      <c r="C110" s="225">
        <v>1.57714285714286E7</v>
      </c>
      <c r="D110" s="351">
        <v>0.025</v>
      </c>
      <c r="E110" s="223" t="s">
        <v>195</v>
      </c>
      <c r="F110" s="221">
        <v>3.4865E8</v>
      </c>
      <c r="G110" s="589">
        <f t="shared" si="12"/>
        <v>8716250</v>
      </c>
      <c r="H110" s="590"/>
      <c r="I110" s="215"/>
      <c r="J110" s="215"/>
      <c r="K110" s="215"/>
      <c r="L110" s="215"/>
      <c r="M110" s="215"/>
      <c r="N110" s="215"/>
      <c r="O110" s="215"/>
      <c r="P110" s="215"/>
      <c r="Q110" s="215"/>
      <c r="R110" s="215"/>
      <c r="S110" s="215"/>
      <c r="T110" s="215"/>
      <c r="U110" s="215"/>
      <c r="V110" s="215"/>
      <c r="W110" s="215"/>
      <c r="X110" s="215"/>
      <c r="Y110" s="215"/>
      <c r="Z110" s="215"/>
    </row>
    <row r="111" ht="15.75" customHeight="1">
      <c r="A111" s="261" t="s">
        <v>85</v>
      </c>
      <c r="B111" s="261" t="s">
        <v>86</v>
      </c>
      <c r="C111" s="202"/>
      <c r="D111" s="257"/>
      <c r="E111" s="258"/>
      <c r="F111" s="202"/>
      <c r="G111" s="202"/>
      <c r="H111" s="202"/>
    </row>
    <row r="112" ht="15.75" customHeight="1">
      <c r="A112" s="220">
        <v>6.0</v>
      </c>
      <c r="B112" s="349" t="s">
        <v>314</v>
      </c>
      <c r="C112" s="225">
        <v>1.0833858285714285E7</v>
      </c>
      <c r="D112" s="351">
        <v>0.035</v>
      </c>
      <c r="E112" s="292" t="s">
        <v>195</v>
      </c>
      <c r="F112" s="601">
        <v>3.9E8</v>
      </c>
      <c r="G112" s="589">
        <f>D112*F112</f>
        <v>13650000</v>
      </c>
      <c r="H112" s="590"/>
      <c r="I112" s="215"/>
      <c r="J112" s="215"/>
      <c r="K112" s="215"/>
      <c r="L112" s="215"/>
      <c r="M112" s="215"/>
      <c r="N112" s="215"/>
      <c r="O112" s="215"/>
      <c r="P112" s="215"/>
      <c r="Q112" s="215"/>
      <c r="R112" s="215"/>
      <c r="S112" s="215"/>
      <c r="T112" s="215"/>
      <c r="U112" s="215"/>
      <c r="V112" s="215"/>
      <c r="W112" s="215"/>
      <c r="X112" s="215"/>
      <c r="Y112" s="215"/>
      <c r="Z112" s="215"/>
    </row>
    <row r="113" ht="15.75" customHeight="1">
      <c r="A113" s="261" t="s">
        <v>316</v>
      </c>
      <c r="B113" s="261" t="s">
        <v>317</v>
      </c>
      <c r="C113" s="202"/>
      <c r="D113" s="257"/>
      <c r="E113" s="258"/>
      <c r="F113" s="202"/>
      <c r="G113" s="202"/>
      <c r="H113" s="202"/>
    </row>
    <row r="114" ht="15.75" customHeight="1">
      <c r="A114" s="220">
        <v>1.0</v>
      </c>
      <c r="B114" s="221" t="s">
        <v>319</v>
      </c>
      <c r="C114" s="225">
        <v>-6881178.75</v>
      </c>
      <c r="D114" s="273">
        <v>118.0</v>
      </c>
      <c r="E114" s="265" t="s">
        <v>171</v>
      </c>
      <c r="F114" s="601">
        <v>50000.0</v>
      </c>
      <c r="G114" s="589">
        <f>D114*F114</f>
        <v>5900000</v>
      </c>
      <c r="H114" s="590"/>
      <c r="I114" s="215"/>
      <c r="J114" s="215"/>
      <c r="K114" s="215"/>
      <c r="L114" s="215"/>
      <c r="M114" s="215"/>
      <c r="N114" s="215"/>
      <c r="O114" s="215"/>
      <c r="P114" s="215"/>
      <c r="Q114" s="215"/>
      <c r="R114" s="215"/>
      <c r="S114" s="215"/>
      <c r="T114" s="215"/>
      <c r="U114" s="215"/>
      <c r="V114" s="215"/>
      <c r="W114" s="215"/>
      <c r="X114" s="215"/>
      <c r="Y114" s="215"/>
      <c r="Z114" s="215"/>
    </row>
    <row r="115" ht="15.75" customHeight="1">
      <c r="A115" s="261" t="s">
        <v>320</v>
      </c>
      <c r="B115" s="261" t="s">
        <v>408</v>
      </c>
      <c r="C115" s="202"/>
      <c r="D115" s="257"/>
      <c r="E115" s="258"/>
      <c r="F115" s="202"/>
      <c r="G115" s="202"/>
      <c r="H115" s="202"/>
    </row>
    <row r="116" ht="15.75" customHeight="1">
      <c r="A116" s="220">
        <v>1.0</v>
      </c>
      <c r="B116" s="221" t="s">
        <v>409</v>
      </c>
      <c r="C116" s="225">
        <v>-1.79026759E8</v>
      </c>
      <c r="D116" s="222">
        <v>6.0</v>
      </c>
      <c r="E116" s="223" t="s">
        <v>240</v>
      </c>
      <c r="F116" s="221">
        <v>1.5E7</v>
      </c>
      <c r="G116" s="589">
        <f>D116*F116</f>
        <v>90000000</v>
      </c>
      <c r="H116" s="590"/>
      <c r="I116" s="215"/>
      <c r="J116" s="215"/>
      <c r="K116" s="215"/>
      <c r="L116" s="215"/>
      <c r="M116" s="215"/>
      <c r="N116" s="215"/>
      <c r="O116" s="215"/>
      <c r="P116" s="215"/>
      <c r="Q116" s="215"/>
      <c r="R116" s="215"/>
      <c r="S116" s="215"/>
      <c r="T116" s="215"/>
      <c r="U116" s="215"/>
      <c r="V116" s="215"/>
      <c r="W116" s="215"/>
      <c r="X116" s="215"/>
      <c r="Y116" s="215"/>
      <c r="Z116" s="215"/>
    </row>
    <row r="117" ht="15.75" customHeight="1">
      <c r="A117" s="215"/>
      <c r="B117" s="364" t="s">
        <v>324</v>
      </c>
      <c r="C117" s="366">
        <v>1.3444128040000002E9</v>
      </c>
      <c r="D117" s="365"/>
      <c r="E117" s="365"/>
      <c r="F117" s="365"/>
      <c r="G117" s="366">
        <f>SUM(G31:G116)</f>
        <v>1700687725</v>
      </c>
      <c r="H117" s="607"/>
      <c r="I117" s="215"/>
      <c r="J117" s="215"/>
      <c r="K117" s="215"/>
      <c r="L117" s="215"/>
      <c r="M117" s="215"/>
      <c r="N117" s="215"/>
      <c r="O117" s="215"/>
      <c r="P117" s="215"/>
      <c r="Q117" s="215"/>
      <c r="R117" s="215"/>
      <c r="S117" s="215"/>
      <c r="T117" s="215"/>
      <c r="U117" s="215"/>
      <c r="V117" s="215"/>
      <c r="W117" s="215"/>
      <c r="X117" s="215"/>
      <c r="Y117" s="215"/>
      <c r="Z117" s="215"/>
    </row>
    <row r="118" ht="15.75" customHeight="1">
      <c r="A118" s="323"/>
      <c r="B118" s="367"/>
      <c r="C118" s="261"/>
      <c r="D118" s="323"/>
      <c r="E118" s="323"/>
      <c r="F118" s="323"/>
      <c r="G118" s="323"/>
      <c r="H118" s="261"/>
      <c r="I118" s="323"/>
      <c r="J118" s="323"/>
      <c r="K118" s="323"/>
      <c r="L118" s="323"/>
      <c r="M118" s="323"/>
      <c r="N118" s="323"/>
      <c r="O118" s="323"/>
      <c r="P118" s="323"/>
      <c r="Q118" s="323"/>
      <c r="R118" s="323"/>
      <c r="S118" s="323"/>
      <c r="T118" s="323"/>
      <c r="U118" s="323"/>
      <c r="V118" s="323"/>
      <c r="W118" s="323"/>
      <c r="X118" s="323"/>
      <c r="Y118" s="323"/>
      <c r="Z118" s="323"/>
    </row>
    <row r="119" ht="15.75" customHeight="1">
      <c r="C119" s="2"/>
      <c r="G119" s="103" t="s">
        <v>454</v>
      </c>
      <c r="H119" s="104"/>
    </row>
    <row r="120" ht="15.75" customHeight="1">
      <c r="C120" s="2"/>
      <c r="H120" s="2"/>
    </row>
    <row r="121" ht="15.75" customHeight="1">
      <c r="C121" s="2"/>
      <c r="H121" s="2"/>
    </row>
    <row r="122" ht="15.75" customHeight="1">
      <c r="C122" s="2"/>
      <c r="H122" s="2"/>
    </row>
    <row r="123" ht="15.75" customHeight="1">
      <c r="C123" s="2"/>
      <c r="H123" s="2"/>
    </row>
    <row r="124" ht="15.75" customHeight="1">
      <c r="C124" s="2"/>
      <c r="H124" s="2"/>
    </row>
    <row r="125" ht="15.75" customHeight="1">
      <c r="C125" s="2"/>
      <c r="H125" s="2"/>
    </row>
    <row r="126" ht="15.75" customHeight="1">
      <c r="C126" s="2"/>
      <c r="H126" s="2"/>
    </row>
    <row r="127" ht="15.75" customHeight="1">
      <c r="C127" s="2"/>
      <c r="H127" s="2"/>
    </row>
    <row r="128" ht="15.75" customHeight="1">
      <c r="C128" s="2"/>
      <c r="H128" s="2"/>
    </row>
    <row r="129" ht="15.75" customHeight="1">
      <c r="C129" s="2"/>
      <c r="H129" s="2"/>
    </row>
    <row r="130" ht="15.75" customHeight="1">
      <c r="C130" s="2"/>
      <c r="H130" s="2"/>
    </row>
    <row r="131" ht="15.75" customHeight="1">
      <c r="C131" s="2"/>
      <c r="H131" s="2"/>
    </row>
    <row r="132" ht="15.75" customHeight="1">
      <c r="C132" s="2"/>
      <c r="H132" s="2"/>
    </row>
    <row r="133" ht="15.75" customHeight="1">
      <c r="C133" s="2"/>
      <c r="H133" s="2"/>
    </row>
    <row r="134" ht="15.75" customHeight="1">
      <c r="C134" s="2"/>
      <c r="H134" s="2"/>
    </row>
    <row r="135" ht="15.75" customHeight="1">
      <c r="C135" s="2"/>
      <c r="H135" s="2"/>
    </row>
    <row r="136" ht="15.75" customHeight="1">
      <c r="C136" s="2"/>
      <c r="H136" s="2"/>
    </row>
    <row r="137" ht="15.75" customHeight="1">
      <c r="C137" s="2"/>
      <c r="H137" s="2"/>
    </row>
    <row r="138" ht="15.75" customHeight="1">
      <c r="C138" s="2"/>
      <c r="H138" s="2"/>
    </row>
    <row r="139" ht="15.75" customHeight="1">
      <c r="C139" s="2"/>
      <c r="H139" s="2"/>
    </row>
    <row r="140" ht="15.75" customHeight="1">
      <c r="C140" s="2"/>
      <c r="H140" s="2"/>
    </row>
    <row r="141" ht="15.75" customHeight="1">
      <c r="C141" s="2"/>
      <c r="H141" s="2"/>
    </row>
    <row r="142" ht="15.75" customHeight="1">
      <c r="C142" s="2"/>
      <c r="H142" s="2"/>
    </row>
    <row r="143" ht="15.75" customHeight="1">
      <c r="C143" s="2"/>
      <c r="H143" s="2"/>
    </row>
    <row r="144" ht="15.75" customHeight="1">
      <c r="C144" s="2"/>
      <c r="H144" s="2"/>
    </row>
    <row r="145" ht="15.75" customHeight="1">
      <c r="C145" s="2"/>
      <c r="H145" s="2"/>
    </row>
    <row r="146" ht="15.75" customHeight="1">
      <c r="C146" s="2"/>
      <c r="H146" s="2"/>
    </row>
    <row r="147" ht="15.75" customHeight="1">
      <c r="C147" s="2"/>
      <c r="H147" s="2"/>
    </row>
    <row r="148" ht="15.75" customHeight="1">
      <c r="C148" s="2"/>
      <c r="H148" s="2"/>
    </row>
    <row r="149" ht="15.75" customHeight="1">
      <c r="C149" s="2"/>
      <c r="H149" s="2"/>
    </row>
    <row r="150" ht="15.75" customHeight="1">
      <c r="C150" s="2"/>
      <c r="H150" s="2"/>
    </row>
    <row r="151" ht="15.75" customHeight="1">
      <c r="C151" s="2"/>
      <c r="H151" s="2"/>
    </row>
    <row r="152" ht="15.75" customHeight="1">
      <c r="C152" s="2"/>
      <c r="H152" s="2"/>
    </row>
    <row r="153" ht="15.75" customHeight="1">
      <c r="C153" s="2"/>
      <c r="H153" s="2"/>
    </row>
    <row r="154" ht="15.75" customHeight="1">
      <c r="C154" s="2"/>
      <c r="H154" s="2"/>
    </row>
    <row r="155" ht="15.75" customHeight="1">
      <c r="C155" s="2"/>
      <c r="H155" s="2"/>
    </row>
    <row r="156" ht="15.75" customHeight="1">
      <c r="C156" s="2"/>
      <c r="H156" s="2"/>
    </row>
    <row r="157" ht="15.75" customHeight="1">
      <c r="C157" s="2"/>
      <c r="H157" s="2"/>
    </row>
    <row r="158" ht="15.75" customHeight="1">
      <c r="C158" s="2"/>
      <c r="H158" s="2"/>
    </row>
    <row r="159" ht="15.75" customHeight="1">
      <c r="C159" s="2"/>
      <c r="H159" s="2"/>
    </row>
    <row r="160" ht="15.75" customHeight="1">
      <c r="C160" s="2"/>
      <c r="H160" s="2"/>
    </row>
    <row r="161" ht="15.75" customHeight="1">
      <c r="C161" s="2"/>
      <c r="H161" s="2"/>
    </row>
    <row r="162" ht="15.75" customHeight="1">
      <c r="C162" s="2"/>
      <c r="H162" s="2"/>
    </row>
    <row r="163" ht="15.75" customHeight="1">
      <c r="C163" s="2"/>
      <c r="H163" s="2"/>
    </row>
    <row r="164" ht="15.75" customHeight="1">
      <c r="C164" s="2"/>
      <c r="H164" s="2"/>
    </row>
    <row r="165" ht="15.75" customHeight="1">
      <c r="C165" s="2"/>
      <c r="H165" s="2"/>
    </row>
    <row r="166" ht="15.75" customHeight="1">
      <c r="C166" s="2"/>
      <c r="H166" s="2"/>
    </row>
    <row r="167" ht="15.75" customHeight="1">
      <c r="C167" s="2"/>
      <c r="H167" s="2"/>
    </row>
    <row r="168" ht="15.75" customHeight="1">
      <c r="C168" s="2"/>
      <c r="H168" s="2"/>
    </row>
    <row r="169" ht="15.75" customHeight="1">
      <c r="C169" s="2"/>
      <c r="H169" s="2"/>
    </row>
    <row r="170" ht="15.75" customHeight="1">
      <c r="C170" s="2"/>
      <c r="H170" s="2"/>
    </row>
    <row r="171" ht="15.75" customHeight="1">
      <c r="C171" s="2"/>
      <c r="H171" s="2"/>
    </row>
    <row r="172" ht="15.75" customHeight="1">
      <c r="C172" s="2"/>
      <c r="H172" s="2"/>
    </row>
    <row r="173" ht="15.75" customHeight="1">
      <c r="C173" s="2"/>
      <c r="H173" s="2"/>
    </row>
    <row r="174" ht="15.75" customHeight="1">
      <c r="C174" s="2"/>
      <c r="H174" s="2"/>
    </row>
    <row r="175" ht="15.75" customHeight="1">
      <c r="C175" s="2"/>
      <c r="H175" s="2"/>
    </row>
    <row r="176" ht="15.75" customHeight="1">
      <c r="C176" s="2"/>
      <c r="H176" s="2"/>
    </row>
    <row r="177" ht="15.75" customHeight="1">
      <c r="C177" s="2"/>
      <c r="H177" s="2"/>
    </row>
    <row r="178" ht="15.75" customHeight="1">
      <c r="C178" s="2"/>
      <c r="H178" s="2"/>
    </row>
    <row r="179" ht="15.75" customHeight="1">
      <c r="C179" s="2"/>
      <c r="H179" s="2"/>
    </row>
    <row r="180" ht="15.75" customHeight="1">
      <c r="C180" s="2"/>
      <c r="H180" s="2"/>
    </row>
    <row r="181" ht="15.75" customHeight="1">
      <c r="C181" s="2"/>
      <c r="H181" s="2"/>
    </row>
    <row r="182" ht="15.75" customHeight="1">
      <c r="C182" s="2"/>
      <c r="H182" s="2"/>
    </row>
    <row r="183" ht="15.75" customHeight="1">
      <c r="C183" s="2"/>
      <c r="H183" s="2"/>
    </row>
    <row r="184" ht="15.75" customHeight="1">
      <c r="C184" s="2"/>
      <c r="H184" s="2"/>
    </row>
    <row r="185" ht="15.75" customHeight="1">
      <c r="C185" s="2"/>
      <c r="H185" s="2"/>
    </row>
    <row r="186" ht="15.75" customHeight="1">
      <c r="C186" s="2"/>
      <c r="H186" s="2"/>
    </row>
    <row r="187" ht="15.75" customHeight="1">
      <c r="C187" s="2"/>
      <c r="H187" s="2"/>
    </row>
    <row r="188" ht="15.75" customHeight="1">
      <c r="C188" s="2"/>
      <c r="H188" s="2"/>
    </row>
    <row r="189" ht="15.75" customHeight="1">
      <c r="C189" s="2"/>
      <c r="H189" s="2"/>
    </row>
    <row r="190" ht="15.75" customHeight="1">
      <c r="C190" s="2"/>
      <c r="H190" s="2"/>
    </row>
    <row r="191" ht="15.75" customHeight="1">
      <c r="C191" s="2"/>
      <c r="H191" s="2"/>
    </row>
    <row r="192" ht="15.75" customHeight="1">
      <c r="C192" s="2"/>
      <c r="H192" s="2"/>
    </row>
    <row r="193" ht="15.75" customHeight="1">
      <c r="C193" s="2"/>
      <c r="H193" s="2"/>
    </row>
    <row r="194" ht="15.75" customHeight="1">
      <c r="C194" s="2"/>
      <c r="H194" s="2"/>
    </row>
    <row r="195" ht="15.75" customHeight="1">
      <c r="C195" s="2"/>
      <c r="H195" s="2"/>
    </row>
    <row r="196" ht="15.75" customHeight="1">
      <c r="C196" s="2"/>
      <c r="H196" s="2"/>
    </row>
    <row r="197" ht="15.75" customHeight="1">
      <c r="C197" s="2"/>
      <c r="H197" s="2"/>
    </row>
    <row r="198" ht="15.75" customHeight="1">
      <c r="C198" s="2"/>
      <c r="H198" s="2"/>
    </row>
    <row r="199" ht="15.75" customHeight="1">
      <c r="C199" s="2"/>
      <c r="H199" s="2"/>
    </row>
    <row r="200" ht="15.75" customHeight="1">
      <c r="C200" s="2"/>
      <c r="H200" s="2"/>
    </row>
    <row r="201" ht="15.75" customHeight="1">
      <c r="C201" s="2"/>
      <c r="H201" s="2"/>
    </row>
    <row r="202" ht="15.75" customHeight="1">
      <c r="C202" s="2"/>
      <c r="H202" s="2"/>
    </row>
    <row r="203" ht="15.75" customHeight="1">
      <c r="C203" s="2"/>
      <c r="H203" s="2"/>
    </row>
    <row r="204" ht="15.75" customHeight="1">
      <c r="C204" s="2"/>
      <c r="H204" s="2"/>
    </row>
    <row r="205" ht="15.75" customHeight="1">
      <c r="C205" s="2"/>
      <c r="H205" s="2"/>
    </row>
    <row r="206" ht="15.75" customHeight="1">
      <c r="C206" s="2"/>
      <c r="H206" s="2"/>
    </row>
    <row r="207" ht="15.75" customHeight="1">
      <c r="C207" s="2"/>
      <c r="H207" s="2"/>
    </row>
    <row r="208" ht="15.75" customHeight="1">
      <c r="C208" s="2"/>
      <c r="H208" s="2"/>
    </row>
    <row r="209" ht="15.75" customHeight="1">
      <c r="C209" s="2"/>
      <c r="H209" s="2"/>
    </row>
    <row r="210" ht="15.75" customHeight="1">
      <c r="C210" s="2"/>
      <c r="H210" s="2"/>
    </row>
    <row r="211" ht="15.75" customHeight="1">
      <c r="C211" s="2"/>
      <c r="H211" s="2"/>
    </row>
    <row r="212" ht="15.75" customHeight="1">
      <c r="C212" s="2"/>
      <c r="H212" s="2"/>
    </row>
    <row r="213" ht="15.75" customHeight="1">
      <c r="C213" s="2"/>
      <c r="H213" s="2"/>
    </row>
    <row r="214" ht="15.75" customHeight="1">
      <c r="C214" s="2"/>
      <c r="H214" s="2"/>
    </row>
    <row r="215" ht="15.75" customHeight="1">
      <c r="C215" s="2"/>
      <c r="H215" s="2"/>
    </row>
    <row r="216" ht="15.75" customHeight="1">
      <c r="C216" s="2"/>
      <c r="H216" s="2"/>
    </row>
    <row r="217" ht="15.75" customHeight="1">
      <c r="C217" s="2"/>
      <c r="H217" s="2"/>
    </row>
    <row r="218" ht="15.75" customHeight="1">
      <c r="C218" s="2"/>
      <c r="H218" s="2"/>
    </row>
    <row r="219" ht="15.75" customHeight="1">
      <c r="C219" s="2"/>
      <c r="H219" s="2"/>
    </row>
    <row r="220" ht="15.75" customHeight="1">
      <c r="C220" s="2"/>
      <c r="H220" s="2"/>
    </row>
    <row r="221" ht="15.75" customHeight="1">
      <c r="C221" s="2"/>
      <c r="H221" s="2"/>
    </row>
    <row r="222" ht="15.75" customHeight="1">
      <c r="C222" s="2"/>
      <c r="H222" s="2"/>
    </row>
    <row r="223" ht="15.75" customHeight="1">
      <c r="C223" s="2"/>
      <c r="H223" s="2"/>
    </row>
    <row r="224" ht="15.75" customHeight="1">
      <c r="C224" s="2"/>
      <c r="H224" s="2"/>
    </row>
    <row r="225" ht="15.75" customHeight="1">
      <c r="C225" s="2"/>
      <c r="H225" s="2"/>
    </row>
    <row r="226" ht="15.75" customHeight="1">
      <c r="C226" s="2"/>
      <c r="H226" s="2"/>
    </row>
    <row r="227" ht="15.75" customHeight="1">
      <c r="C227" s="2"/>
      <c r="H227" s="2"/>
    </row>
    <row r="228" ht="15.75" customHeight="1">
      <c r="C228" s="2"/>
      <c r="H228" s="2"/>
    </row>
    <row r="229" ht="15.75" customHeight="1">
      <c r="C229" s="2"/>
      <c r="H229" s="2"/>
    </row>
    <row r="230" ht="15.75" customHeight="1">
      <c r="C230" s="2"/>
      <c r="H230" s="2"/>
    </row>
    <row r="231" ht="15.75" customHeight="1">
      <c r="C231" s="2"/>
      <c r="H231" s="2"/>
    </row>
    <row r="232" ht="15.75" customHeight="1">
      <c r="C232" s="2"/>
      <c r="H232" s="2"/>
    </row>
    <row r="233" ht="15.75" customHeight="1">
      <c r="C233" s="2"/>
      <c r="H233" s="2"/>
    </row>
    <row r="234" ht="15.75" customHeight="1">
      <c r="C234" s="2"/>
      <c r="H234" s="2"/>
    </row>
    <row r="235" ht="15.75" customHeight="1">
      <c r="C235" s="2"/>
      <c r="H235" s="2"/>
    </row>
    <row r="236" ht="15.75" customHeight="1">
      <c r="C236" s="2"/>
      <c r="H236" s="2"/>
    </row>
    <row r="237" ht="15.75" customHeight="1">
      <c r="C237" s="2"/>
      <c r="H237" s="2"/>
    </row>
    <row r="238" ht="15.75" customHeight="1">
      <c r="C238" s="2"/>
      <c r="H238" s="2"/>
    </row>
    <row r="239" ht="15.75" customHeight="1">
      <c r="C239" s="2"/>
      <c r="H239" s="2"/>
    </row>
    <row r="240" ht="15.75" customHeight="1">
      <c r="C240" s="2"/>
      <c r="H240" s="2"/>
    </row>
    <row r="241" ht="15.75" customHeight="1">
      <c r="C241" s="2"/>
      <c r="H241" s="2"/>
    </row>
    <row r="242" ht="15.75" customHeight="1">
      <c r="C242" s="2"/>
      <c r="H242" s="2"/>
    </row>
    <row r="243" ht="15.75" customHeight="1">
      <c r="C243" s="2"/>
      <c r="H243" s="2"/>
    </row>
    <row r="244" ht="15.75" customHeight="1">
      <c r="C244" s="2"/>
      <c r="H244" s="2"/>
    </row>
    <row r="245" ht="15.75" customHeight="1">
      <c r="C245" s="2"/>
      <c r="H245" s="2"/>
    </row>
    <row r="246" ht="15.75" customHeight="1">
      <c r="C246" s="2"/>
      <c r="H246" s="2"/>
    </row>
    <row r="247" ht="15.75" customHeight="1">
      <c r="C247" s="2"/>
      <c r="H247" s="2"/>
    </row>
    <row r="248" ht="15.75" customHeight="1">
      <c r="C248" s="2"/>
      <c r="H248" s="2"/>
    </row>
    <row r="249" ht="15.75" customHeight="1">
      <c r="C249" s="2"/>
      <c r="H249" s="2"/>
    </row>
    <row r="250" ht="15.75" customHeight="1">
      <c r="C250" s="2"/>
      <c r="H250" s="2"/>
    </row>
    <row r="251" ht="15.75" customHeight="1">
      <c r="C251" s="2"/>
      <c r="H251" s="2"/>
    </row>
    <row r="252" ht="15.75" customHeight="1">
      <c r="C252" s="2"/>
      <c r="H252" s="2"/>
    </row>
    <row r="253" ht="15.75" customHeight="1">
      <c r="C253" s="2"/>
      <c r="H253" s="2"/>
    </row>
    <row r="254" ht="15.75" customHeight="1">
      <c r="C254" s="2"/>
      <c r="H254" s="2"/>
    </row>
    <row r="255" ht="15.75" customHeight="1">
      <c r="C255" s="2"/>
      <c r="H255" s="2"/>
    </row>
    <row r="256" ht="15.75" customHeight="1">
      <c r="C256" s="2"/>
      <c r="H256" s="2"/>
    </row>
    <row r="257" ht="15.75" customHeight="1">
      <c r="C257" s="2"/>
      <c r="H257" s="2"/>
    </row>
    <row r="258" ht="15.75" customHeight="1">
      <c r="C258" s="2"/>
      <c r="H258" s="2"/>
    </row>
    <row r="259" ht="15.75" customHeight="1">
      <c r="C259" s="2"/>
      <c r="H259" s="2"/>
    </row>
    <row r="260" ht="15.75" customHeight="1">
      <c r="C260" s="2"/>
      <c r="H260" s="2"/>
    </row>
    <row r="261" ht="15.75" customHeight="1">
      <c r="C261" s="2"/>
      <c r="H261" s="2"/>
    </row>
    <row r="262" ht="15.75" customHeight="1">
      <c r="C262" s="2"/>
      <c r="H262" s="2"/>
    </row>
    <row r="263" ht="15.75" customHeight="1">
      <c r="C263" s="2"/>
      <c r="H263" s="2"/>
    </row>
    <row r="264" ht="15.75" customHeight="1">
      <c r="C264" s="2"/>
      <c r="H264" s="2"/>
    </row>
    <row r="265" ht="15.75" customHeight="1">
      <c r="C265" s="2"/>
      <c r="H265" s="2"/>
    </row>
    <row r="266" ht="15.75" customHeight="1">
      <c r="C266" s="2"/>
      <c r="H266" s="2"/>
    </row>
    <row r="267" ht="15.75" customHeight="1">
      <c r="C267" s="2"/>
      <c r="H267" s="2"/>
    </row>
    <row r="268" ht="15.75" customHeight="1">
      <c r="C268" s="2"/>
      <c r="H268" s="2"/>
    </row>
    <row r="269" ht="15.75" customHeight="1">
      <c r="C269" s="2"/>
      <c r="H269" s="2"/>
    </row>
    <row r="270" ht="15.75" customHeight="1">
      <c r="C270" s="2"/>
      <c r="H270" s="2"/>
    </row>
    <row r="271" ht="15.75" customHeight="1">
      <c r="C271" s="2"/>
      <c r="H271" s="2"/>
    </row>
    <row r="272" ht="15.75" customHeight="1">
      <c r="C272" s="2"/>
      <c r="H272" s="2"/>
    </row>
    <row r="273" ht="15.75" customHeight="1">
      <c r="C273" s="2"/>
      <c r="H273" s="2"/>
    </row>
    <row r="274" ht="15.75" customHeight="1">
      <c r="C274" s="2"/>
      <c r="H274" s="2"/>
    </row>
    <row r="275" ht="15.75" customHeight="1">
      <c r="C275" s="2"/>
      <c r="H275" s="2"/>
    </row>
    <row r="276" ht="15.75" customHeight="1">
      <c r="C276" s="2"/>
      <c r="H276" s="2"/>
    </row>
    <row r="277" ht="15.75" customHeight="1">
      <c r="C277" s="2"/>
      <c r="H277" s="2"/>
    </row>
    <row r="278" ht="15.75" customHeight="1">
      <c r="C278" s="2"/>
      <c r="H278" s="2"/>
    </row>
    <row r="279" ht="15.75" customHeight="1">
      <c r="C279" s="2"/>
      <c r="H279" s="2"/>
    </row>
    <row r="280" ht="15.75" customHeight="1">
      <c r="C280" s="2"/>
      <c r="H280" s="2"/>
    </row>
    <row r="281" ht="15.75" customHeight="1">
      <c r="C281" s="2"/>
      <c r="H281" s="2"/>
    </row>
    <row r="282" ht="15.75" customHeight="1">
      <c r="C282" s="2"/>
      <c r="H282" s="2"/>
    </row>
    <row r="283" ht="15.75" customHeight="1">
      <c r="C283" s="2"/>
      <c r="H283" s="2"/>
    </row>
    <row r="284" ht="15.75" customHeight="1">
      <c r="C284" s="2"/>
      <c r="H284" s="2"/>
    </row>
    <row r="285" ht="15.75" customHeight="1">
      <c r="C285" s="2"/>
      <c r="H285" s="2"/>
    </row>
    <row r="286" ht="15.75" customHeight="1">
      <c r="C286" s="2"/>
      <c r="H286" s="2"/>
    </row>
    <row r="287" ht="15.75" customHeight="1">
      <c r="C287" s="2"/>
      <c r="H287" s="2"/>
    </row>
    <row r="288" ht="15.75" customHeight="1">
      <c r="C288" s="2"/>
      <c r="H288" s="2"/>
    </row>
    <row r="289" ht="15.75" customHeight="1">
      <c r="C289" s="2"/>
      <c r="H289" s="2"/>
    </row>
    <row r="290" ht="15.75" customHeight="1">
      <c r="C290" s="2"/>
      <c r="H290" s="2"/>
    </row>
    <row r="291" ht="15.75" customHeight="1">
      <c r="C291" s="2"/>
      <c r="H291" s="2"/>
    </row>
    <row r="292" ht="15.75" customHeight="1">
      <c r="C292" s="2"/>
      <c r="H292" s="2"/>
    </row>
    <row r="293" ht="15.75" customHeight="1">
      <c r="C293" s="2"/>
      <c r="H293" s="2"/>
    </row>
    <row r="294" ht="15.75" customHeight="1">
      <c r="C294" s="2"/>
      <c r="H294" s="2"/>
    </row>
    <row r="295" ht="15.75" customHeight="1">
      <c r="C295" s="2"/>
      <c r="H295" s="2"/>
    </row>
    <row r="296" ht="15.75" customHeight="1">
      <c r="C296" s="2"/>
      <c r="H296" s="2"/>
    </row>
    <row r="297" ht="15.75" customHeight="1">
      <c r="C297" s="2"/>
      <c r="H297" s="2"/>
    </row>
    <row r="298" ht="15.75" customHeight="1">
      <c r="C298" s="2"/>
      <c r="H298" s="2"/>
    </row>
    <row r="299" ht="15.75" customHeight="1">
      <c r="C299" s="2"/>
      <c r="H299" s="2"/>
    </row>
    <row r="300" ht="15.75" customHeight="1">
      <c r="C300" s="2"/>
      <c r="H300" s="2"/>
    </row>
    <row r="301" ht="15.75" customHeight="1">
      <c r="C301" s="2"/>
      <c r="H301" s="2"/>
    </row>
    <row r="302" ht="15.75" customHeight="1">
      <c r="C302" s="2"/>
      <c r="H302" s="2"/>
    </row>
    <row r="303" ht="15.75" customHeight="1">
      <c r="C303" s="2"/>
      <c r="H303" s="2"/>
    </row>
    <row r="304" ht="15.75" customHeight="1">
      <c r="C304" s="2"/>
      <c r="H304" s="2"/>
    </row>
    <row r="305" ht="15.75" customHeight="1">
      <c r="C305" s="2"/>
      <c r="H305" s="2"/>
    </row>
    <row r="306" ht="15.75" customHeight="1">
      <c r="C306" s="2"/>
      <c r="H306" s="2"/>
    </row>
    <row r="307" ht="15.75" customHeight="1">
      <c r="C307" s="2"/>
      <c r="H307" s="2"/>
    </row>
    <row r="308" ht="15.75" customHeight="1">
      <c r="C308" s="2"/>
      <c r="H308" s="2"/>
    </row>
    <row r="309" ht="15.75" customHeight="1">
      <c r="C309" s="2"/>
      <c r="H309" s="2"/>
    </row>
    <row r="310" ht="15.75" customHeight="1">
      <c r="C310" s="2"/>
      <c r="H310" s="2"/>
    </row>
    <row r="311" ht="15.75" customHeight="1">
      <c r="C311" s="2"/>
      <c r="H311" s="2"/>
    </row>
    <row r="312" ht="15.75" customHeight="1">
      <c r="C312" s="2"/>
      <c r="H312" s="2"/>
    </row>
    <row r="313" ht="15.75" customHeight="1">
      <c r="C313" s="2"/>
      <c r="H313" s="2"/>
    </row>
    <row r="314" ht="15.75" customHeight="1">
      <c r="C314" s="2"/>
      <c r="H314" s="2"/>
    </row>
    <row r="315" ht="15.75" customHeight="1">
      <c r="C315" s="2"/>
      <c r="H315" s="2"/>
    </row>
    <row r="316" ht="15.75" customHeight="1">
      <c r="C316" s="2"/>
      <c r="H316" s="2"/>
    </row>
    <row r="317" ht="15.75" customHeight="1">
      <c r="C317" s="2"/>
      <c r="H317" s="2"/>
    </row>
    <row r="318" ht="15.75" customHeight="1">
      <c r="C318" s="2"/>
      <c r="H318" s="2"/>
    </row>
    <row r="319" ht="15.75" customHeight="1">
      <c r="C319" s="2"/>
      <c r="H319" s="2"/>
    </row>
    <row r="320" ht="15.75" customHeight="1">
      <c r="C320" s="2"/>
      <c r="H320" s="2"/>
    </row>
    <row r="321" ht="15.75" customHeight="1">
      <c r="C321" s="2"/>
      <c r="H321" s="2"/>
    </row>
    <row r="322" ht="15.75" customHeight="1">
      <c r="C322" s="2"/>
      <c r="H322" s="2"/>
    </row>
    <row r="323" ht="15.75" customHeight="1">
      <c r="C323" s="2"/>
      <c r="H323" s="2"/>
    </row>
    <row r="324" ht="15.75" customHeight="1">
      <c r="C324" s="2"/>
      <c r="H324" s="2"/>
    </row>
    <row r="325" ht="15.75" customHeight="1">
      <c r="C325" s="2"/>
      <c r="H325" s="2"/>
    </row>
    <row r="326" ht="15.75" customHeight="1">
      <c r="C326" s="2"/>
      <c r="H326" s="2"/>
    </row>
    <row r="327" ht="15.75" customHeight="1">
      <c r="C327" s="2"/>
      <c r="H327" s="2"/>
    </row>
    <row r="328" ht="15.75" customHeight="1">
      <c r="C328" s="2"/>
      <c r="H328" s="2"/>
    </row>
    <row r="329" ht="15.75" customHeight="1">
      <c r="C329" s="2"/>
      <c r="H329" s="2"/>
    </row>
    <row r="330" ht="15.75" customHeight="1">
      <c r="C330" s="2"/>
      <c r="H330" s="2"/>
    </row>
    <row r="331" ht="15.75" customHeight="1">
      <c r="C331" s="2"/>
      <c r="H331" s="2"/>
    </row>
    <row r="332" ht="15.75" customHeight="1">
      <c r="C332" s="2"/>
      <c r="H332" s="2"/>
    </row>
    <row r="333" ht="15.75" customHeight="1">
      <c r="C333" s="2"/>
      <c r="H333" s="2"/>
    </row>
    <row r="334" ht="15.75" customHeight="1">
      <c r="C334" s="2"/>
      <c r="H334" s="2"/>
    </row>
    <row r="335" ht="15.75" customHeight="1">
      <c r="C335" s="2"/>
      <c r="H335" s="2"/>
    </row>
    <row r="336" ht="15.75" customHeight="1">
      <c r="C336" s="2"/>
      <c r="H336" s="2"/>
    </row>
    <row r="337" ht="15.75" customHeight="1">
      <c r="C337" s="2"/>
      <c r="H337" s="2"/>
    </row>
    <row r="338" ht="15.75" customHeight="1">
      <c r="C338" s="2"/>
      <c r="H338" s="2"/>
    </row>
    <row r="339" ht="15.75" customHeight="1">
      <c r="C339" s="2"/>
      <c r="H339" s="2"/>
    </row>
    <row r="340" ht="15.75" customHeight="1">
      <c r="C340" s="2"/>
      <c r="H340" s="2"/>
    </row>
    <row r="341" ht="15.75" customHeight="1">
      <c r="C341" s="2"/>
      <c r="H341" s="2"/>
    </row>
    <row r="342" ht="15.75" customHeight="1">
      <c r="C342" s="2"/>
      <c r="H342" s="2"/>
    </row>
    <row r="343" ht="15.75" customHeight="1">
      <c r="C343" s="2"/>
      <c r="H343" s="2"/>
    </row>
    <row r="344" ht="15.75" customHeight="1">
      <c r="C344" s="2"/>
      <c r="H344" s="2"/>
    </row>
    <row r="345" ht="15.75" customHeight="1">
      <c r="C345" s="2"/>
      <c r="H345" s="2"/>
    </row>
    <row r="346" ht="15.75" customHeight="1">
      <c r="C346" s="2"/>
      <c r="H346" s="2"/>
    </row>
    <row r="347" ht="15.75" customHeight="1">
      <c r="C347" s="2"/>
      <c r="H347" s="2"/>
    </row>
    <row r="348" ht="15.75" customHeight="1">
      <c r="C348" s="2"/>
      <c r="H348" s="2"/>
    </row>
    <row r="349" ht="15.75" customHeight="1">
      <c r="C349" s="2"/>
      <c r="H349" s="2"/>
    </row>
    <row r="350" ht="15.75" customHeight="1">
      <c r="C350" s="2"/>
      <c r="H350" s="2"/>
    </row>
    <row r="351" ht="15.75" customHeight="1">
      <c r="C351" s="2"/>
      <c r="H351" s="2"/>
    </row>
    <row r="352" ht="15.75" customHeight="1">
      <c r="C352" s="2"/>
      <c r="H352" s="2"/>
    </row>
    <row r="353" ht="15.75" customHeight="1">
      <c r="C353" s="2"/>
      <c r="H353" s="2"/>
    </row>
    <row r="354" ht="15.75" customHeight="1">
      <c r="C354" s="2"/>
      <c r="H354" s="2"/>
    </row>
    <row r="355" ht="15.75" customHeight="1">
      <c r="C355" s="2"/>
      <c r="H355" s="2"/>
    </row>
    <row r="356" ht="15.75" customHeight="1">
      <c r="C356" s="2"/>
      <c r="H356" s="2"/>
    </row>
    <row r="357" ht="15.75" customHeight="1">
      <c r="C357" s="2"/>
      <c r="H357" s="2"/>
    </row>
    <row r="358" ht="15.75" customHeight="1">
      <c r="C358" s="2"/>
      <c r="H358" s="2"/>
    </row>
    <row r="359" ht="15.75" customHeight="1">
      <c r="C359" s="2"/>
      <c r="H359" s="2"/>
    </row>
    <row r="360" ht="15.75" customHeight="1">
      <c r="C360" s="2"/>
      <c r="H360" s="2"/>
    </row>
    <row r="361" ht="15.75" customHeight="1">
      <c r="C361" s="2"/>
      <c r="H361" s="2"/>
    </row>
    <row r="362" ht="15.75" customHeight="1">
      <c r="C362" s="2"/>
      <c r="H362" s="2"/>
    </row>
    <row r="363" ht="15.75" customHeight="1">
      <c r="C363" s="2"/>
      <c r="H363" s="2"/>
    </row>
    <row r="364" ht="15.75" customHeight="1">
      <c r="C364" s="2"/>
      <c r="H364" s="2"/>
    </row>
    <row r="365" ht="15.75" customHeight="1">
      <c r="C365" s="2"/>
      <c r="H365" s="2"/>
    </row>
    <row r="366" ht="15.75" customHeight="1">
      <c r="C366" s="2"/>
      <c r="H366" s="2"/>
    </row>
    <row r="367" ht="15.75" customHeight="1">
      <c r="C367" s="2"/>
      <c r="H367" s="2"/>
    </row>
    <row r="368" ht="15.75" customHeight="1">
      <c r="C368" s="2"/>
      <c r="H368" s="2"/>
    </row>
    <row r="369" ht="15.75" customHeight="1">
      <c r="C369" s="2"/>
      <c r="H369" s="2"/>
    </row>
    <row r="370" ht="15.75" customHeight="1">
      <c r="C370" s="2"/>
      <c r="H370" s="2"/>
    </row>
    <row r="371" ht="15.75" customHeight="1">
      <c r="C371" s="2"/>
      <c r="H371" s="2"/>
    </row>
    <row r="372" ht="15.75" customHeight="1">
      <c r="C372" s="2"/>
      <c r="H372" s="2"/>
    </row>
    <row r="373" ht="15.75" customHeight="1">
      <c r="C373" s="2"/>
      <c r="H373" s="2"/>
    </row>
    <row r="374" ht="15.75" customHeight="1">
      <c r="C374" s="2"/>
      <c r="H374" s="2"/>
    </row>
    <row r="375" ht="15.75" customHeight="1">
      <c r="C375" s="2"/>
      <c r="H375" s="2"/>
    </row>
    <row r="376" ht="15.75" customHeight="1">
      <c r="C376" s="2"/>
      <c r="H376" s="2"/>
    </row>
    <row r="377" ht="15.75" customHeight="1">
      <c r="C377" s="2"/>
      <c r="H377" s="2"/>
    </row>
    <row r="378" ht="15.75" customHeight="1">
      <c r="C378" s="2"/>
      <c r="H378" s="2"/>
    </row>
    <row r="379" ht="15.75" customHeight="1">
      <c r="C379" s="2"/>
      <c r="H379" s="2"/>
    </row>
    <row r="380" ht="15.75" customHeight="1">
      <c r="C380" s="2"/>
      <c r="H380" s="2"/>
    </row>
    <row r="381" ht="15.75" customHeight="1">
      <c r="C381" s="2"/>
      <c r="H381" s="2"/>
    </row>
    <row r="382" ht="15.75" customHeight="1">
      <c r="C382" s="2"/>
      <c r="H382" s="2"/>
    </row>
    <row r="383" ht="15.75" customHeight="1">
      <c r="C383" s="2"/>
      <c r="H383" s="2"/>
    </row>
    <row r="384" ht="15.75" customHeight="1">
      <c r="C384" s="2"/>
      <c r="H384" s="2"/>
    </row>
    <row r="385" ht="15.75" customHeight="1">
      <c r="C385" s="2"/>
      <c r="H385" s="2"/>
    </row>
    <row r="386" ht="15.75" customHeight="1">
      <c r="C386" s="2"/>
      <c r="H386" s="2"/>
    </row>
    <row r="387" ht="15.75" customHeight="1">
      <c r="C387" s="2"/>
      <c r="H387" s="2"/>
    </row>
    <row r="388" ht="15.75" customHeight="1">
      <c r="C388" s="2"/>
      <c r="H388" s="2"/>
    </row>
    <row r="389" ht="15.75" customHeight="1">
      <c r="C389" s="2"/>
      <c r="H389" s="2"/>
    </row>
    <row r="390" ht="15.75" customHeight="1">
      <c r="C390" s="2"/>
      <c r="H390" s="2"/>
    </row>
    <row r="391" ht="15.75" customHeight="1">
      <c r="C391" s="2"/>
      <c r="H391" s="2"/>
    </row>
    <row r="392" ht="15.75" customHeight="1">
      <c r="C392" s="2"/>
      <c r="H392" s="2"/>
    </row>
    <row r="393" ht="15.75" customHeight="1">
      <c r="C393" s="2"/>
      <c r="H393" s="2"/>
    </row>
    <row r="394" ht="15.75" customHeight="1">
      <c r="C394" s="2"/>
      <c r="H394" s="2"/>
    </row>
    <row r="395" ht="15.75" customHeight="1">
      <c r="C395" s="2"/>
      <c r="H395" s="2"/>
    </row>
    <row r="396" ht="15.75" customHeight="1">
      <c r="C396" s="2"/>
      <c r="H396" s="2"/>
    </row>
    <row r="397" ht="15.75" customHeight="1">
      <c r="C397" s="2"/>
      <c r="H397" s="2"/>
    </row>
    <row r="398" ht="15.75" customHeight="1">
      <c r="C398" s="2"/>
      <c r="H398" s="2"/>
    </row>
    <row r="399" ht="15.75" customHeight="1">
      <c r="C399" s="2"/>
      <c r="H399" s="2"/>
    </row>
    <row r="400" ht="15.75" customHeight="1">
      <c r="C400" s="2"/>
      <c r="H400" s="2"/>
    </row>
    <row r="401" ht="15.75" customHeight="1">
      <c r="C401" s="2"/>
      <c r="H401" s="2"/>
    </row>
    <row r="402" ht="15.75" customHeight="1">
      <c r="C402" s="2"/>
      <c r="H402" s="2"/>
    </row>
    <row r="403" ht="15.75" customHeight="1">
      <c r="C403" s="2"/>
      <c r="H403" s="2"/>
    </row>
    <row r="404" ht="15.75" customHeight="1">
      <c r="C404" s="2"/>
      <c r="H404" s="2"/>
    </row>
    <row r="405" ht="15.75" customHeight="1">
      <c r="C405" s="2"/>
      <c r="H405" s="2"/>
    </row>
    <row r="406" ht="15.75" customHeight="1">
      <c r="C406" s="2"/>
      <c r="H406" s="2"/>
    </row>
    <row r="407" ht="15.75" customHeight="1">
      <c r="C407" s="2"/>
      <c r="H407" s="2"/>
    </row>
    <row r="408" ht="15.75" customHeight="1">
      <c r="C408" s="2"/>
      <c r="H408" s="2"/>
    </row>
    <row r="409" ht="15.75" customHeight="1">
      <c r="C409" s="2"/>
      <c r="H409" s="2"/>
    </row>
    <row r="410" ht="15.75" customHeight="1">
      <c r="C410" s="2"/>
      <c r="H410" s="2"/>
    </row>
    <row r="411" ht="15.75" customHeight="1">
      <c r="C411" s="2"/>
      <c r="H411" s="2"/>
    </row>
    <row r="412" ht="15.75" customHeight="1">
      <c r="C412" s="2"/>
      <c r="H412" s="2"/>
    </row>
    <row r="413" ht="15.75" customHeight="1">
      <c r="C413" s="2"/>
      <c r="H413" s="2"/>
    </row>
    <row r="414" ht="15.75" customHeight="1">
      <c r="C414" s="2"/>
      <c r="H414" s="2"/>
    </row>
    <row r="415" ht="15.75" customHeight="1">
      <c r="C415" s="2"/>
      <c r="H415" s="2"/>
    </row>
    <row r="416" ht="15.75" customHeight="1">
      <c r="C416" s="2"/>
      <c r="H416" s="2"/>
    </row>
    <row r="417" ht="15.75" customHeight="1">
      <c r="C417" s="2"/>
      <c r="H417" s="2"/>
    </row>
    <row r="418" ht="15.75" customHeight="1">
      <c r="C418" s="2"/>
      <c r="H418" s="2"/>
    </row>
    <row r="419" ht="15.75" customHeight="1">
      <c r="C419" s="2"/>
      <c r="H419" s="2"/>
    </row>
    <row r="420" ht="15.75" customHeight="1">
      <c r="C420" s="2"/>
      <c r="H420" s="2"/>
    </row>
    <row r="421" ht="15.75" customHeight="1">
      <c r="C421" s="2"/>
      <c r="H421" s="2"/>
    </row>
    <row r="422" ht="15.75" customHeight="1">
      <c r="C422" s="2"/>
      <c r="H422" s="2"/>
    </row>
    <row r="423" ht="15.75" customHeight="1">
      <c r="C423" s="2"/>
      <c r="H423" s="2"/>
    </row>
    <row r="424" ht="15.75" customHeight="1">
      <c r="C424" s="2"/>
      <c r="H424" s="2"/>
    </row>
    <row r="425" ht="15.75" customHeight="1">
      <c r="C425" s="2"/>
      <c r="H425" s="2"/>
    </row>
    <row r="426" ht="15.75" customHeight="1">
      <c r="C426" s="2"/>
      <c r="H426" s="2"/>
    </row>
    <row r="427" ht="15.75" customHeight="1">
      <c r="C427" s="2"/>
      <c r="H427" s="2"/>
    </row>
    <row r="428" ht="15.75" customHeight="1">
      <c r="C428" s="2"/>
      <c r="H428" s="2"/>
    </row>
    <row r="429" ht="15.75" customHeight="1">
      <c r="C429" s="2"/>
      <c r="H429" s="2"/>
    </row>
    <row r="430" ht="15.75" customHeight="1">
      <c r="C430" s="2"/>
      <c r="H430" s="2"/>
    </row>
    <row r="431" ht="15.75" customHeight="1">
      <c r="C431" s="2"/>
      <c r="H431" s="2"/>
    </row>
    <row r="432" ht="15.75" customHeight="1">
      <c r="C432" s="2"/>
      <c r="H432" s="2"/>
    </row>
    <row r="433" ht="15.75" customHeight="1">
      <c r="C433" s="2"/>
      <c r="H433" s="2"/>
    </row>
    <row r="434" ht="15.75" customHeight="1">
      <c r="C434" s="2"/>
      <c r="H434" s="2"/>
    </row>
    <row r="435" ht="15.75" customHeight="1">
      <c r="C435" s="2"/>
      <c r="H435" s="2"/>
    </row>
    <row r="436" ht="15.75" customHeight="1">
      <c r="C436" s="2"/>
      <c r="H436" s="2"/>
    </row>
    <row r="437" ht="15.75" customHeight="1">
      <c r="C437" s="2"/>
      <c r="H437" s="2"/>
    </row>
    <row r="438" ht="15.75" customHeight="1">
      <c r="C438" s="2"/>
      <c r="H438" s="2"/>
    </row>
    <row r="439" ht="15.75" customHeight="1">
      <c r="C439" s="2"/>
      <c r="H439" s="2"/>
    </row>
    <row r="440" ht="15.75" customHeight="1">
      <c r="C440" s="2"/>
      <c r="H440" s="2"/>
    </row>
    <row r="441" ht="15.75" customHeight="1">
      <c r="C441" s="2"/>
      <c r="H441" s="2"/>
    </row>
    <row r="442" ht="15.75" customHeight="1">
      <c r="C442" s="2"/>
      <c r="H442" s="2"/>
    </row>
    <row r="443" ht="15.75" customHeight="1">
      <c r="C443" s="2"/>
      <c r="H443" s="2"/>
    </row>
    <row r="444" ht="15.75" customHeight="1">
      <c r="C444" s="2"/>
      <c r="H444" s="2"/>
    </row>
    <row r="445" ht="15.75" customHeight="1">
      <c r="C445" s="2"/>
      <c r="H445" s="2"/>
    </row>
    <row r="446" ht="15.75" customHeight="1">
      <c r="C446" s="2"/>
      <c r="H446" s="2"/>
    </row>
    <row r="447" ht="15.75" customHeight="1">
      <c r="C447" s="2"/>
      <c r="H447" s="2"/>
    </row>
    <row r="448" ht="15.75" customHeight="1">
      <c r="C448" s="2"/>
      <c r="H448" s="2"/>
    </row>
    <row r="449" ht="15.75" customHeight="1">
      <c r="C449" s="2"/>
      <c r="H449" s="2"/>
    </row>
    <row r="450" ht="15.75" customHeight="1">
      <c r="C450" s="2"/>
      <c r="H450" s="2"/>
    </row>
    <row r="451" ht="15.75" customHeight="1">
      <c r="C451" s="2"/>
      <c r="H451" s="2"/>
    </row>
    <row r="452" ht="15.75" customHeight="1">
      <c r="C452" s="2"/>
      <c r="H452" s="2"/>
    </row>
    <row r="453" ht="15.75" customHeight="1">
      <c r="C453" s="2"/>
      <c r="H453" s="2"/>
    </row>
    <row r="454" ht="15.75" customHeight="1">
      <c r="C454" s="2"/>
      <c r="H454" s="2"/>
    </row>
    <row r="455" ht="15.75" customHeight="1">
      <c r="C455" s="2"/>
      <c r="H455" s="2"/>
    </row>
    <row r="456" ht="15.75" customHeight="1">
      <c r="C456" s="2"/>
      <c r="H456" s="2"/>
    </row>
    <row r="457" ht="15.75" customHeight="1">
      <c r="C457" s="2"/>
      <c r="H457" s="2"/>
    </row>
    <row r="458" ht="15.75" customHeight="1">
      <c r="C458" s="2"/>
      <c r="H458" s="2"/>
    </row>
    <row r="459" ht="15.75" customHeight="1">
      <c r="C459" s="2"/>
      <c r="H459" s="2"/>
    </row>
    <row r="460" ht="15.75" customHeight="1">
      <c r="C460" s="2"/>
      <c r="H460" s="2"/>
    </row>
    <row r="461" ht="15.75" customHeight="1">
      <c r="C461" s="2"/>
      <c r="H461" s="2"/>
    </row>
    <row r="462" ht="15.75" customHeight="1">
      <c r="C462" s="2"/>
      <c r="H462" s="2"/>
    </row>
    <row r="463" ht="15.75" customHeight="1">
      <c r="C463" s="2"/>
      <c r="H463" s="2"/>
    </row>
    <row r="464" ht="15.75" customHeight="1">
      <c r="C464" s="2"/>
      <c r="H464" s="2"/>
    </row>
    <row r="465" ht="15.75" customHeight="1">
      <c r="C465" s="2"/>
      <c r="H465" s="2"/>
    </row>
    <row r="466" ht="15.75" customHeight="1">
      <c r="C466" s="2"/>
      <c r="H466" s="2"/>
    </row>
    <row r="467" ht="15.75" customHeight="1">
      <c r="C467" s="2"/>
      <c r="H467" s="2"/>
    </row>
    <row r="468" ht="15.75" customHeight="1">
      <c r="C468" s="2"/>
      <c r="H468" s="2"/>
    </row>
    <row r="469" ht="15.75" customHeight="1">
      <c r="C469" s="2"/>
      <c r="H469" s="2"/>
    </row>
    <row r="470" ht="15.75" customHeight="1">
      <c r="C470" s="2"/>
      <c r="H470" s="2"/>
    </row>
    <row r="471" ht="15.75" customHeight="1">
      <c r="C471" s="2"/>
      <c r="H471" s="2"/>
    </row>
    <row r="472" ht="15.75" customHeight="1">
      <c r="C472" s="2"/>
      <c r="H472" s="2"/>
    </row>
    <row r="473" ht="15.75" customHeight="1">
      <c r="C473" s="2"/>
      <c r="H473" s="2"/>
    </row>
    <row r="474" ht="15.75" customHeight="1">
      <c r="C474" s="2"/>
      <c r="H474" s="2"/>
    </row>
    <row r="475" ht="15.75" customHeight="1">
      <c r="C475" s="2"/>
      <c r="H475" s="2"/>
    </row>
    <row r="476" ht="15.75" customHeight="1">
      <c r="C476" s="2"/>
      <c r="H476" s="2"/>
    </row>
    <row r="477" ht="15.75" customHeight="1">
      <c r="C477" s="2"/>
      <c r="H477" s="2"/>
    </row>
    <row r="478" ht="15.75" customHeight="1">
      <c r="C478" s="2"/>
      <c r="H478" s="2"/>
    </row>
    <row r="479" ht="15.75" customHeight="1">
      <c r="C479" s="2"/>
      <c r="H479" s="2"/>
    </row>
    <row r="480" ht="15.75" customHeight="1">
      <c r="C480" s="2"/>
      <c r="H480" s="2"/>
    </row>
    <row r="481" ht="15.75" customHeight="1">
      <c r="C481" s="2"/>
      <c r="H481" s="2"/>
    </row>
    <row r="482" ht="15.75" customHeight="1">
      <c r="C482" s="2"/>
      <c r="H482" s="2"/>
    </row>
    <row r="483" ht="15.75" customHeight="1">
      <c r="C483" s="2"/>
      <c r="H483" s="2"/>
    </row>
    <row r="484" ht="15.75" customHeight="1">
      <c r="C484" s="2"/>
      <c r="H484" s="2"/>
    </row>
    <row r="485" ht="15.75" customHeight="1">
      <c r="C485" s="2"/>
      <c r="H485" s="2"/>
    </row>
    <row r="486" ht="15.75" customHeight="1">
      <c r="C486" s="2"/>
      <c r="H486" s="2"/>
    </row>
    <row r="487" ht="15.75" customHeight="1">
      <c r="C487" s="2"/>
      <c r="H487" s="2"/>
    </row>
    <row r="488" ht="15.75" customHeight="1">
      <c r="C488" s="2"/>
      <c r="H488" s="2"/>
    </row>
    <row r="489" ht="15.75" customHeight="1">
      <c r="C489" s="2"/>
      <c r="H489" s="2"/>
    </row>
    <row r="490" ht="15.75" customHeight="1">
      <c r="C490" s="2"/>
      <c r="H490" s="2"/>
    </row>
    <row r="491" ht="15.75" customHeight="1">
      <c r="C491" s="2"/>
      <c r="H491" s="2"/>
    </row>
    <row r="492" ht="15.75" customHeight="1">
      <c r="C492" s="2"/>
      <c r="H492" s="2"/>
    </row>
    <row r="493" ht="15.75" customHeight="1">
      <c r="C493" s="2"/>
      <c r="H493" s="2"/>
    </row>
    <row r="494" ht="15.75" customHeight="1">
      <c r="C494" s="2"/>
      <c r="H494" s="2"/>
    </row>
    <row r="495" ht="15.75" customHeight="1">
      <c r="C495" s="2"/>
      <c r="H495" s="2"/>
    </row>
    <row r="496" ht="15.75" customHeight="1">
      <c r="C496" s="2"/>
      <c r="H496" s="2"/>
    </row>
    <row r="497" ht="15.75" customHeight="1">
      <c r="C497" s="2"/>
      <c r="H497" s="2"/>
    </row>
    <row r="498" ht="15.75" customHeight="1">
      <c r="C498" s="2"/>
      <c r="H498" s="2"/>
    </row>
    <row r="499" ht="15.75" customHeight="1">
      <c r="C499" s="2"/>
      <c r="H499" s="2"/>
    </row>
    <row r="500" ht="15.75" customHeight="1">
      <c r="C500" s="2"/>
      <c r="H500" s="2"/>
    </row>
    <row r="501" ht="15.75" customHeight="1">
      <c r="C501" s="2"/>
      <c r="H501" s="2"/>
    </row>
    <row r="502" ht="15.75" customHeight="1">
      <c r="C502" s="2"/>
      <c r="H502" s="2"/>
    </row>
    <row r="503" ht="15.75" customHeight="1">
      <c r="C503" s="2"/>
      <c r="H503" s="2"/>
    </row>
    <row r="504" ht="15.75" customHeight="1">
      <c r="C504" s="2"/>
      <c r="H504" s="2"/>
    </row>
    <row r="505" ht="15.75" customHeight="1">
      <c r="C505" s="2"/>
      <c r="H505" s="2"/>
    </row>
    <row r="506" ht="15.75" customHeight="1">
      <c r="C506" s="2"/>
      <c r="H506" s="2"/>
    </row>
    <row r="507" ht="15.75" customHeight="1">
      <c r="C507" s="2"/>
      <c r="H507" s="2"/>
    </row>
    <row r="508" ht="15.75" customHeight="1">
      <c r="C508" s="2"/>
      <c r="H508" s="2"/>
    </row>
    <row r="509" ht="15.75" customHeight="1">
      <c r="C509" s="2"/>
      <c r="H509" s="2"/>
    </row>
    <row r="510" ht="15.75" customHeight="1">
      <c r="C510" s="2"/>
      <c r="H510" s="2"/>
    </row>
    <row r="511" ht="15.75" customHeight="1">
      <c r="C511" s="2"/>
      <c r="H511" s="2"/>
    </row>
    <row r="512" ht="15.75" customHeight="1">
      <c r="C512" s="2"/>
      <c r="H512" s="2"/>
    </row>
    <row r="513" ht="15.75" customHeight="1">
      <c r="C513" s="2"/>
      <c r="H513" s="2"/>
    </row>
    <row r="514" ht="15.75" customHeight="1">
      <c r="C514" s="2"/>
      <c r="H514" s="2"/>
    </row>
    <row r="515" ht="15.75" customHeight="1">
      <c r="C515" s="2"/>
      <c r="H515" s="2"/>
    </row>
    <row r="516" ht="15.75" customHeight="1">
      <c r="C516" s="2"/>
      <c r="H516" s="2"/>
    </row>
    <row r="517" ht="15.75" customHeight="1">
      <c r="C517" s="2"/>
      <c r="H517" s="2"/>
    </row>
    <row r="518" ht="15.75" customHeight="1">
      <c r="C518" s="2"/>
      <c r="H518" s="2"/>
    </row>
    <row r="519" ht="15.75" customHeight="1">
      <c r="C519" s="2"/>
      <c r="H519" s="2"/>
    </row>
    <row r="520" ht="15.75" customHeight="1">
      <c r="C520" s="2"/>
      <c r="H520" s="2"/>
    </row>
    <row r="521" ht="15.75" customHeight="1">
      <c r="C521" s="2"/>
      <c r="H521" s="2"/>
    </row>
    <row r="522" ht="15.75" customHeight="1">
      <c r="C522" s="2"/>
      <c r="H522" s="2"/>
    </row>
    <row r="523" ht="15.75" customHeight="1">
      <c r="C523" s="2"/>
      <c r="H523" s="2"/>
    </row>
    <row r="524" ht="15.75" customHeight="1">
      <c r="C524" s="2"/>
      <c r="H524" s="2"/>
    </row>
    <row r="525" ht="15.75" customHeight="1">
      <c r="C525" s="2"/>
      <c r="H525" s="2"/>
    </row>
    <row r="526" ht="15.75" customHeight="1">
      <c r="C526" s="2"/>
      <c r="H526" s="2"/>
    </row>
    <row r="527" ht="15.75" customHeight="1">
      <c r="C527" s="2"/>
      <c r="H527" s="2"/>
    </row>
    <row r="528" ht="15.75" customHeight="1">
      <c r="C528" s="2"/>
      <c r="H528" s="2"/>
    </row>
    <row r="529" ht="15.75" customHeight="1">
      <c r="C529" s="2"/>
      <c r="H529" s="2"/>
    </row>
    <row r="530" ht="15.75" customHeight="1">
      <c r="C530" s="2"/>
      <c r="H530" s="2"/>
    </row>
    <row r="531" ht="15.75" customHeight="1">
      <c r="C531" s="2"/>
      <c r="H531" s="2"/>
    </row>
    <row r="532" ht="15.75" customHeight="1">
      <c r="C532" s="2"/>
      <c r="H532" s="2"/>
    </row>
    <row r="533" ht="15.75" customHeight="1">
      <c r="C533" s="2"/>
      <c r="H533" s="2"/>
    </row>
    <row r="534" ht="15.75" customHeight="1">
      <c r="C534" s="2"/>
      <c r="H534" s="2"/>
    </row>
    <row r="535" ht="15.75" customHeight="1">
      <c r="C535" s="2"/>
      <c r="H535" s="2"/>
    </row>
    <row r="536" ht="15.75" customHeight="1">
      <c r="C536" s="2"/>
      <c r="H536" s="2"/>
    </row>
    <row r="537" ht="15.75" customHeight="1">
      <c r="C537" s="2"/>
      <c r="H537" s="2"/>
    </row>
    <row r="538" ht="15.75" customHeight="1">
      <c r="C538" s="2"/>
      <c r="H538" s="2"/>
    </row>
    <row r="539" ht="15.75" customHeight="1">
      <c r="C539" s="2"/>
      <c r="H539" s="2"/>
    </row>
    <row r="540" ht="15.75" customHeight="1">
      <c r="C540" s="2"/>
      <c r="H540" s="2"/>
    </row>
    <row r="541" ht="15.75" customHeight="1">
      <c r="C541" s="2"/>
      <c r="H541" s="2"/>
    </row>
    <row r="542" ht="15.75" customHeight="1">
      <c r="C542" s="2"/>
      <c r="H542" s="2"/>
    </row>
    <row r="543" ht="15.75" customHeight="1">
      <c r="C543" s="2"/>
      <c r="H543" s="2"/>
    </row>
    <row r="544" ht="15.75" customHeight="1">
      <c r="C544" s="2"/>
      <c r="H544" s="2"/>
    </row>
    <row r="545" ht="15.75" customHeight="1">
      <c r="C545" s="2"/>
      <c r="H545" s="2"/>
    </row>
    <row r="546" ht="15.75" customHeight="1">
      <c r="C546" s="2"/>
      <c r="H546" s="2"/>
    </row>
    <row r="547" ht="15.75" customHeight="1">
      <c r="C547" s="2"/>
      <c r="H547" s="2"/>
    </row>
    <row r="548" ht="15.75" customHeight="1">
      <c r="C548" s="2"/>
      <c r="H548" s="2"/>
    </row>
    <row r="549" ht="15.75" customHeight="1">
      <c r="C549" s="2"/>
      <c r="H549" s="2"/>
    </row>
    <row r="550" ht="15.75" customHeight="1">
      <c r="C550" s="2"/>
      <c r="H550" s="2"/>
    </row>
    <row r="551" ht="15.75" customHeight="1">
      <c r="C551" s="2"/>
      <c r="H551" s="2"/>
    </row>
    <row r="552" ht="15.75" customHeight="1">
      <c r="C552" s="2"/>
      <c r="H552" s="2"/>
    </row>
    <row r="553" ht="15.75" customHeight="1">
      <c r="C553" s="2"/>
      <c r="H553" s="2"/>
    </row>
    <row r="554" ht="15.75" customHeight="1">
      <c r="C554" s="2"/>
      <c r="H554" s="2"/>
    </row>
    <row r="555" ht="15.75" customHeight="1">
      <c r="C555" s="2"/>
      <c r="H555" s="2"/>
    </row>
    <row r="556" ht="15.75" customHeight="1">
      <c r="C556" s="2"/>
      <c r="H556" s="2"/>
    </row>
    <row r="557" ht="15.75" customHeight="1">
      <c r="C557" s="2"/>
      <c r="H557" s="2"/>
    </row>
    <row r="558" ht="15.75" customHeight="1">
      <c r="C558" s="2"/>
      <c r="H558" s="2"/>
    </row>
    <row r="559" ht="15.75" customHeight="1">
      <c r="C559" s="2"/>
      <c r="H559" s="2"/>
    </row>
    <row r="560" ht="15.75" customHeight="1">
      <c r="C560" s="2"/>
      <c r="H560" s="2"/>
    </row>
    <row r="561" ht="15.75" customHeight="1">
      <c r="C561" s="2"/>
      <c r="H561" s="2"/>
    </row>
    <row r="562" ht="15.75" customHeight="1">
      <c r="C562" s="2"/>
      <c r="H562" s="2"/>
    </row>
    <row r="563" ht="15.75" customHeight="1">
      <c r="C563" s="2"/>
      <c r="H563" s="2"/>
    </row>
    <row r="564" ht="15.75" customHeight="1">
      <c r="C564" s="2"/>
      <c r="H564" s="2"/>
    </row>
    <row r="565" ht="15.75" customHeight="1">
      <c r="C565" s="2"/>
      <c r="H565" s="2"/>
    </row>
    <row r="566" ht="15.75" customHeight="1">
      <c r="C566" s="2"/>
      <c r="H566" s="2"/>
    </row>
    <row r="567" ht="15.75" customHeight="1">
      <c r="C567" s="2"/>
      <c r="H567" s="2"/>
    </row>
    <row r="568" ht="15.75" customHeight="1">
      <c r="C568" s="2"/>
      <c r="H568" s="2"/>
    </row>
    <row r="569" ht="15.75" customHeight="1">
      <c r="C569" s="2"/>
      <c r="H569" s="2"/>
    </row>
    <row r="570" ht="15.75" customHeight="1">
      <c r="C570" s="2"/>
      <c r="H570" s="2"/>
    </row>
    <row r="571" ht="15.75" customHeight="1">
      <c r="C571" s="2"/>
      <c r="H571" s="2"/>
    </row>
    <row r="572" ht="15.75" customHeight="1">
      <c r="C572" s="2"/>
      <c r="H572" s="2"/>
    </row>
    <row r="573" ht="15.75" customHeight="1">
      <c r="C573" s="2"/>
      <c r="H573" s="2"/>
    </row>
    <row r="574" ht="15.75" customHeight="1">
      <c r="C574" s="2"/>
      <c r="H574" s="2"/>
    </row>
    <row r="575" ht="15.75" customHeight="1">
      <c r="C575" s="2"/>
      <c r="H575" s="2"/>
    </row>
    <row r="576" ht="15.75" customHeight="1">
      <c r="C576" s="2"/>
      <c r="H576" s="2"/>
    </row>
    <row r="577" ht="15.75" customHeight="1">
      <c r="C577" s="2"/>
      <c r="H577" s="2"/>
    </row>
    <row r="578" ht="15.75" customHeight="1">
      <c r="C578" s="2"/>
      <c r="H578" s="2"/>
    </row>
    <row r="579" ht="15.75" customHeight="1">
      <c r="C579" s="2"/>
      <c r="H579" s="2"/>
    </row>
    <row r="580" ht="15.75" customHeight="1">
      <c r="C580" s="2"/>
      <c r="H580" s="2"/>
    </row>
    <row r="581" ht="15.75" customHeight="1">
      <c r="C581" s="2"/>
      <c r="H581" s="2"/>
    </row>
    <row r="582" ht="15.75" customHeight="1">
      <c r="C582" s="2"/>
      <c r="H582" s="2"/>
    </row>
    <row r="583" ht="15.75" customHeight="1">
      <c r="C583" s="2"/>
      <c r="H583" s="2"/>
    </row>
    <row r="584" ht="15.75" customHeight="1">
      <c r="C584" s="2"/>
      <c r="H584" s="2"/>
    </row>
    <row r="585" ht="15.75" customHeight="1">
      <c r="C585" s="2"/>
      <c r="H585" s="2"/>
    </row>
    <row r="586" ht="15.75" customHeight="1">
      <c r="C586" s="2"/>
      <c r="H586" s="2"/>
    </row>
    <row r="587" ht="15.75" customHeight="1">
      <c r="C587" s="2"/>
      <c r="H587" s="2"/>
    </row>
    <row r="588" ht="15.75" customHeight="1">
      <c r="C588" s="2"/>
      <c r="H588" s="2"/>
    </row>
    <row r="589" ht="15.75" customHeight="1">
      <c r="C589" s="2"/>
      <c r="H589" s="2"/>
    </row>
    <row r="590" ht="15.75" customHeight="1">
      <c r="C590" s="2"/>
      <c r="H590" s="2"/>
    </row>
    <row r="591" ht="15.75" customHeight="1">
      <c r="C591" s="2"/>
      <c r="H591" s="2"/>
    </row>
    <row r="592" ht="15.75" customHeight="1">
      <c r="C592" s="2"/>
      <c r="H592" s="2"/>
    </row>
    <row r="593" ht="15.75" customHeight="1">
      <c r="C593" s="2"/>
      <c r="H593" s="2"/>
    </row>
    <row r="594" ht="15.75" customHeight="1">
      <c r="C594" s="2"/>
      <c r="H594" s="2"/>
    </row>
    <row r="595" ht="15.75" customHeight="1">
      <c r="C595" s="2"/>
      <c r="H595" s="2"/>
    </row>
    <row r="596" ht="15.75" customHeight="1">
      <c r="C596" s="2"/>
      <c r="H596" s="2"/>
    </row>
    <row r="597" ht="15.75" customHeight="1">
      <c r="C597" s="2"/>
      <c r="H597" s="2"/>
    </row>
    <row r="598" ht="15.75" customHeight="1">
      <c r="C598" s="2"/>
      <c r="H598" s="2"/>
    </row>
    <row r="599" ht="15.75" customHeight="1">
      <c r="C599" s="2"/>
      <c r="H599" s="2"/>
    </row>
    <row r="600" ht="15.75" customHeight="1">
      <c r="C600" s="2"/>
      <c r="H600" s="2"/>
    </row>
    <row r="601" ht="15.75" customHeight="1">
      <c r="C601" s="2"/>
      <c r="H601" s="2"/>
    </row>
    <row r="602" ht="15.75" customHeight="1">
      <c r="C602" s="2"/>
      <c r="H602" s="2"/>
    </row>
    <row r="603" ht="15.75" customHeight="1">
      <c r="C603" s="2"/>
      <c r="H603" s="2"/>
    </row>
    <row r="604" ht="15.75" customHeight="1">
      <c r="C604" s="2"/>
      <c r="H604" s="2"/>
    </row>
    <row r="605" ht="15.75" customHeight="1">
      <c r="C605" s="2"/>
      <c r="H605" s="2"/>
    </row>
    <row r="606" ht="15.75" customHeight="1">
      <c r="C606" s="2"/>
      <c r="H606" s="2"/>
    </row>
    <row r="607" ht="15.75" customHeight="1">
      <c r="C607" s="2"/>
      <c r="H607" s="2"/>
    </row>
    <row r="608" ht="15.75" customHeight="1">
      <c r="C608" s="2"/>
      <c r="H608" s="2"/>
    </row>
    <row r="609" ht="15.75" customHeight="1">
      <c r="C609" s="2"/>
      <c r="H609" s="2"/>
    </row>
    <row r="610" ht="15.75" customHeight="1">
      <c r="C610" s="2"/>
      <c r="H610" s="2"/>
    </row>
    <row r="611" ht="15.75" customHeight="1">
      <c r="C611" s="2"/>
      <c r="H611" s="2"/>
    </row>
    <row r="612" ht="15.75" customHeight="1">
      <c r="C612" s="2"/>
      <c r="H612" s="2"/>
    </row>
    <row r="613" ht="15.75" customHeight="1">
      <c r="C613" s="2"/>
      <c r="H613" s="2"/>
    </row>
    <row r="614" ht="15.75" customHeight="1">
      <c r="C614" s="2"/>
      <c r="H614" s="2"/>
    </row>
    <row r="615" ht="15.75" customHeight="1">
      <c r="C615" s="2"/>
      <c r="H615" s="2"/>
    </row>
    <row r="616" ht="15.75" customHeight="1">
      <c r="C616" s="2"/>
      <c r="H616" s="2"/>
    </row>
    <row r="617" ht="15.75" customHeight="1">
      <c r="C617" s="2"/>
      <c r="H617" s="2"/>
    </row>
    <row r="618" ht="15.75" customHeight="1">
      <c r="C618" s="2"/>
      <c r="H618" s="2"/>
    </row>
    <row r="619" ht="15.75" customHeight="1">
      <c r="C619" s="2"/>
      <c r="H619" s="2"/>
    </row>
    <row r="620" ht="15.75" customHeight="1">
      <c r="C620" s="2"/>
      <c r="H620" s="2"/>
    </row>
    <row r="621" ht="15.75" customHeight="1">
      <c r="C621" s="2"/>
      <c r="H621" s="2"/>
    </row>
    <row r="622" ht="15.75" customHeight="1">
      <c r="C622" s="2"/>
      <c r="H622" s="2"/>
    </row>
    <row r="623" ht="15.75" customHeight="1">
      <c r="C623" s="2"/>
      <c r="H623" s="2"/>
    </row>
    <row r="624" ht="15.75" customHeight="1">
      <c r="C624" s="2"/>
      <c r="H624" s="2"/>
    </row>
    <row r="625" ht="15.75" customHeight="1">
      <c r="C625" s="2"/>
      <c r="H625" s="2"/>
    </row>
    <row r="626" ht="15.75" customHeight="1">
      <c r="C626" s="2"/>
      <c r="H626" s="2"/>
    </row>
    <row r="627" ht="15.75" customHeight="1">
      <c r="C627" s="2"/>
      <c r="H627" s="2"/>
    </row>
    <row r="628" ht="15.75" customHeight="1">
      <c r="C628" s="2"/>
      <c r="H628" s="2"/>
    </row>
    <row r="629" ht="15.75" customHeight="1">
      <c r="C629" s="2"/>
      <c r="H629" s="2"/>
    </row>
    <row r="630" ht="15.75" customHeight="1">
      <c r="C630" s="2"/>
      <c r="H630" s="2"/>
    </row>
    <row r="631" ht="15.75" customHeight="1">
      <c r="C631" s="2"/>
      <c r="H631" s="2"/>
    </row>
    <row r="632" ht="15.75" customHeight="1">
      <c r="C632" s="2"/>
      <c r="H632" s="2"/>
    </row>
    <row r="633" ht="15.75" customHeight="1">
      <c r="C633" s="2"/>
      <c r="H633" s="2"/>
    </row>
    <row r="634" ht="15.75" customHeight="1">
      <c r="C634" s="2"/>
      <c r="H634" s="2"/>
    </row>
    <row r="635" ht="15.75" customHeight="1">
      <c r="C635" s="2"/>
      <c r="H635" s="2"/>
    </row>
    <row r="636" ht="15.75" customHeight="1">
      <c r="C636" s="2"/>
      <c r="H636" s="2"/>
    </row>
    <row r="637" ht="15.75" customHeight="1">
      <c r="C637" s="2"/>
      <c r="H637" s="2"/>
    </row>
    <row r="638" ht="15.75" customHeight="1">
      <c r="C638" s="2"/>
      <c r="H638" s="2"/>
    </row>
    <row r="639" ht="15.75" customHeight="1">
      <c r="C639" s="2"/>
      <c r="H639" s="2"/>
    </row>
    <row r="640" ht="15.75" customHeight="1">
      <c r="C640" s="2"/>
      <c r="H640" s="2"/>
    </row>
    <row r="641" ht="15.75" customHeight="1">
      <c r="C641" s="2"/>
      <c r="H641" s="2"/>
    </row>
    <row r="642" ht="15.75" customHeight="1">
      <c r="C642" s="2"/>
      <c r="H642" s="2"/>
    </row>
    <row r="643" ht="15.75" customHeight="1">
      <c r="C643" s="2"/>
      <c r="H643" s="2"/>
    </row>
    <row r="644" ht="15.75" customHeight="1">
      <c r="C644" s="2"/>
      <c r="H644" s="2"/>
    </row>
    <row r="645" ht="15.75" customHeight="1">
      <c r="C645" s="2"/>
      <c r="H645" s="2"/>
    </row>
    <row r="646" ht="15.75" customHeight="1">
      <c r="C646" s="2"/>
      <c r="H646" s="2"/>
    </row>
    <row r="647" ht="15.75" customHeight="1">
      <c r="C647" s="2"/>
      <c r="H647" s="2"/>
    </row>
    <row r="648" ht="15.75" customHeight="1">
      <c r="C648" s="2"/>
      <c r="H648" s="2"/>
    </row>
    <row r="649" ht="15.75" customHeight="1">
      <c r="C649" s="2"/>
      <c r="H649" s="2"/>
    </row>
    <row r="650" ht="15.75" customHeight="1">
      <c r="C650" s="2"/>
      <c r="H650" s="2"/>
    </row>
    <row r="651" ht="15.75" customHeight="1">
      <c r="C651" s="2"/>
      <c r="H651" s="2"/>
    </row>
    <row r="652" ht="15.75" customHeight="1">
      <c r="C652" s="2"/>
      <c r="H652" s="2"/>
    </row>
    <row r="653" ht="15.75" customHeight="1">
      <c r="C653" s="2"/>
      <c r="H653" s="2"/>
    </row>
    <row r="654" ht="15.75" customHeight="1">
      <c r="C654" s="2"/>
      <c r="H654" s="2"/>
    </row>
    <row r="655" ht="15.75" customHeight="1">
      <c r="C655" s="2"/>
      <c r="H655" s="2"/>
    </row>
    <row r="656" ht="15.75" customHeight="1">
      <c r="C656" s="2"/>
      <c r="H656" s="2"/>
    </row>
    <row r="657" ht="15.75" customHeight="1">
      <c r="C657" s="2"/>
      <c r="H657" s="2"/>
    </row>
    <row r="658" ht="15.75" customHeight="1">
      <c r="C658" s="2"/>
      <c r="H658" s="2"/>
    </row>
    <row r="659" ht="15.75" customHeight="1">
      <c r="C659" s="2"/>
      <c r="H659" s="2"/>
    </row>
    <row r="660" ht="15.75" customHeight="1">
      <c r="C660" s="2"/>
      <c r="H660" s="2"/>
    </row>
    <row r="661" ht="15.75" customHeight="1">
      <c r="C661" s="2"/>
      <c r="H661" s="2"/>
    </row>
    <row r="662" ht="15.75" customHeight="1">
      <c r="C662" s="2"/>
      <c r="H662" s="2"/>
    </row>
    <row r="663" ht="15.75" customHeight="1">
      <c r="C663" s="2"/>
      <c r="H663" s="2"/>
    </row>
    <row r="664" ht="15.75" customHeight="1">
      <c r="C664" s="2"/>
      <c r="H664" s="2"/>
    </row>
    <row r="665" ht="15.75" customHeight="1">
      <c r="C665" s="2"/>
      <c r="H665" s="2"/>
    </row>
    <row r="666" ht="15.75" customHeight="1">
      <c r="C666" s="2"/>
      <c r="H666" s="2"/>
    </row>
    <row r="667" ht="15.75" customHeight="1">
      <c r="C667" s="2"/>
      <c r="H667" s="2"/>
    </row>
    <row r="668" ht="15.75" customHeight="1">
      <c r="C668" s="2"/>
      <c r="H668" s="2"/>
    </row>
    <row r="669" ht="15.75" customHeight="1">
      <c r="C669" s="2"/>
      <c r="H669" s="2"/>
    </row>
    <row r="670" ht="15.75" customHeight="1">
      <c r="C670" s="2"/>
      <c r="H670" s="2"/>
    </row>
    <row r="671" ht="15.75" customHeight="1">
      <c r="C671" s="2"/>
      <c r="H671" s="2"/>
    </row>
    <row r="672" ht="15.75" customHeight="1">
      <c r="C672" s="2"/>
      <c r="H672" s="2"/>
    </row>
    <row r="673" ht="15.75" customHeight="1">
      <c r="C673" s="2"/>
      <c r="H673" s="2"/>
    </row>
    <row r="674" ht="15.75" customHeight="1">
      <c r="C674" s="2"/>
      <c r="H674" s="2"/>
    </row>
    <row r="675" ht="15.75" customHeight="1">
      <c r="C675" s="2"/>
      <c r="H675" s="2"/>
    </row>
    <row r="676" ht="15.75" customHeight="1">
      <c r="C676" s="2"/>
      <c r="H676" s="2"/>
    </row>
    <row r="677" ht="15.75" customHeight="1">
      <c r="C677" s="2"/>
      <c r="H677" s="2"/>
    </row>
    <row r="678" ht="15.75" customHeight="1">
      <c r="C678" s="2"/>
      <c r="H678" s="2"/>
    </row>
    <row r="679" ht="15.75" customHeight="1">
      <c r="C679" s="2"/>
      <c r="H679" s="2"/>
    </row>
    <row r="680" ht="15.75" customHeight="1">
      <c r="C680" s="2"/>
      <c r="H680" s="2"/>
    </row>
    <row r="681" ht="15.75" customHeight="1">
      <c r="C681" s="2"/>
      <c r="H681" s="2"/>
    </row>
    <row r="682" ht="15.75" customHeight="1">
      <c r="C682" s="2"/>
      <c r="H682" s="2"/>
    </row>
    <row r="683" ht="15.75" customHeight="1">
      <c r="C683" s="2"/>
      <c r="H683" s="2"/>
    </row>
    <row r="684" ht="15.75" customHeight="1">
      <c r="C684" s="2"/>
      <c r="H684" s="2"/>
    </row>
    <row r="685" ht="15.75" customHeight="1">
      <c r="C685" s="2"/>
      <c r="H685" s="2"/>
    </row>
    <row r="686" ht="15.75" customHeight="1">
      <c r="C686" s="2"/>
      <c r="H686" s="2"/>
    </row>
    <row r="687" ht="15.75" customHeight="1">
      <c r="C687" s="2"/>
      <c r="H687" s="2"/>
    </row>
    <row r="688" ht="15.75" customHeight="1">
      <c r="C688" s="2"/>
      <c r="H688" s="2"/>
    </row>
    <row r="689" ht="15.75" customHeight="1">
      <c r="C689" s="2"/>
      <c r="H689" s="2"/>
    </row>
    <row r="690" ht="15.75" customHeight="1">
      <c r="C690" s="2"/>
      <c r="H690" s="2"/>
    </row>
    <row r="691" ht="15.75" customHeight="1">
      <c r="C691" s="2"/>
      <c r="H691" s="2"/>
    </row>
    <row r="692" ht="15.75" customHeight="1">
      <c r="C692" s="2"/>
      <c r="H692" s="2"/>
    </row>
    <row r="693" ht="15.75" customHeight="1">
      <c r="C693" s="2"/>
      <c r="H693" s="2"/>
    </row>
    <row r="694" ht="15.75" customHeight="1">
      <c r="C694" s="2"/>
      <c r="H694" s="2"/>
    </row>
    <row r="695" ht="15.75" customHeight="1">
      <c r="C695" s="2"/>
      <c r="H695" s="2"/>
    </row>
    <row r="696" ht="15.75" customHeight="1">
      <c r="C696" s="2"/>
      <c r="H696" s="2"/>
    </row>
    <row r="697" ht="15.75" customHeight="1">
      <c r="C697" s="2"/>
      <c r="H697" s="2"/>
    </row>
    <row r="698" ht="15.75" customHeight="1">
      <c r="C698" s="2"/>
      <c r="H698" s="2"/>
    </row>
    <row r="699" ht="15.75" customHeight="1">
      <c r="C699" s="2"/>
      <c r="H699" s="2"/>
    </row>
    <row r="700" ht="15.75" customHeight="1">
      <c r="C700" s="2"/>
      <c r="H700" s="2"/>
    </row>
    <row r="701" ht="15.75" customHeight="1">
      <c r="C701" s="2"/>
      <c r="H701" s="2"/>
    </row>
    <row r="702" ht="15.75" customHeight="1">
      <c r="C702" s="2"/>
      <c r="H702" s="2"/>
    </row>
    <row r="703" ht="15.75" customHeight="1">
      <c r="C703" s="2"/>
      <c r="H703" s="2"/>
    </row>
    <row r="704" ht="15.75" customHeight="1">
      <c r="C704" s="2"/>
      <c r="H704" s="2"/>
    </row>
    <row r="705" ht="15.75" customHeight="1">
      <c r="C705" s="2"/>
      <c r="H705" s="2"/>
    </row>
    <row r="706" ht="15.75" customHeight="1">
      <c r="C706" s="2"/>
      <c r="H706" s="2"/>
    </row>
    <row r="707" ht="15.75" customHeight="1">
      <c r="C707" s="2"/>
      <c r="H707" s="2"/>
    </row>
    <row r="708" ht="15.75" customHeight="1">
      <c r="C708" s="2"/>
      <c r="H708" s="2"/>
    </row>
    <row r="709" ht="15.75" customHeight="1">
      <c r="C709" s="2"/>
      <c r="H709" s="2"/>
    </row>
    <row r="710" ht="15.75" customHeight="1">
      <c r="C710" s="2"/>
      <c r="H710" s="2"/>
    </row>
    <row r="711" ht="15.75" customHeight="1">
      <c r="C711" s="2"/>
      <c r="H711" s="2"/>
    </row>
    <row r="712" ht="15.75" customHeight="1">
      <c r="C712" s="2"/>
      <c r="H712" s="2"/>
    </row>
    <row r="713" ht="15.75" customHeight="1">
      <c r="C713" s="2"/>
      <c r="H713" s="2"/>
    </row>
    <row r="714" ht="15.75" customHeight="1">
      <c r="C714" s="2"/>
      <c r="H714" s="2"/>
    </row>
    <row r="715" ht="15.75" customHeight="1">
      <c r="C715" s="2"/>
      <c r="H715" s="2"/>
    </row>
    <row r="716" ht="15.75" customHeight="1">
      <c r="C716" s="2"/>
      <c r="H716" s="2"/>
    </row>
    <row r="717" ht="15.75" customHeight="1">
      <c r="C717" s="2"/>
      <c r="H717" s="2"/>
    </row>
    <row r="718" ht="15.75" customHeight="1">
      <c r="C718" s="2"/>
      <c r="H718" s="2"/>
    </row>
    <row r="719" ht="15.75" customHeight="1">
      <c r="C719" s="2"/>
      <c r="H719" s="2"/>
    </row>
    <row r="720" ht="15.75" customHeight="1">
      <c r="C720" s="2"/>
      <c r="H720" s="2"/>
    </row>
    <row r="721" ht="15.75" customHeight="1">
      <c r="C721" s="2"/>
      <c r="H721" s="2"/>
    </row>
    <row r="722" ht="15.75" customHeight="1">
      <c r="C722" s="2"/>
      <c r="H722" s="2"/>
    </row>
    <row r="723" ht="15.75" customHeight="1">
      <c r="C723" s="2"/>
      <c r="H723" s="2"/>
    </row>
    <row r="724" ht="15.75" customHeight="1">
      <c r="C724" s="2"/>
      <c r="H724" s="2"/>
    </row>
    <row r="725" ht="15.75" customHeight="1">
      <c r="C725" s="2"/>
      <c r="H725" s="2"/>
    </row>
    <row r="726" ht="15.75" customHeight="1">
      <c r="C726" s="2"/>
      <c r="H726" s="2"/>
    </row>
    <row r="727" ht="15.75" customHeight="1">
      <c r="C727" s="2"/>
      <c r="H727" s="2"/>
    </row>
    <row r="728" ht="15.75" customHeight="1">
      <c r="C728" s="2"/>
      <c r="H728" s="2"/>
    </row>
    <row r="729" ht="15.75" customHeight="1">
      <c r="C729" s="2"/>
      <c r="H729" s="2"/>
    </row>
    <row r="730" ht="15.75" customHeight="1">
      <c r="C730" s="2"/>
      <c r="H730" s="2"/>
    </row>
    <row r="731" ht="15.75" customHeight="1">
      <c r="C731" s="2"/>
      <c r="H731" s="2"/>
    </row>
    <row r="732" ht="15.75" customHeight="1">
      <c r="C732" s="2"/>
      <c r="H732" s="2"/>
    </row>
    <row r="733" ht="15.75" customHeight="1">
      <c r="C733" s="2"/>
      <c r="H733" s="2"/>
    </row>
    <row r="734" ht="15.75" customHeight="1">
      <c r="C734" s="2"/>
      <c r="H734" s="2"/>
    </row>
    <row r="735" ht="15.75" customHeight="1">
      <c r="C735" s="2"/>
      <c r="H735" s="2"/>
    </row>
    <row r="736" ht="15.75" customHeight="1">
      <c r="C736" s="2"/>
      <c r="H736" s="2"/>
    </row>
    <row r="737" ht="15.75" customHeight="1">
      <c r="C737" s="2"/>
      <c r="H737" s="2"/>
    </row>
    <row r="738" ht="15.75" customHeight="1">
      <c r="C738" s="2"/>
      <c r="H738" s="2"/>
    </row>
    <row r="739" ht="15.75" customHeight="1">
      <c r="C739" s="2"/>
      <c r="H739" s="2"/>
    </row>
    <row r="740" ht="15.75" customHeight="1">
      <c r="C740" s="2"/>
      <c r="H740" s="2"/>
    </row>
    <row r="741" ht="15.75" customHeight="1">
      <c r="C741" s="2"/>
      <c r="H741" s="2"/>
    </row>
    <row r="742" ht="15.75" customHeight="1">
      <c r="C742" s="2"/>
      <c r="H742" s="2"/>
    </row>
    <row r="743" ht="15.75" customHeight="1">
      <c r="C743" s="2"/>
      <c r="H743" s="2"/>
    </row>
    <row r="744" ht="15.75" customHeight="1">
      <c r="C744" s="2"/>
      <c r="H744" s="2"/>
    </row>
    <row r="745" ht="15.75" customHeight="1">
      <c r="C745" s="2"/>
      <c r="H745" s="2"/>
    </row>
    <row r="746" ht="15.75" customHeight="1">
      <c r="C746" s="2"/>
      <c r="H746" s="2"/>
    </row>
    <row r="747" ht="15.75" customHeight="1">
      <c r="C747" s="2"/>
      <c r="H747" s="2"/>
    </row>
    <row r="748" ht="15.75" customHeight="1">
      <c r="C748" s="2"/>
      <c r="H748" s="2"/>
    </row>
    <row r="749" ht="15.75" customHeight="1">
      <c r="C749" s="2"/>
      <c r="H749" s="2"/>
    </row>
    <row r="750" ht="15.75" customHeight="1">
      <c r="C750" s="2"/>
      <c r="H750" s="2"/>
    </row>
    <row r="751" ht="15.75" customHeight="1">
      <c r="C751" s="2"/>
      <c r="H751" s="2"/>
    </row>
    <row r="752" ht="15.75" customHeight="1">
      <c r="C752" s="2"/>
      <c r="H752" s="2"/>
    </row>
    <row r="753" ht="15.75" customHeight="1">
      <c r="C753" s="2"/>
      <c r="H753" s="2"/>
    </row>
    <row r="754" ht="15.75" customHeight="1">
      <c r="C754" s="2"/>
      <c r="H754" s="2"/>
    </row>
    <row r="755" ht="15.75" customHeight="1">
      <c r="C755" s="2"/>
      <c r="H755" s="2"/>
    </row>
    <row r="756" ht="15.75" customHeight="1">
      <c r="C756" s="2"/>
      <c r="H756" s="2"/>
    </row>
    <row r="757" ht="15.75" customHeight="1">
      <c r="C757" s="2"/>
      <c r="H757" s="2"/>
    </row>
    <row r="758" ht="15.75" customHeight="1">
      <c r="C758" s="2"/>
      <c r="H758" s="2"/>
    </row>
    <row r="759" ht="15.75" customHeight="1">
      <c r="C759" s="2"/>
      <c r="H759" s="2"/>
    </row>
    <row r="760" ht="15.75" customHeight="1">
      <c r="C760" s="2"/>
      <c r="H760" s="2"/>
    </row>
    <row r="761" ht="15.75" customHeight="1">
      <c r="C761" s="2"/>
      <c r="H761" s="2"/>
    </row>
    <row r="762" ht="15.75" customHeight="1">
      <c r="C762" s="2"/>
      <c r="H762" s="2"/>
    </row>
    <row r="763" ht="15.75" customHeight="1">
      <c r="C763" s="2"/>
      <c r="H763" s="2"/>
    </row>
    <row r="764" ht="15.75" customHeight="1">
      <c r="C764" s="2"/>
      <c r="H764" s="2"/>
    </row>
    <row r="765" ht="15.75" customHeight="1">
      <c r="C765" s="2"/>
      <c r="H765" s="2"/>
    </row>
    <row r="766" ht="15.75" customHeight="1">
      <c r="C766" s="2"/>
      <c r="H766" s="2"/>
    </row>
    <row r="767" ht="15.75" customHeight="1">
      <c r="C767" s="2"/>
      <c r="H767" s="2"/>
    </row>
    <row r="768" ht="15.75" customHeight="1">
      <c r="C768" s="2"/>
      <c r="H768" s="2"/>
    </row>
    <row r="769" ht="15.75" customHeight="1">
      <c r="C769" s="2"/>
      <c r="H769" s="2"/>
    </row>
    <row r="770" ht="15.75" customHeight="1">
      <c r="C770" s="2"/>
      <c r="H770" s="2"/>
    </row>
    <row r="771" ht="15.75" customHeight="1">
      <c r="C771" s="2"/>
      <c r="H771" s="2"/>
    </row>
    <row r="772" ht="15.75" customHeight="1">
      <c r="C772" s="2"/>
      <c r="H772" s="2"/>
    </row>
    <row r="773" ht="15.75" customHeight="1">
      <c r="C773" s="2"/>
      <c r="H773" s="2"/>
    </row>
    <row r="774" ht="15.75" customHeight="1">
      <c r="C774" s="2"/>
      <c r="H774" s="2"/>
    </row>
    <row r="775" ht="15.75" customHeight="1">
      <c r="C775" s="2"/>
      <c r="H775" s="2"/>
    </row>
    <row r="776" ht="15.75" customHeight="1">
      <c r="C776" s="2"/>
      <c r="H776" s="2"/>
    </row>
    <row r="777" ht="15.75" customHeight="1">
      <c r="C777" s="2"/>
      <c r="H777" s="2"/>
    </row>
    <row r="778" ht="15.75" customHeight="1">
      <c r="C778" s="2"/>
      <c r="H778" s="2"/>
    </row>
    <row r="779" ht="15.75" customHeight="1">
      <c r="C779" s="2"/>
      <c r="H779" s="2"/>
    </row>
    <row r="780" ht="15.75" customHeight="1">
      <c r="C780" s="2"/>
      <c r="H780" s="2"/>
    </row>
    <row r="781" ht="15.75" customHeight="1">
      <c r="C781" s="2"/>
      <c r="H781" s="2"/>
    </row>
    <row r="782" ht="15.75" customHeight="1">
      <c r="C782" s="2"/>
      <c r="H782" s="2"/>
    </row>
    <row r="783" ht="15.75" customHeight="1">
      <c r="C783" s="2"/>
      <c r="H783" s="2"/>
    </row>
    <row r="784" ht="15.75" customHeight="1">
      <c r="C784" s="2"/>
      <c r="H784" s="2"/>
    </row>
    <row r="785" ht="15.75" customHeight="1">
      <c r="C785" s="2"/>
      <c r="H785" s="2"/>
    </row>
    <row r="786" ht="15.75" customHeight="1">
      <c r="C786" s="2"/>
      <c r="H786" s="2"/>
    </row>
    <row r="787" ht="15.75" customHeight="1">
      <c r="C787" s="2"/>
      <c r="H787" s="2"/>
    </row>
    <row r="788" ht="15.75" customHeight="1">
      <c r="C788" s="2"/>
      <c r="H788" s="2"/>
    </row>
    <row r="789" ht="15.75" customHeight="1">
      <c r="C789" s="2"/>
      <c r="H789" s="2"/>
    </row>
    <row r="790" ht="15.75" customHeight="1">
      <c r="C790" s="2"/>
      <c r="H790" s="2"/>
    </row>
    <row r="791" ht="15.75" customHeight="1">
      <c r="C791" s="2"/>
      <c r="H791" s="2"/>
    </row>
    <row r="792" ht="15.75" customHeight="1">
      <c r="C792" s="2"/>
      <c r="H792" s="2"/>
    </row>
    <row r="793" ht="15.75" customHeight="1">
      <c r="C793" s="2"/>
      <c r="H793" s="2"/>
    </row>
    <row r="794" ht="15.75" customHeight="1">
      <c r="C794" s="2"/>
      <c r="H794" s="2"/>
    </row>
    <row r="795" ht="15.75" customHeight="1">
      <c r="C795" s="2"/>
      <c r="H795" s="2"/>
    </row>
    <row r="796" ht="15.75" customHeight="1">
      <c r="C796" s="2"/>
      <c r="H796" s="2"/>
    </row>
    <row r="797" ht="15.75" customHeight="1">
      <c r="C797" s="2"/>
      <c r="H797" s="2"/>
    </row>
    <row r="798" ht="15.75" customHeight="1">
      <c r="C798" s="2"/>
      <c r="H798" s="2"/>
    </row>
    <row r="799" ht="15.75" customHeight="1">
      <c r="C799" s="2"/>
      <c r="H799" s="2"/>
    </row>
    <row r="800" ht="15.75" customHeight="1">
      <c r="C800" s="2"/>
      <c r="H800" s="2"/>
    </row>
    <row r="801" ht="15.75" customHeight="1">
      <c r="C801" s="2"/>
      <c r="H801" s="2"/>
    </row>
    <row r="802" ht="15.75" customHeight="1">
      <c r="C802" s="2"/>
      <c r="H802" s="2"/>
    </row>
    <row r="803" ht="15.75" customHeight="1">
      <c r="C803" s="2"/>
      <c r="H803" s="2"/>
    </row>
    <row r="804" ht="15.75" customHeight="1">
      <c r="C804" s="2"/>
      <c r="H804" s="2"/>
    </row>
    <row r="805" ht="15.75" customHeight="1">
      <c r="C805" s="2"/>
      <c r="H805" s="2"/>
    </row>
    <row r="806" ht="15.75" customHeight="1">
      <c r="C806" s="2"/>
      <c r="H806" s="2"/>
    </row>
    <row r="807" ht="15.75" customHeight="1">
      <c r="C807" s="2"/>
      <c r="H807" s="2"/>
    </row>
    <row r="808" ht="15.75" customHeight="1">
      <c r="C808" s="2"/>
      <c r="H808" s="2"/>
    </row>
    <row r="809" ht="15.75" customHeight="1">
      <c r="C809" s="2"/>
      <c r="H809" s="2"/>
    </row>
    <row r="810" ht="15.75" customHeight="1">
      <c r="C810" s="2"/>
      <c r="H810" s="2"/>
    </row>
    <row r="811" ht="15.75" customHeight="1">
      <c r="C811" s="2"/>
      <c r="H811" s="2"/>
    </row>
    <row r="812" ht="15.75" customHeight="1">
      <c r="C812" s="2"/>
      <c r="H812" s="2"/>
    </row>
    <row r="813" ht="15.75" customHeight="1">
      <c r="C813" s="2"/>
      <c r="H813" s="2"/>
    </row>
    <row r="814" ht="15.75" customHeight="1">
      <c r="C814" s="2"/>
      <c r="H814" s="2"/>
    </row>
    <row r="815" ht="15.75" customHeight="1">
      <c r="C815" s="2"/>
      <c r="H815" s="2"/>
    </row>
    <row r="816" ht="15.75" customHeight="1">
      <c r="C816" s="2"/>
      <c r="H816" s="2"/>
    </row>
    <row r="817" ht="15.75" customHeight="1">
      <c r="C817" s="2"/>
      <c r="H817" s="2"/>
    </row>
    <row r="818" ht="15.75" customHeight="1">
      <c r="C818" s="2"/>
      <c r="H818" s="2"/>
    </row>
    <row r="819" ht="15.75" customHeight="1">
      <c r="C819" s="2"/>
      <c r="H819" s="2"/>
    </row>
    <row r="820" ht="15.75" customHeight="1">
      <c r="C820" s="2"/>
      <c r="H820" s="2"/>
    </row>
    <row r="821" ht="15.75" customHeight="1">
      <c r="C821" s="2"/>
      <c r="H821" s="2"/>
    </row>
    <row r="822" ht="15.75" customHeight="1">
      <c r="C822" s="2"/>
      <c r="H822" s="2"/>
    </row>
    <row r="823" ht="15.75" customHeight="1">
      <c r="C823" s="2"/>
      <c r="H823" s="2"/>
    </row>
    <row r="824" ht="15.75" customHeight="1">
      <c r="C824" s="2"/>
      <c r="H824" s="2"/>
    </row>
    <row r="825" ht="15.75" customHeight="1">
      <c r="C825" s="2"/>
      <c r="H825" s="2"/>
    </row>
    <row r="826" ht="15.75" customHeight="1">
      <c r="C826" s="2"/>
      <c r="H826" s="2"/>
    </row>
    <row r="827" ht="15.75" customHeight="1">
      <c r="C827" s="2"/>
      <c r="H827" s="2"/>
    </row>
    <row r="828" ht="15.75" customHeight="1">
      <c r="C828" s="2"/>
      <c r="H828" s="2"/>
    </row>
    <row r="829" ht="15.75" customHeight="1">
      <c r="C829" s="2"/>
      <c r="H829" s="2"/>
    </row>
    <row r="830" ht="15.75" customHeight="1">
      <c r="C830" s="2"/>
      <c r="H830" s="2"/>
    </row>
    <row r="831" ht="15.75" customHeight="1">
      <c r="C831" s="2"/>
      <c r="H831" s="2"/>
    </row>
    <row r="832" ht="15.75" customHeight="1">
      <c r="C832" s="2"/>
      <c r="H832" s="2"/>
    </row>
    <row r="833" ht="15.75" customHeight="1">
      <c r="C833" s="2"/>
      <c r="H833" s="2"/>
    </row>
    <row r="834" ht="15.75" customHeight="1">
      <c r="C834" s="2"/>
      <c r="H834" s="2"/>
    </row>
    <row r="835" ht="15.75" customHeight="1">
      <c r="C835" s="2"/>
      <c r="H835" s="2"/>
    </row>
    <row r="836" ht="15.75" customHeight="1">
      <c r="C836" s="2"/>
      <c r="H836" s="2"/>
    </row>
    <row r="837" ht="15.75" customHeight="1">
      <c r="C837" s="2"/>
      <c r="H837" s="2"/>
    </row>
    <row r="838" ht="15.75" customHeight="1">
      <c r="C838" s="2"/>
      <c r="H838" s="2"/>
    </row>
    <row r="839" ht="15.75" customHeight="1">
      <c r="C839" s="2"/>
      <c r="H839" s="2"/>
    </row>
    <row r="840" ht="15.75" customHeight="1">
      <c r="C840" s="2"/>
      <c r="H840" s="2"/>
    </row>
    <row r="841" ht="15.75" customHeight="1">
      <c r="C841" s="2"/>
      <c r="H841" s="2"/>
    </row>
    <row r="842" ht="15.75" customHeight="1">
      <c r="C842" s="2"/>
      <c r="H842" s="2"/>
    </row>
    <row r="843" ht="15.75" customHeight="1">
      <c r="C843" s="2"/>
      <c r="H843" s="2"/>
    </row>
    <row r="844" ht="15.75" customHeight="1">
      <c r="C844" s="2"/>
      <c r="H844" s="2"/>
    </row>
    <row r="845" ht="15.75" customHeight="1">
      <c r="C845" s="2"/>
      <c r="H845" s="2"/>
    </row>
    <row r="846" ht="15.75" customHeight="1">
      <c r="C846" s="2"/>
      <c r="H846" s="2"/>
    </row>
    <row r="847" ht="15.75" customHeight="1">
      <c r="C847" s="2"/>
      <c r="H847" s="2"/>
    </row>
    <row r="848" ht="15.75" customHeight="1">
      <c r="C848" s="2"/>
      <c r="H848" s="2"/>
    </row>
    <row r="849" ht="15.75" customHeight="1">
      <c r="C849" s="2"/>
      <c r="H849" s="2"/>
    </row>
    <row r="850" ht="15.75" customHeight="1">
      <c r="C850" s="2"/>
      <c r="H850" s="2"/>
    </row>
    <row r="851" ht="15.75" customHeight="1">
      <c r="C851" s="2"/>
      <c r="H851" s="2"/>
    </row>
    <row r="852" ht="15.75" customHeight="1">
      <c r="C852" s="2"/>
      <c r="H852" s="2"/>
    </row>
    <row r="853" ht="15.75" customHeight="1">
      <c r="C853" s="2"/>
      <c r="H853" s="2"/>
    </row>
    <row r="854" ht="15.75" customHeight="1">
      <c r="C854" s="2"/>
      <c r="H854" s="2"/>
    </row>
    <row r="855" ht="15.75" customHeight="1">
      <c r="C855" s="2"/>
      <c r="H855" s="2"/>
    </row>
    <row r="856" ht="15.75" customHeight="1">
      <c r="C856" s="2"/>
      <c r="H856" s="2"/>
    </row>
    <row r="857" ht="15.75" customHeight="1">
      <c r="C857" s="2"/>
      <c r="H857" s="2"/>
    </row>
    <row r="858" ht="15.75" customHeight="1">
      <c r="C858" s="2"/>
      <c r="H858" s="2"/>
    </row>
    <row r="859" ht="15.75" customHeight="1">
      <c r="C859" s="2"/>
      <c r="H859" s="2"/>
    </row>
    <row r="860" ht="15.75" customHeight="1">
      <c r="C860" s="2"/>
      <c r="H860" s="2"/>
    </row>
    <row r="861" ht="15.75" customHeight="1">
      <c r="C861" s="2"/>
      <c r="H861" s="2"/>
    </row>
    <row r="862" ht="15.75" customHeight="1">
      <c r="C862" s="2"/>
      <c r="H862" s="2"/>
    </row>
    <row r="863" ht="15.75" customHeight="1">
      <c r="C863" s="2"/>
      <c r="H863" s="2"/>
    </row>
    <row r="864" ht="15.75" customHeight="1">
      <c r="C864" s="2"/>
      <c r="H864" s="2"/>
    </row>
    <row r="865" ht="15.75" customHeight="1">
      <c r="C865" s="2"/>
      <c r="H865" s="2"/>
    </row>
    <row r="866" ht="15.75" customHeight="1">
      <c r="C866" s="2"/>
      <c r="H866" s="2"/>
    </row>
    <row r="867" ht="15.75" customHeight="1">
      <c r="C867" s="2"/>
      <c r="H867" s="2"/>
    </row>
    <row r="868" ht="15.75" customHeight="1">
      <c r="C868" s="2"/>
      <c r="H868" s="2"/>
    </row>
    <row r="869" ht="15.75" customHeight="1">
      <c r="C869" s="2"/>
      <c r="H869" s="2"/>
    </row>
    <row r="870" ht="15.75" customHeight="1">
      <c r="C870" s="2"/>
      <c r="H870" s="2"/>
    </row>
    <row r="871" ht="15.75" customHeight="1">
      <c r="C871" s="2"/>
      <c r="H871" s="2"/>
    </row>
    <row r="872" ht="15.75" customHeight="1">
      <c r="C872" s="2"/>
      <c r="H872" s="2"/>
    </row>
    <row r="873" ht="15.75" customHeight="1">
      <c r="C873" s="2"/>
      <c r="H873" s="2"/>
    </row>
    <row r="874" ht="15.75" customHeight="1">
      <c r="C874" s="2"/>
      <c r="H874" s="2"/>
    </row>
    <row r="875" ht="15.75" customHeight="1">
      <c r="C875" s="2"/>
      <c r="H875" s="2"/>
    </row>
    <row r="876" ht="15.75" customHeight="1">
      <c r="C876" s="2"/>
      <c r="H876" s="2"/>
    </row>
    <row r="877" ht="15.75" customHeight="1">
      <c r="C877" s="2"/>
      <c r="H877" s="2"/>
    </row>
    <row r="878" ht="15.75" customHeight="1">
      <c r="C878" s="2"/>
      <c r="H878" s="2"/>
    </row>
    <row r="879" ht="15.75" customHeight="1">
      <c r="C879" s="2"/>
      <c r="H879" s="2"/>
    </row>
    <row r="880" ht="15.75" customHeight="1">
      <c r="C880" s="2"/>
      <c r="H880" s="2"/>
    </row>
    <row r="881" ht="15.75" customHeight="1">
      <c r="C881" s="2"/>
      <c r="H881" s="2"/>
    </row>
    <row r="882" ht="15.75" customHeight="1">
      <c r="C882" s="2"/>
      <c r="H882" s="2"/>
    </row>
    <row r="883" ht="15.75" customHeight="1">
      <c r="C883" s="2"/>
      <c r="H883" s="2"/>
    </row>
    <row r="884" ht="15.75" customHeight="1">
      <c r="C884" s="2"/>
      <c r="H884" s="2"/>
    </row>
    <row r="885" ht="15.75" customHeight="1">
      <c r="C885" s="2"/>
      <c r="H885" s="2"/>
    </row>
    <row r="886" ht="15.75" customHeight="1">
      <c r="C886" s="2"/>
      <c r="H886" s="2"/>
    </row>
    <row r="887" ht="15.75" customHeight="1">
      <c r="C887" s="2"/>
      <c r="H887" s="2"/>
    </row>
    <row r="888" ht="15.75" customHeight="1">
      <c r="C888" s="2"/>
      <c r="H888" s="2"/>
    </row>
    <row r="889" ht="15.75" customHeight="1">
      <c r="C889" s="2"/>
      <c r="H889" s="2"/>
    </row>
    <row r="890" ht="15.75" customHeight="1">
      <c r="C890" s="2"/>
      <c r="H890" s="2"/>
    </row>
    <row r="891" ht="15.75" customHeight="1">
      <c r="C891" s="2"/>
      <c r="H891" s="2"/>
    </row>
    <row r="892" ht="15.75" customHeight="1">
      <c r="C892" s="2"/>
      <c r="H892" s="2"/>
    </row>
    <row r="893" ht="15.75" customHeight="1">
      <c r="C893" s="2"/>
      <c r="H893" s="2"/>
    </row>
    <row r="894" ht="15.75" customHeight="1">
      <c r="C894" s="2"/>
      <c r="H894" s="2"/>
    </row>
    <row r="895" ht="15.75" customHeight="1">
      <c r="C895" s="2"/>
      <c r="H895" s="2"/>
    </row>
    <row r="896" ht="15.75" customHeight="1">
      <c r="C896" s="2"/>
      <c r="H896" s="2"/>
    </row>
    <row r="897" ht="15.75" customHeight="1">
      <c r="C897" s="2"/>
      <c r="H897" s="2"/>
    </row>
    <row r="898" ht="15.75" customHeight="1">
      <c r="C898" s="2"/>
      <c r="H898" s="2"/>
    </row>
    <row r="899" ht="15.75" customHeight="1">
      <c r="C899" s="2"/>
      <c r="H899" s="2"/>
    </row>
    <row r="900" ht="15.75" customHeight="1">
      <c r="C900" s="2"/>
      <c r="H900" s="2"/>
    </row>
    <row r="901" ht="15.75" customHeight="1">
      <c r="C901" s="2"/>
      <c r="H901" s="2"/>
    </row>
    <row r="902" ht="15.75" customHeight="1">
      <c r="C902" s="2"/>
      <c r="H902" s="2"/>
    </row>
    <row r="903" ht="15.75" customHeight="1">
      <c r="C903" s="2"/>
      <c r="H903" s="2"/>
    </row>
    <row r="904" ht="15.75" customHeight="1">
      <c r="C904" s="2"/>
      <c r="H904" s="2"/>
    </row>
    <row r="905" ht="15.75" customHeight="1">
      <c r="C905" s="2"/>
      <c r="H905" s="2"/>
    </row>
    <row r="906" ht="15.75" customHeight="1">
      <c r="C906" s="2"/>
      <c r="H906" s="2"/>
    </row>
    <row r="907" ht="15.75" customHeight="1">
      <c r="C907" s="2"/>
      <c r="H907" s="2"/>
    </row>
    <row r="908" ht="15.75" customHeight="1">
      <c r="C908" s="2"/>
      <c r="H908" s="2"/>
    </row>
    <row r="909" ht="15.75" customHeight="1">
      <c r="C909" s="2"/>
      <c r="H909" s="2"/>
    </row>
    <row r="910" ht="15.75" customHeight="1">
      <c r="C910" s="2"/>
      <c r="H910" s="2"/>
    </row>
    <row r="911" ht="15.75" customHeight="1">
      <c r="C911" s="2"/>
      <c r="H911" s="2"/>
    </row>
    <row r="912" ht="15.75" customHeight="1">
      <c r="C912" s="2"/>
      <c r="H912" s="2"/>
    </row>
    <row r="913" ht="15.75" customHeight="1">
      <c r="C913" s="2"/>
      <c r="H913" s="2"/>
    </row>
    <row r="914" ht="15.75" customHeight="1">
      <c r="C914" s="2"/>
      <c r="H914" s="2"/>
    </row>
    <row r="915" ht="15.75" customHeight="1">
      <c r="C915" s="2"/>
      <c r="H915" s="2"/>
    </row>
    <row r="916" ht="15.75" customHeight="1">
      <c r="C916" s="2"/>
      <c r="H916" s="2"/>
    </row>
    <row r="917" ht="15.75" customHeight="1">
      <c r="C917" s="2"/>
      <c r="H917" s="2"/>
    </row>
    <row r="918" ht="15.75" customHeight="1">
      <c r="C918" s="2"/>
      <c r="H918" s="2"/>
    </row>
    <row r="919" ht="15.75" customHeight="1">
      <c r="C919" s="2"/>
      <c r="H919" s="2"/>
    </row>
    <row r="920" ht="15.75" customHeight="1">
      <c r="C920" s="2"/>
      <c r="H920" s="2"/>
    </row>
    <row r="921" ht="15.75" customHeight="1">
      <c r="C921" s="2"/>
      <c r="H921" s="2"/>
    </row>
    <row r="922" ht="15.75" customHeight="1">
      <c r="C922" s="2"/>
      <c r="H922" s="2"/>
    </row>
    <row r="923" ht="15.75" customHeight="1">
      <c r="C923" s="2"/>
      <c r="H923" s="2"/>
    </row>
    <row r="924" ht="15.75" customHeight="1">
      <c r="C924" s="2"/>
      <c r="H924" s="2"/>
    </row>
    <row r="925" ht="15.75" customHeight="1">
      <c r="C925" s="2"/>
      <c r="H925" s="2"/>
    </row>
    <row r="926" ht="15.75" customHeight="1">
      <c r="C926" s="2"/>
      <c r="H926" s="2"/>
    </row>
    <row r="927" ht="15.75" customHeight="1">
      <c r="C927" s="2"/>
      <c r="H927" s="2"/>
    </row>
    <row r="928" ht="15.75" customHeight="1">
      <c r="C928" s="2"/>
      <c r="H928" s="2"/>
    </row>
    <row r="929" ht="15.75" customHeight="1">
      <c r="C929" s="2"/>
      <c r="H929" s="2"/>
    </row>
    <row r="930" ht="15.75" customHeight="1">
      <c r="C930" s="2"/>
      <c r="H930" s="2"/>
    </row>
    <row r="931" ht="15.75" customHeight="1">
      <c r="C931" s="2"/>
      <c r="H931" s="2"/>
    </row>
    <row r="932" ht="15.75" customHeight="1">
      <c r="C932" s="2"/>
      <c r="H932" s="2"/>
    </row>
    <row r="933" ht="15.75" customHeight="1">
      <c r="C933" s="2"/>
      <c r="H933" s="2"/>
    </row>
    <row r="934" ht="15.75" customHeight="1">
      <c r="C934" s="2"/>
      <c r="H934" s="2"/>
    </row>
    <row r="935" ht="15.75" customHeight="1">
      <c r="C935" s="2"/>
      <c r="H935" s="2"/>
    </row>
    <row r="936" ht="15.75" customHeight="1">
      <c r="C936" s="2"/>
      <c r="H936" s="2"/>
    </row>
    <row r="937" ht="15.75" customHeight="1">
      <c r="C937" s="2"/>
      <c r="H937" s="2"/>
    </row>
    <row r="938" ht="15.75" customHeight="1">
      <c r="C938" s="2"/>
      <c r="H938" s="2"/>
    </row>
    <row r="939" ht="15.75" customHeight="1">
      <c r="C939" s="2"/>
      <c r="H939" s="2"/>
    </row>
    <row r="940" ht="15.75" customHeight="1">
      <c r="C940" s="2"/>
      <c r="H940" s="2"/>
    </row>
    <row r="941" ht="15.75" customHeight="1">
      <c r="C941" s="2"/>
      <c r="H941" s="2"/>
    </row>
    <row r="942" ht="15.75" customHeight="1">
      <c r="C942" s="2"/>
      <c r="H942" s="2"/>
    </row>
    <row r="943" ht="15.75" customHeight="1">
      <c r="C943" s="2"/>
      <c r="H943" s="2"/>
    </row>
    <row r="944" ht="15.75" customHeight="1">
      <c r="C944" s="2"/>
      <c r="H944" s="2"/>
    </row>
    <row r="945" ht="15.75" customHeight="1">
      <c r="C945" s="2"/>
      <c r="H945" s="2"/>
    </row>
    <row r="946" ht="15.75" customHeight="1">
      <c r="C946" s="2"/>
      <c r="H946" s="2"/>
    </row>
    <row r="947" ht="15.75" customHeight="1">
      <c r="C947" s="2"/>
      <c r="H947" s="2"/>
    </row>
    <row r="948" ht="15.75" customHeight="1">
      <c r="C948" s="2"/>
      <c r="H948" s="2"/>
    </row>
    <row r="949" ht="15.75" customHeight="1">
      <c r="C949" s="2"/>
      <c r="H949" s="2"/>
    </row>
    <row r="950" ht="15.75" customHeight="1">
      <c r="C950" s="2"/>
      <c r="H950" s="2"/>
    </row>
    <row r="951" ht="15.75" customHeight="1">
      <c r="C951" s="2"/>
      <c r="H951" s="2"/>
    </row>
    <row r="952" ht="15.75" customHeight="1">
      <c r="C952" s="2"/>
      <c r="H952" s="2"/>
    </row>
    <row r="953" ht="15.75" customHeight="1">
      <c r="C953" s="2"/>
      <c r="H953" s="2"/>
    </row>
    <row r="954" ht="15.75" customHeight="1">
      <c r="C954" s="2"/>
      <c r="H954" s="2"/>
    </row>
    <row r="955" ht="15.75" customHeight="1">
      <c r="C955" s="2"/>
      <c r="H955" s="2"/>
    </row>
    <row r="956" ht="15.75" customHeight="1">
      <c r="C956" s="2"/>
      <c r="H956" s="2"/>
    </row>
    <row r="957" ht="15.75" customHeight="1">
      <c r="C957" s="2"/>
      <c r="H957" s="2"/>
    </row>
    <row r="958" ht="15.75" customHeight="1">
      <c r="C958" s="2"/>
      <c r="H958" s="2"/>
    </row>
    <row r="959" ht="15.75" customHeight="1">
      <c r="C959" s="2"/>
      <c r="H959" s="2"/>
    </row>
    <row r="960" ht="15.75" customHeight="1">
      <c r="C960" s="2"/>
      <c r="H960" s="2"/>
    </row>
    <row r="961" ht="15.75" customHeight="1">
      <c r="C961" s="2"/>
      <c r="H961" s="2"/>
    </row>
    <row r="962" ht="15.75" customHeight="1">
      <c r="C962" s="2"/>
      <c r="H962" s="2"/>
    </row>
    <row r="963" ht="15.75" customHeight="1">
      <c r="C963" s="2"/>
      <c r="H963" s="2"/>
    </row>
    <row r="964" ht="15.75" customHeight="1">
      <c r="C964" s="2"/>
      <c r="H964" s="2"/>
    </row>
    <row r="965" ht="15.75" customHeight="1">
      <c r="C965" s="2"/>
      <c r="H965" s="2"/>
    </row>
    <row r="966" ht="15.75" customHeight="1">
      <c r="C966" s="2"/>
      <c r="H966" s="2"/>
    </row>
    <row r="967" ht="15.75" customHeight="1">
      <c r="C967" s="2"/>
      <c r="H967" s="2"/>
    </row>
    <row r="968" ht="15.75" customHeight="1">
      <c r="C968" s="2"/>
      <c r="H968" s="2"/>
    </row>
    <row r="969" ht="15.75" customHeight="1">
      <c r="C969" s="2"/>
      <c r="H969" s="2"/>
    </row>
    <row r="970" ht="15.75" customHeight="1">
      <c r="C970" s="2"/>
      <c r="H970" s="2"/>
    </row>
    <row r="971" ht="15.75" customHeight="1">
      <c r="C971" s="2"/>
      <c r="H971" s="2"/>
    </row>
    <row r="972" ht="15.75" customHeight="1">
      <c r="C972" s="2"/>
      <c r="H972" s="2"/>
    </row>
    <row r="973" ht="15.75" customHeight="1">
      <c r="C973" s="2"/>
      <c r="H973" s="2"/>
    </row>
    <row r="974" ht="15.75" customHeight="1">
      <c r="C974" s="2"/>
      <c r="H974" s="2"/>
    </row>
    <row r="975" ht="15.75" customHeight="1">
      <c r="C975" s="2"/>
      <c r="H975" s="2"/>
    </row>
    <row r="976" ht="15.75" customHeight="1">
      <c r="C976" s="2"/>
      <c r="H976" s="2"/>
    </row>
    <row r="977" ht="15.75" customHeight="1">
      <c r="C977" s="2"/>
      <c r="H977" s="2"/>
    </row>
    <row r="978" ht="15.75" customHeight="1">
      <c r="C978" s="2"/>
      <c r="H978" s="2"/>
    </row>
    <row r="979" ht="15.75" customHeight="1">
      <c r="C979" s="2"/>
      <c r="H979" s="2"/>
    </row>
    <row r="980" ht="15.75" customHeight="1">
      <c r="C980" s="2"/>
      <c r="H980" s="2"/>
    </row>
    <row r="981" ht="15.75" customHeight="1">
      <c r="C981" s="2"/>
      <c r="H981" s="2"/>
    </row>
    <row r="982" ht="15.75" customHeight="1">
      <c r="C982" s="2"/>
      <c r="H982" s="2"/>
    </row>
    <row r="983" ht="15.75" customHeight="1">
      <c r="C983" s="2"/>
      <c r="H983" s="2"/>
    </row>
    <row r="984" ht="15.75" customHeight="1">
      <c r="C984" s="2"/>
      <c r="H984" s="2"/>
    </row>
    <row r="985" ht="15.75" customHeight="1">
      <c r="C985" s="2"/>
      <c r="H985" s="2"/>
    </row>
    <row r="986" ht="15.75" customHeight="1">
      <c r="C986" s="2"/>
      <c r="H986" s="2"/>
    </row>
    <row r="987" ht="15.75" customHeight="1">
      <c r="C987" s="2"/>
      <c r="H987" s="2"/>
    </row>
    <row r="988" ht="15.75" customHeight="1">
      <c r="C988" s="2"/>
      <c r="H988" s="2"/>
    </row>
    <row r="989" ht="15.75" customHeight="1">
      <c r="C989" s="2"/>
      <c r="H989" s="2"/>
    </row>
    <row r="990" ht="15.75" customHeight="1">
      <c r="C990" s="2"/>
      <c r="H990" s="2"/>
    </row>
    <row r="991" ht="15.75" customHeight="1">
      <c r="C991" s="2"/>
      <c r="H991" s="2"/>
    </row>
    <row r="992" ht="15.75" customHeight="1">
      <c r="C992" s="2"/>
      <c r="H992" s="2"/>
    </row>
    <row r="993" ht="15.75" customHeight="1">
      <c r="C993" s="2"/>
      <c r="H993" s="2"/>
    </row>
    <row r="994" ht="15.75" customHeight="1">
      <c r="C994" s="2"/>
      <c r="H994" s="2"/>
    </row>
    <row r="995" ht="15.75" customHeight="1">
      <c r="C995" s="2"/>
      <c r="H995" s="2"/>
    </row>
    <row r="996" ht="15.75" customHeight="1">
      <c r="C996" s="2"/>
      <c r="H996" s="2"/>
    </row>
    <row r="997" ht="15.75" customHeight="1">
      <c r="C997" s="2"/>
      <c r="H997" s="2"/>
    </row>
    <row r="998" ht="15.75" customHeight="1">
      <c r="C998" s="2"/>
      <c r="H998" s="2"/>
    </row>
    <row r="999" ht="15.75" customHeight="1">
      <c r="C999" s="2"/>
      <c r="H999" s="2"/>
    </row>
    <row r="1000" ht="15.75" customHeight="1">
      <c r="C1000" s="2"/>
      <c r="H1000" s="2"/>
    </row>
  </sheetData>
  <mergeCells count="11">
    <mergeCell ref="C28:C29"/>
    <mergeCell ref="D28:G28"/>
    <mergeCell ref="G119:H119"/>
    <mergeCell ref="A3:C3"/>
    <mergeCell ref="A4:A5"/>
    <mergeCell ref="B4:B5"/>
    <mergeCell ref="C4:C5"/>
    <mergeCell ref="A27:H27"/>
    <mergeCell ref="A28:A29"/>
    <mergeCell ref="B28:B29"/>
    <mergeCell ref="H28:H29"/>
  </mergeCells>
  <printOptions/>
  <pageMargins bottom="0.35433070866141736" footer="0.0" header="0.0" left="0.1968503937007874" right="0.1968503937007874" top="0.35433070866141736"/>
  <pageSetup paperSize="9" scale="82" orientation="portrait"/>
  <headerFooter>
    <oddHeader>&amp;C </oddHeader>
  </headerFooter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0"/>
    <col customWidth="1" min="2" max="2" width="5.29"/>
    <col customWidth="1" min="3" max="3" width="22.29"/>
    <col customWidth="1" min="4" max="4" width="5.71"/>
    <col customWidth="1" min="5" max="5" width="14.0"/>
    <col customWidth="1" min="6" max="6" width="13.29"/>
    <col customWidth="1" min="7" max="7" width="12.86"/>
    <col customWidth="1" min="8" max="8" width="14.14"/>
    <col customWidth="1" min="9" max="180" width="15.71"/>
    <col customWidth="1" min="181" max="181" width="9.14"/>
  </cols>
  <sheetData>
    <row r="1">
      <c r="A1" s="2"/>
      <c r="B1" s="106" t="s">
        <v>111</v>
      </c>
      <c r="G1" s="106"/>
      <c r="H1" s="2"/>
      <c r="I1" s="2"/>
      <c r="J1" s="2"/>
      <c r="K1" s="2"/>
      <c r="L1" s="2"/>
      <c r="M1" s="2"/>
      <c r="N1" s="2"/>
      <c r="O1" s="2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</row>
    <row r="2" ht="9.75" customHeight="1">
      <c r="A2" s="2"/>
      <c r="B2" s="2"/>
      <c r="C2" s="108"/>
      <c r="D2" s="108"/>
      <c r="E2" s="108"/>
      <c r="F2" s="108"/>
      <c r="G2" s="108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</row>
    <row r="3">
      <c r="A3" s="2"/>
      <c r="B3" s="2"/>
      <c r="C3" s="25" t="s">
        <v>112</v>
      </c>
      <c r="D3" s="109"/>
      <c r="E3" s="2"/>
      <c r="F3" s="110"/>
      <c r="G3" s="110"/>
      <c r="H3" s="110"/>
      <c r="I3" s="110"/>
      <c r="J3" s="110"/>
      <c r="K3" s="110"/>
      <c r="L3" s="110"/>
      <c r="M3" s="110"/>
      <c r="N3" s="110"/>
      <c r="O3" s="110"/>
      <c r="P3" s="110"/>
      <c r="Q3" s="110"/>
      <c r="R3" s="111"/>
      <c r="S3" s="110"/>
      <c r="T3" s="110"/>
      <c r="U3" s="110"/>
      <c r="V3" s="110"/>
      <c r="W3" s="110"/>
      <c r="X3" s="110"/>
      <c r="Y3" s="110"/>
      <c r="Z3" s="110"/>
      <c r="AA3" s="110"/>
      <c r="AB3" s="110"/>
      <c r="AC3" s="110"/>
      <c r="AD3" s="110"/>
      <c r="AE3" s="11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</row>
    <row r="4">
      <c r="A4" s="113"/>
      <c r="B4" s="114" t="s">
        <v>52</v>
      </c>
      <c r="C4" s="115" t="s">
        <v>113</v>
      </c>
      <c r="D4" s="116"/>
      <c r="E4" s="116"/>
      <c r="F4" s="116"/>
      <c r="G4" s="117"/>
      <c r="H4" s="117"/>
      <c r="I4" s="118"/>
      <c r="J4" s="118"/>
      <c r="K4" s="118"/>
      <c r="L4" s="118"/>
      <c r="M4" s="118"/>
      <c r="N4" s="118"/>
      <c r="O4" s="118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119"/>
      <c r="AL4" s="119"/>
      <c r="AM4" s="119"/>
      <c r="AN4" s="119"/>
      <c r="AO4" s="119"/>
      <c r="AP4" s="119"/>
      <c r="AQ4" s="119"/>
      <c r="AR4" s="119"/>
      <c r="AS4" s="119"/>
      <c r="AT4" s="119"/>
      <c r="AU4" s="119"/>
      <c r="AV4" s="119"/>
      <c r="AW4" s="119"/>
      <c r="AX4" s="119"/>
      <c r="AY4" s="119"/>
      <c r="AZ4" s="119"/>
      <c r="BA4" s="119"/>
      <c r="BB4" s="119"/>
      <c r="BC4" s="119"/>
      <c r="BD4" s="119"/>
      <c r="BE4" s="119"/>
      <c r="BF4" s="119"/>
      <c r="BG4" s="119"/>
      <c r="BH4" s="119"/>
      <c r="BI4" s="119"/>
      <c r="BJ4" s="119"/>
      <c r="BK4" s="119"/>
      <c r="BL4" s="119"/>
      <c r="BM4" s="119"/>
      <c r="BN4" s="119"/>
      <c r="BO4" s="119"/>
      <c r="BP4" s="119"/>
      <c r="BQ4" s="119"/>
      <c r="BR4" s="119"/>
      <c r="BS4" s="119"/>
      <c r="BT4" s="119"/>
      <c r="BU4" s="119"/>
      <c r="BV4" s="119"/>
      <c r="BW4" s="119"/>
      <c r="BX4" s="119"/>
      <c r="BY4" s="119"/>
      <c r="BZ4" s="119"/>
      <c r="CA4" s="119"/>
      <c r="CB4" s="119"/>
      <c r="CC4" s="119"/>
      <c r="CD4" s="119"/>
      <c r="CE4" s="119"/>
      <c r="CF4" s="119"/>
      <c r="CG4" s="119"/>
      <c r="CH4" s="119"/>
      <c r="CI4" s="119"/>
      <c r="CJ4" s="119"/>
      <c r="CK4" s="119"/>
      <c r="CL4" s="119"/>
      <c r="CM4" s="119"/>
      <c r="CN4" s="119"/>
      <c r="CO4" s="119"/>
      <c r="CP4" s="119"/>
      <c r="CQ4" s="119"/>
      <c r="CR4" s="119"/>
      <c r="CS4" s="119"/>
      <c r="CT4" s="119"/>
      <c r="CU4" s="119"/>
      <c r="CV4" s="119"/>
      <c r="CW4" s="119"/>
      <c r="CX4" s="120">
        <v>99.0</v>
      </c>
      <c r="CY4" s="119"/>
      <c r="CZ4" s="119"/>
      <c r="DA4" s="119"/>
      <c r="DB4" s="119"/>
      <c r="DC4" s="119"/>
      <c r="DD4" s="119"/>
      <c r="DE4" s="119"/>
      <c r="DF4" s="119"/>
      <c r="DG4" s="119"/>
      <c r="DH4" s="119"/>
      <c r="DI4" s="119"/>
      <c r="DJ4" s="119"/>
      <c r="DK4" s="119"/>
      <c r="DL4" s="119"/>
      <c r="DM4" s="119"/>
      <c r="DN4" s="119"/>
      <c r="DO4" s="119"/>
      <c r="DP4" s="119"/>
      <c r="DQ4" s="119"/>
      <c r="DR4" s="119"/>
      <c r="DS4" s="119"/>
      <c r="DT4" s="119"/>
      <c r="DU4" s="119"/>
      <c r="DV4" s="119"/>
      <c r="DW4" s="119"/>
      <c r="DX4" s="119"/>
      <c r="DY4" s="119"/>
      <c r="DZ4" s="119"/>
      <c r="EA4" s="119"/>
      <c r="EB4" s="119"/>
      <c r="EC4" s="119"/>
      <c r="ED4" s="119"/>
      <c r="EE4" s="119"/>
      <c r="EF4" s="119"/>
      <c r="EG4" s="119"/>
      <c r="EH4" s="119"/>
      <c r="EI4" s="119"/>
      <c r="EJ4" s="119"/>
      <c r="EK4" s="119"/>
      <c r="EL4" s="119"/>
      <c r="EM4" s="119"/>
      <c r="EN4" s="119"/>
      <c r="EO4" s="119"/>
      <c r="EP4" s="119"/>
      <c r="EQ4" s="119"/>
      <c r="ER4" s="119"/>
      <c r="ES4" s="119"/>
      <c r="ET4" s="119"/>
      <c r="EU4" s="119"/>
      <c r="EV4" s="119"/>
      <c r="EW4" s="119"/>
      <c r="EX4" s="119"/>
      <c r="EY4" s="119"/>
      <c r="EZ4" s="119"/>
      <c r="FA4" s="119"/>
      <c r="FB4" s="119"/>
      <c r="FC4" s="119"/>
      <c r="FD4" s="119"/>
      <c r="FE4" s="119"/>
      <c r="FF4" s="119"/>
      <c r="FG4" s="119"/>
      <c r="FH4" s="119"/>
      <c r="FI4" s="119"/>
      <c r="FJ4" s="119"/>
      <c r="FK4" s="119"/>
      <c r="FL4" s="119"/>
      <c r="FM4" s="119"/>
      <c r="FN4" s="119"/>
      <c r="FO4" s="119"/>
      <c r="FP4" s="119"/>
      <c r="FQ4" s="119"/>
      <c r="FR4" s="119"/>
      <c r="FS4" s="119"/>
      <c r="FT4" s="119"/>
      <c r="FU4" s="119"/>
      <c r="FV4" s="119"/>
      <c r="FW4" s="119"/>
      <c r="FX4" s="119"/>
      <c r="FY4" s="119"/>
    </row>
    <row r="5">
      <c r="A5" s="113"/>
      <c r="B5" s="121"/>
      <c r="C5" s="122"/>
      <c r="D5" s="123"/>
      <c r="E5" s="123"/>
      <c r="F5" s="124"/>
      <c r="G5" s="125"/>
      <c r="H5" s="126"/>
      <c r="I5" s="127">
        <v>42401.0</v>
      </c>
      <c r="J5" s="127">
        <v>42430.0</v>
      </c>
      <c r="K5" s="127">
        <v>42461.0</v>
      </c>
      <c r="L5" s="127">
        <v>42491.0</v>
      </c>
      <c r="M5" s="127">
        <v>42522.0</v>
      </c>
      <c r="N5" s="127">
        <v>42552.0</v>
      </c>
      <c r="O5" s="127">
        <v>42583.0</v>
      </c>
      <c r="P5" s="127">
        <v>42614.0</v>
      </c>
      <c r="Q5" s="127">
        <v>42644.0</v>
      </c>
      <c r="R5" s="127">
        <v>42675.0</v>
      </c>
      <c r="S5" s="127">
        <v>42705.0</v>
      </c>
      <c r="T5" s="127">
        <v>42736.0</v>
      </c>
      <c r="U5" s="127">
        <v>42767.0</v>
      </c>
      <c r="V5" s="127">
        <v>42795.0</v>
      </c>
      <c r="W5" s="127">
        <v>42826.0</v>
      </c>
      <c r="X5" s="127">
        <v>42856.0</v>
      </c>
      <c r="Y5" s="127">
        <v>42887.0</v>
      </c>
      <c r="Z5" s="127">
        <v>42917.0</v>
      </c>
      <c r="AA5" s="127">
        <v>42948.0</v>
      </c>
      <c r="AB5" s="127">
        <v>42979.0</v>
      </c>
      <c r="AC5" s="127">
        <v>43009.0</v>
      </c>
      <c r="AD5" s="127">
        <v>43040.0</v>
      </c>
      <c r="AE5" s="127">
        <v>43070.0</v>
      </c>
      <c r="AF5" s="127">
        <v>43101.0</v>
      </c>
      <c r="AG5" s="127">
        <v>43132.0</v>
      </c>
      <c r="AH5" s="127">
        <v>43160.0</v>
      </c>
      <c r="AI5" s="127">
        <v>43191.0</v>
      </c>
      <c r="AJ5" s="127">
        <v>43221.0</v>
      </c>
      <c r="AK5" s="127">
        <v>43252.0</v>
      </c>
      <c r="AL5" s="127">
        <v>43282.0</v>
      </c>
      <c r="AM5" s="127">
        <v>43313.0</v>
      </c>
      <c r="AN5" s="127">
        <v>43344.0</v>
      </c>
      <c r="AO5" s="127">
        <v>43374.0</v>
      </c>
      <c r="AP5" s="127">
        <v>43405.0</v>
      </c>
      <c r="AQ5" s="127">
        <v>43435.0</v>
      </c>
      <c r="AR5" s="127">
        <v>43466.0</v>
      </c>
      <c r="AS5" s="127">
        <v>43497.0</v>
      </c>
      <c r="AT5" s="127">
        <v>43525.0</v>
      </c>
      <c r="AU5" s="127">
        <v>43556.0</v>
      </c>
      <c r="AV5" s="127">
        <v>43586.0</v>
      </c>
      <c r="AW5" s="127">
        <v>43617.0</v>
      </c>
      <c r="AX5" s="127">
        <v>43647.0</v>
      </c>
      <c r="AY5" s="127">
        <v>43678.0</v>
      </c>
      <c r="AZ5" s="127">
        <v>43709.0</v>
      </c>
      <c r="BA5" s="127">
        <v>43739.0</v>
      </c>
      <c r="BB5" s="127">
        <v>43770.0</v>
      </c>
      <c r="BC5" s="127">
        <v>43800.0</v>
      </c>
      <c r="BD5" s="127">
        <v>43831.0</v>
      </c>
      <c r="BE5" s="127">
        <v>43862.0</v>
      </c>
      <c r="BF5" s="127">
        <v>43891.0</v>
      </c>
      <c r="BG5" s="127">
        <v>43922.0</v>
      </c>
      <c r="BH5" s="127">
        <v>43952.0</v>
      </c>
      <c r="BI5" s="127">
        <v>43983.0</v>
      </c>
      <c r="BJ5" s="127">
        <v>44013.0</v>
      </c>
      <c r="BK5" s="127">
        <v>44044.0</v>
      </c>
      <c r="BL5" s="127">
        <v>44075.0</v>
      </c>
      <c r="BM5" s="127">
        <v>44105.0</v>
      </c>
      <c r="BN5" s="127">
        <v>44136.0</v>
      </c>
      <c r="BO5" s="127">
        <v>44166.0</v>
      </c>
      <c r="BP5" s="127">
        <v>44197.0</v>
      </c>
      <c r="BQ5" s="127">
        <v>44228.0</v>
      </c>
      <c r="BR5" s="127">
        <v>44256.0</v>
      </c>
      <c r="BS5" s="127">
        <v>44287.0</v>
      </c>
      <c r="BT5" s="127">
        <v>44317.0</v>
      </c>
      <c r="BU5" s="127">
        <v>44348.0</v>
      </c>
      <c r="BV5" s="127">
        <v>44378.0</v>
      </c>
      <c r="BW5" s="127">
        <v>44409.0</v>
      </c>
      <c r="BX5" s="127">
        <v>44440.0</v>
      </c>
      <c r="BY5" s="127">
        <v>44470.0</v>
      </c>
      <c r="BZ5" s="127">
        <v>44501.0</v>
      </c>
      <c r="CA5" s="127">
        <v>44531.0</v>
      </c>
      <c r="CB5" s="127">
        <v>44562.0</v>
      </c>
      <c r="CC5" s="127">
        <v>44593.0</v>
      </c>
      <c r="CD5" s="127">
        <v>44621.0</v>
      </c>
      <c r="CE5" s="127">
        <v>44652.0</v>
      </c>
      <c r="CF5" s="127">
        <v>44682.0</v>
      </c>
      <c r="CG5" s="127">
        <v>44713.0</v>
      </c>
      <c r="CH5" s="127">
        <v>44743.0</v>
      </c>
      <c r="CI5" s="127">
        <v>44774.0</v>
      </c>
      <c r="CJ5" s="127">
        <v>44805.0</v>
      </c>
      <c r="CK5" s="127">
        <v>44835.0</v>
      </c>
      <c r="CL5" s="127">
        <v>44866.0</v>
      </c>
      <c r="CM5" s="127">
        <v>44896.0</v>
      </c>
      <c r="CN5" s="127">
        <v>44927.0</v>
      </c>
      <c r="CO5" s="127">
        <v>44958.0</v>
      </c>
      <c r="CP5" s="127">
        <v>44986.0</v>
      </c>
      <c r="CQ5" s="127">
        <v>45017.0</v>
      </c>
      <c r="CR5" s="127">
        <v>45047.0</v>
      </c>
      <c r="CS5" s="127">
        <v>45078.0</v>
      </c>
      <c r="CT5" s="127">
        <v>45108.0</v>
      </c>
      <c r="CU5" s="127">
        <v>45139.0</v>
      </c>
      <c r="CV5" s="127">
        <v>45170.0</v>
      </c>
      <c r="CW5" s="127">
        <v>45200.0</v>
      </c>
      <c r="CX5" s="127">
        <v>45231.0</v>
      </c>
      <c r="CY5" s="127">
        <v>45261.0</v>
      </c>
      <c r="CZ5" s="127">
        <v>45292.0</v>
      </c>
      <c r="DA5" s="127">
        <v>45323.0</v>
      </c>
      <c r="DB5" s="127">
        <v>45352.0</v>
      </c>
      <c r="DC5" s="127">
        <v>45383.0</v>
      </c>
      <c r="DD5" s="127">
        <v>45413.0</v>
      </c>
      <c r="DE5" s="127">
        <v>45444.0</v>
      </c>
      <c r="DF5" s="127">
        <v>45474.0</v>
      </c>
      <c r="DG5" s="127">
        <v>45505.0</v>
      </c>
      <c r="DH5" s="127">
        <v>45536.0</v>
      </c>
      <c r="DI5" s="127">
        <v>45566.0</v>
      </c>
      <c r="DJ5" s="127">
        <v>45597.0</v>
      </c>
      <c r="DK5" s="127">
        <v>45627.0</v>
      </c>
      <c r="DL5" s="127">
        <v>45658.0</v>
      </c>
      <c r="DM5" s="127">
        <v>45689.0</v>
      </c>
      <c r="DN5" s="127">
        <v>45717.0</v>
      </c>
      <c r="DO5" s="127">
        <v>45748.0</v>
      </c>
      <c r="DP5" s="127">
        <v>45778.0</v>
      </c>
      <c r="DQ5" s="127">
        <v>45809.0</v>
      </c>
      <c r="DR5" s="127">
        <v>45839.0</v>
      </c>
      <c r="DS5" s="127">
        <v>45870.0</v>
      </c>
      <c r="DT5" s="127">
        <v>45901.0</v>
      </c>
      <c r="DU5" s="127">
        <v>45931.0</v>
      </c>
      <c r="DV5" s="127">
        <v>45962.0</v>
      </c>
      <c r="DW5" s="127">
        <v>45992.0</v>
      </c>
      <c r="DX5" s="127">
        <v>46023.0</v>
      </c>
      <c r="DY5" s="127">
        <v>46054.0</v>
      </c>
      <c r="DZ5" s="127">
        <v>46082.0</v>
      </c>
      <c r="EA5" s="127">
        <v>46113.0</v>
      </c>
      <c r="EB5" s="127">
        <v>46143.0</v>
      </c>
      <c r="EC5" s="127">
        <v>46174.0</v>
      </c>
      <c r="ED5" s="127">
        <v>46204.0</v>
      </c>
      <c r="EE5" s="127">
        <v>46235.0</v>
      </c>
      <c r="EF5" s="127">
        <v>46266.0</v>
      </c>
      <c r="EG5" s="127">
        <v>46296.0</v>
      </c>
      <c r="EH5" s="127">
        <v>46327.0</v>
      </c>
      <c r="EI5" s="127">
        <v>46357.0</v>
      </c>
      <c r="EJ5" s="127">
        <v>46388.0</v>
      </c>
      <c r="EK5" s="127">
        <v>46419.0</v>
      </c>
      <c r="EL5" s="127">
        <v>46447.0</v>
      </c>
      <c r="EM5" s="127">
        <v>46478.0</v>
      </c>
      <c r="EN5" s="127">
        <v>46508.0</v>
      </c>
      <c r="EO5" s="127">
        <v>46539.0</v>
      </c>
      <c r="EP5" s="127">
        <v>46569.0</v>
      </c>
      <c r="EQ5" s="127">
        <v>46600.0</v>
      </c>
      <c r="ER5" s="127">
        <v>46631.0</v>
      </c>
      <c r="ES5" s="127">
        <v>46661.0</v>
      </c>
      <c r="ET5" s="127">
        <v>46692.0</v>
      </c>
      <c r="EU5" s="127">
        <v>46722.0</v>
      </c>
      <c r="EV5" s="127">
        <v>46753.0</v>
      </c>
      <c r="EW5" s="127">
        <v>46784.0</v>
      </c>
      <c r="EX5" s="127">
        <v>46813.0</v>
      </c>
      <c r="EY5" s="127">
        <v>46844.0</v>
      </c>
      <c r="EZ5" s="127">
        <v>46874.0</v>
      </c>
      <c r="FA5" s="127">
        <v>46905.0</v>
      </c>
      <c r="FB5" s="127">
        <v>46935.0</v>
      </c>
      <c r="FC5" s="127">
        <v>46966.0</v>
      </c>
      <c r="FD5" s="127">
        <v>46997.0</v>
      </c>
      <c r="FE5" s="127">
        <v>47027.0</v>
      </c>
      <c r="FF5" s="127">
        <v>47058.0</v>
      </c>
      <c r="FG5" s="127">
        <v>47088.0</v>
      </c>
      <c r="FH5" s="127">
        <v>47119.0</v>
      </c>
      <c r="FI5" s="127">
        <v>47150.0</v>
      </c>
      <c r="FJ5" s="127">
        <v>47178.0</v>
      </c>
      <c r="FK5" s="127">
        <v>47209.0</v>
      </c>
      <c r="FL5" s="127">
        <v>47239.0</v>
      </c>
      <c r="FM5" s="127">
        <v>47270.0</v>
      </c>
      <c r="FN5" s="127">
        <v>47300.0</v>
      </c>
      <c r="FO5" s="127">
        <v>47331.0</v>
      </c>
      <c r="FP5" s="127">
        <v>47362.0</v>
      </c>
      <c r="FQ5" s="127">
        <v>47392.0</v>
      </c>
      <c r="FR5" s="127">
        <v>47423.0</v>
      </c>
      <c r="FS5" s="127">
        <v>47453.0</v>
      </c>
      <c r="FT5" s="127">
        <v>47484.0</v>
      </c>
      <c r="FU5" s="127">
        <v>47515.0</v>
      </c>
      <c r="FV5" s="127">
        <v>47543.0</v>
      </c>
      <c r="FW5" s="127">
        <v>47574.0</v>
      </c>
      <c r="FX5" s="127">
        <v>47604.0</v>
      </c>
      <c r="FY5" s="127">
        <v>47635.0</v>
      </c>
    </row>
    <row r="6">
      <c r="A6" s="128"/>
      <c r="B6" s="129"/>
      <c r="C6" s="130"/>
      <c r="D6" s="131"/>
      <c r="E6" s="131"/>
      <c r="F6" s="132"/>
      <c r="G6" s="132"/>
      <c r="H6" s="131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1"/>
      <c r="T6" s="131"/>
      <c r="U6" s="131"/>
      <c r="V6" s="131"/>
      <c r="W6" s="131"/>
      <c r="X6" s="131"/>
      <c r="Y6" s="131"/>
      <c r="Z6" s="131"/>
      <c r="AA6" s="131"/>
      <c r="AB6" s="131"/>
      <c r="AC6" s="131"/>
      <c r="AD6" s="131"/>
      <c r="AE6" s="131"/>
      <c r="AF6" s="133"/>
      <c r="AG6" s="133"/>
      <c r="AH6" s="133"/>
      <c r="AI6" s="133"/>
      <c r="AJ6" s="133"/>
      <c r="AK6" s="133"/>
      <c r="AL6" s="133"/>
      <c r="AM6" s="133"/>
      <c r="AN6" s="133"/>
      <c r="AO6" s="133"/>
      <c r="AP6" s="133"/>
      <c r="AQ6" s="133"/>
      <c r="AR6" s="133"/>
      <c r="AS6" s="133"/>
      <c r="AT6" s="133"/>
      <c r="AU6" s="133"/>
      <c r="AV6" s="133"/>
      <c r="AW6" s="133"/>
      <c r="AX6" s="133"/>
      <c r="AY6" s="133"/>
      <c r="AZ6" s="133"/>
      <c r="BA6" s="133"/>
      <c r="BB6" s="133"/>
      <c r="BC6" s="133"/>
      <c r="BD6" s="133"/>
      <c r="BE6" s="133"/>
      <c r="BF6" s="133"/>
      <c r="BG6" s="133"/>
      <c r="BH6" s="133"/>
      <c r="BI6" s="133"/>
      <c r="BJ6" s="133"/>
      <c r="BK6" s="133"/>
      <c r="BL6" s="133"/>
      <c r="BM6" s="133"/>
      <c r="BN6" s="133"/>
      <c r="BO6" s="133"/>
      <c r="BP6" s="133"/>
      <c r="BQ6" s="133"/>
      <c r="BR6" s="133"/>
      <c r="BS6" s="133"/>
      <c r="BT6" s="133"/>
      <c r="BU6" s="133"/>
      <c r="BV6" s="133"/>
      <c r="BW6" s="133"/>
      <c r="BX6" s="133"/>
      <c r="BY6" s="133"/>
      <c r="BZ6" s="133"/>
      <c r="CA6" s="133"/>
      <c r="CB6" s="133"/>
      <c r="CC6" s="133"/>
      <c r="CD6" s="133"/>
      <c r="CE6" s="133"/>
      <c r="CF6" s="133"/>
      <c r="CG6" s="133"/>
      <c r="CH6" s="133"/>
      <c r="CI6" s="133"/>
      <c r="CJ6" s="133"/>
      <c r="CK6" s="133"/>
      <c r="CL6" s="133"/>
      <c r="CM6" s="133"/>
      <c r="CN6" s="133"/>
      <c r="CO6" s="133"/>
      <c r="CP6" s="133"/>
      <c r="CQ6" s="133"/>
      <c r="CR6" s="133"/>
      <c r="CS6" s="133"/>
      <c r="CT6" s="133"/>
      <c r="CU6" s="133"/>
      <c r="CV6" s="133"/>
      <c r="CW6" s="133"/>
      <c r="CX6" s="133"/>
      <c r="CY6" s="133"/>
      <c r="CZ6" s="133"/>
      <c r="DA6" s="133"/>
      <c r="DB6" s="133"/>
      <c r="DC6" s="133"/>
      <c r="DD6" s="133"/>
      <c r="DE6" s="133"/>
      <c r="DF6" s="133"/>
      <c r="DG6" s="133"/>
      <c r="DH6" s="133"/>
      <c r="DI6" s="133"/>
      <c r="DJ6" s="133"/>
      <c r="DK6" s="133"/>
      <c r="DL6" s="133"/>
      <c r="DM6" s="133"/>
      <c r="DN6" s="133"/>
      <c r="DO6" s="133"/>
      <c r="DP6" s="133"/>
      <c r="DQ6" s="133"/>
      <c r="DR6" s="133"/>
      <c r="DS6" s="133"/>
      <c r="DT6" s="133"/>
      <c r="DU6" s="133"/>
      <c r="DV6" s="133"/>
      <c r="DW6" s="128"/>
      <c r="DX6" s="128"/>
      <c r="DY6" s="128"/>
      <c r="DZ6" s="128"/>
      <c r="EA6" s="128"/>
      <c r="EB6" s="128"/>
      <c r="EC6" s="128"/>
      <c r="ED6" s="128"/>
      <c r="EE6" s="128"/>
      <c r="EF6" s="128"/>
      <c r="EG6" s="128"/>
      <c r="EH6" s="128"/>
      <c r="EI6" s="128"/>
      <c r="EJ6" s="128"/>
      <c r="EK6" s="128"/>
      <c r="EL6" s="128"/>
      <c r="EM6" s="128"/>
      <c r="EN6" s="128"/>
      <c r="EO6" s="128"/>
      <c r="EP6" s="128"/>
      <c r="EQ6" s="128"/>
      <c r="ER6" s="128"/>
      <c r="ES6" s="128"/>
      <c r="ET6" s="128"/>
      <c r="EU6" s="128"/>
      <c r="EV6" s="128"/>
      <c r="EW6" s="128"/>
      <c r="EX6" s="128"/>
      <c r="EY6" s="128"/>
      <c r="EZ6" s="128"/>
      <c r="FA6" s="128"/>
      <c r="FB6" s="128"/>
      <c r="FC6" s="128"/>
      <c r="FD6" s="128"/>
      <c r="FE6" s="128"/>
      <c r="FF6" s="128"/>
      <c r="FG6" s="128"/>
      <c r="FH6" s="128"/>
      <c r="FI6" s="128"/>
      <c r="FJ6" s="128"/>
      <c r="FK6" s="128"/>
      <c r="FL6" s="128"/>
      <c r="FM6" s="128"/>
      <c r="FN6" s="128"/>
      <c r="FO6" s="128"/>
      <c r="FP6" s="128"/>
      <c r="FQ6" s="128"/>
      <c r="FR6" s="128"/>
      <c r="FS6" s="128"/>
      <c r="FT6" s="128"/>
      <c r="FU6" s="128"/>
      <c r="FV6" s="128"/>
      <c r="FW6" s="128"/>
      <c r="FX6" s="128"/>
      <c r="FY6" s="128"/>
    </row>
    <row r="7">
      <c r="A7" s="128"/>
      <c r="B7" s="134">
        <v>1.0</v>
      </c>
      <c r="C7" s="135" t="s">
        <v>114</v>
      </c>
      <c r="D7" s="131"/>
      <c r="E7" s="136"/>
      <c r="F7" s="137"/>
      <c r="G7" s="137"/>
      <c r="H7" s="138"/>
      <c r="I7" s="139">
        <f>170000000+175000000+20960020</f>
        <v>365960020</v>
      </c>
      <c r="J7" s="139"/>
      <c r="K7" s="139">
        <v>2.0E8</v>
      </c>
      <c r="L7" s="139"/>
      <c r="M7" s="139">
        <v>5.0E7</v>
      </c>
      <c r="N7" s="139"/>
      <c r="O7" s="139"/>
      <c r="P7" s="140"/>
      <c r="Q7" s="140"/>
      <c r="R7" s="140"/>
      <c r="S7" s="140"/>
      <c r="T7" s="140">
        <v>7.845E7</v>
      </c>
      <c r="U7" s="141"/>
      <c r="V7" s="140"/>
      <c r="W7" s="142"/>
      <c r="X7" s="142"/>
      <c r="Y7" s="142"/>
      <c r="Z7" s="142"/>
      <c r="AA7" s="143"/>
      <c r="AB7" s="142"/>
      <c r="AC7" s="142"/>
      <c r="AD7" s="142"/>
      <c r="AE7" s="142"/>
      <c r="AF7" s="142"/>
      <c r="AG7" s="142"/>
      <c r="AH7" s="142"/>
      <c r="AI7" s="142"/>
      <c r="AJ7" s="142"/>
      <c r="AK7" s="142"/>
      <c r="AL7" s="142"/>
      <c r="AM7" s="142"/>
      <c r="AN7" s="142"/>
      <c r="AO7" s="142"/>
      <c r="AP7" s="142"/>
      <c r="AQ7" s="142"/>
      <c r="AR7" s="142"/>
      <c r="AS7" s="142"/>
      <c r="AT7" s="142"/>
      <c r="AU7" s="142"/>
      <c r="AV7" s="142"/>
      <c r="AW7" s="142"/>
      <c r="AX7" s="142"/>
      <c r="AY7" s="142"/>
      <c r="AZ7" s="142"/>
      <c r="BA7" s="142"/>
      <c r="BB7" s="142"/>
      <c r="BC7" s="142"/>
      <c r="BD7" s="142"/>
      <c r="BE7" s="142"/>
      <c r="BF7" s="142"/>
      <c r="BG7" s="142"/>
      <c r="BH7" s="142"/>
      <c r="BI7" s="142"/>
      <c r="BJ7" s="142"/>
      <c r="BK7" s="142"/>
      <c r="BL7" s="142"/>
      <c r="BM7" s="142"/>
      <c r="BN7" s="142"/>
      <c r="BO7" s="142"/>
      <c r="BP7" s="142"/>
      <c r="BQ7" s="142"/>
      <c r="BR7" s="142"/>
      <c r="BS7" s="142"/>
      <c r="BT7" s="142"/>
      <c r="BU7" s="142"/>
      <c r="BV7" s="142"/>
      <c r="BW7" s="142"/>
      <c r="BX7" s="142"/>
      <c r="BY7" s="142"/>
      <c r="BZ7" s="142"/>
      <c r="CA7" s="142"/>
      <c r="CB7" s="142"/>
      <c r="CC7" s="142"/>
      <c r="CD7" s="142"/>
      <c r="CE7" s="142"/>
      <c r="CF7" s="142"/>
      <c r="CG7" s="142"/>
      <c r="CH7" s="142"/>
      <c r="CI7" s="142"/>
      <c r="CJ7" s="142"/>
      <c r="CK7" s="142"/>
      <c r="CL7" s="142"/>
      <c r="CM7" s="142"/>
      <c r="CN7" s="142"/>
      <c r="CO7" s="142"/>
      <c r="CP7" s="142"/>
      <c r="CQ7" s="142"/>
      <c r="CR7" s="142"/>
      <c r="CS7" s="142"/>
      <c r="CT7" s="142"/>
      <c r="CU7" s="142"/>
      <c r="CV7" s="142"/>
      <c r="CW7" s="142"/>
      <c r="CX7" s="142"/>
      <c r="CY7" s="142"/>
      <c r="CZ7" s="142"/>
      <c r="DA7" s="142"/>
      <c r="DB7" s="142"/>
      <c r="DC7" s="142"/>
      <c r="DD7" s="142"/>
      <c r="DE7" s="142"/>
      <c r="DF7" s="142"/>
      <c r="DG7" s="142"/>
      <c r="DH7" s="142"/>
      <c r="DI7" s="142"/>
      <c r="DJ7" s="142"/>
      <c r="DK7" s="142"/>
      <c r="DL7" s="142"/>
      <c r="DM7" s="142"/>
      <c r="DN7" s="142"/>
      <c r="DO7" s="142"/>
      <c r="DP7" s="142"/>
      <c r="DQ7" s="142"/>
      <c r="DR7" s="142"/>
      <c r="DS7" s="142"/>
      <c r="DT7" s="142"/>
      <c r="DU7" s="142"/>
      <c r="DV7" s="142"/>
      <c r="DW7" s="144"/>
      <c r="DX7" s="144"/>
      <c r="DY7" s="144"/>
      <c r="DZ7" s="144"/>
      <c r="EA7" s="144"/>
      <c r="EB7" s="144"/>
      <c r="EC7" s="144"/>
      <c r="ED7" s="144"/>
      <c r="EE7" s="144"/>
      <c r="EF7" s="144"/>
      <c r="EG7" s="144"/>
      <c r="EH7" s="144"/>
      <c r="EI7" s="144"/>
      <c r="EJ7" s="144"/>
      <c r="EK7" s="144"/>
      <c r="EL7" s="144"/>
      <c r="EM7" s="144"/>
      <c r="EN7" s="144"/>
      <c r="EO7" s="144"/>
      <c r="EP7" s="144"/>
      <c r="EQ7" s="144"/>
      <c r="ER7" s="144"/>
      <c r="ES7" s="144"/>
      <c r="ET7" s="144"/>
      <c r="EU7" s="144"/>
      <c r="EV7" s="144"/>
      <c r="EW7" s="144"/>
      <c r="EX7" s="144"/>
      <c r="EY7" s="144"/>
      <c r="EZ7" s="144"/>
      <c r="FA7" s="144"/>
      <c r="FB7" s="144"/>
      <c r="FC7" s="144"/>
      <c r="FD7" s="144"/>
      <c r="FE7" s="144"/>
      <c r="FF7" s="144"/>
      <c r="FG7" s="144"/>
      <c r="FH7" s="144"/>
      <c r="FI7" s="144"/>
      <c r="FJ7" s="144"/>
      <c r="FK7" s="144"/>
      <c r="FL7" s="144"/>
      <c r="FM7" s="144"/>
      <c r="FN7" s="144"/>
      <c r="FO7" s="144"/>
      <c r="FP7" s="144"/>
      <c r="FQ7" s="144"/>
      <c r="FR7" s="144"/>
      <c r="FS7" s="144"/>
      <c r="FT7" s="144"/>
      <c r="FU7" s="144"/>
      <c r="FV7" s="144"/>
      <c r="FW7" s="144"/>
      <c r="FX7" s="144"/>
      <c r="FY7" s="144"/>
    </row>
    <row r="8">
      <c r="A8" s="128"/>
      <c r="B8" s="134">
        <v>2.0</v>
      </c>
      <c r="C8" s="135" t="s">
        <v>115</v>
      </c>
      <c r="D8" s="131"/>
      <c r="E8" s="136"/>
      <c r="F8" s="137"/>
      <c r="G8" s="137"/>
      <c r="H8" s="138"/>
      <c r="I8" s="139"/>
      <c r="J8" s="139"/>
      <c r="K8" s="139"/>
      <c r="L8" s="139"/>
      <c r="M8" s="139"/>
      <c r="N8" s="139"/>
      <c r="O8" s="139"/>
      <c r="P8" s="139"/>
      <c r="Q8" s="139"/>
      <c r="R8" s="141"/>
      <c r="S8" s="140"/>
      <c r="T8" s="139"/>
      <c r="U8" s="141">
        <v>406959.17</v>
      </c>
      <c r="V8" s="141">
        <f>1163438+8000+468125+1250000</f>
        <v>2889563</v>
      </c>
      <c r="W8" s="140">
        <v>1362500.0</v>
      </c>
      <c r="X8" s="140">
        <f>15000000+850000+1775000</f>
        <v>17625000</v>
      </c>
      <c r="Y8" s="141">
        <v>15753.76</v>
      </c>
      <c r="Z8" s="141"/>
      <c r="AA8" s="145">
        <f>7043500+15000000+500000+375000+370000</f>
        <v>23288500</v>
      </c>
      <c r="AB8" s="146">
        <f>500001+500000+500000</f>
        <v>1500001</v>
      </c>
      <c r="AC8" s="147"/>
      <c r="AD8" s="147"/>
      <c r="AE8" s="147"/>
      <c r="AF8" s="147"/>
      <c r="AG8" s="147"/>
      <c r="AH8" s="142"/>
      <c r="AI8" s="142"/>
      <c r="AJ8" s="142"/>
      <c r="AK8" s="142"/>
      <c r="AL8" s="142"/>
      <c r="AM8" s="142"/>
      <c r="AN8" s="142"/>
      <c r="AO8" s="142"/>
      <c r="AP8" s="142"/>
      <c r="AQ8" s="142"/>
      <c r="AR8" s="142"/>
      <c r="AS8" s="142"/>
      <c r="AT8" s="142"/>
      <c r="AU8" s="142"/>
      <c r="AV8" s="142"/>
      <c r="AW8" s="142"/>
      <c r="AX8" s="142"/>
      <c r="AY8" s="142"/>
      <c r="AZ8" s="142"/>
      <c r="BA8" s="142"/>
      <c r="BB8" s="142"/>
      <c r="BC8" s="142"/>
      <c r="BD8" s="142"/>
      <c r="BE8" s="142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2"/>
      <c r="BS8" s="142"/>
      <c r="BT8" s="142"/>
      <c r="BU8" s="142"/>
      <c r="BV8" s="142"/>
      <c r="BW8" s="142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2"/>
      <c r="CJ8" s="142"/>
      <c r="CK8" s="142"/>
      <c r="CL8" s="142"/>
      <c r="CM8" s="142"/>
      <c r="CN8" s="142"/>
      <c r="CO8" s="142"/>
      <c r="CP8" s="142"/>
      <c r="CQ8" s="142"/>
      <c r="CR8" s="142"/>
      <c r="CS8" s="142"/>
      <c r="CT8" s="142"/>
      <c r="CU8" s="142"/>
      <c r="CV8" s="142"/>
      <c r="CW8" s="142"/>
      <c r="CX8" s="142"/>
      <c r="CY8" s="142"/>
      <c r="CZ8" s="142"/>
      <c r="DA8" s="142"/>
      <c r="DB8" s="142"/>
      <c r="DC8" s="142"/>
      <c r="DD8" s="142"/>
      <c r="DE8" s="142"/>
      <c r="DF8" s="142"/>
      <c r="DG8" s="142"/>
      <c r="DH8" s="142"/>
      <c r="DI8" s="142"/>
      <c r="DJ8" s="142"/>
      <c r="DK8" s="142"/>
      <c r="DL8" s="142"/>
      <c r="DM8" s="142"/>
      <c r="DN8" s="142"/>
      <c r="DO8" s="142"/>
      <c r="DP8" s="142"/>
      <c r="DQ8" s="142"/>
      <c r="DR8" s="142"/>
      <c r="DS8" s="142"/>
      <c r="DT8" s="142"/>
      <c r="DU8" s="142"/>
      <c r="DV8" s="142"/>
      <c r="DW8" s="144"/>
      <c r="DX8" s="144"/>
      <c r="DY8" s="144"/>
      <c r="DZ8" s="144"/>
      <c r="EA8" s="144"/>
      <c r="EB8" s="144"/>
      <c r="EC8" s="144"/>
      <c r="ED8" s="144"/>
      <c r="EE8" s="144"/>
      <c r="EF8" s="144"/>
      <c r="EG8" s="144"/>
      <c r="EH8" s="144"/>
      <c r="EI8" s="144"/>
      <c r="EJ8" s="144"/>
      <c r="EK8" s="144"/>
      <c r="EL8" s="144"/>
      <c r="EM8" s="144"/>
      <c r="EN8" s="144"/>
      <c r="EO8" s="144"/>
      <c r="EP8" s="144"/>
      <c r="EQ8" s="144"/>
      <c r="ER8" s="144"/>
      <c r="ES8" s="144"/>
      <c r="ET8" s="144"/>
      <c r="EU8" s="144"/>
      <c r="EV8" s="144"/>
      <c r="EW8" s="144"/>
      <c r="EX8" s="144"/>
      <c r="EY8" s="144"/>
      <c r="EZ8" s="144"/>
      <c r="FA8" s="144"/>
      <c r="FB8" s="144"/>
      <c r="FC8" s="144"/>
      <c r="FD8" s="144"/>
      <c r="FE8" s="144"/>
      <c r="FF8" s="144"/>
      <c r="FG8" s="144"/>
      <c r="FH8" s="144"/>
      <c r="FI8" s="144"/>
      <c r="FJ8" s="144"/>
      <c r="FK8" s="144"/>
      <c r="FL8" s="144"/>
      <c r="FM8" s="144"/>
      <c r="FN8" s="144"/>
      <c r="FO8" s="144"/>
      <c r="FP8" s="144"/>
      <c r="FQ8" s="144"/>
      <c r="FR8" s="144"/>
      <c r="FS8" s="144"/>
      <c r="FT8" s="144"/>
      <c r="FU8" s="144"/>
      <c r="FV8" s="144"/>
      <c r="FW8" s="144"/>
      <c r="FX8" s="144"/>
      <c r="FY8" s="144"/>
    </row>
    <row r="9">
      <c r="A9" s="128"/>
      <c r="B9" s="134"/>
      <c r="C9" s="148" t="s">
        <v>116</v>
      </c>
      <c r="D9" s="131"/>
      <c r="E9" s="149"/>
      <c r="F9" s="137"/>
      <c r="G9" s="137"/>
      <c r="H9" s="138"/>
      <c r="I9" s="139"/>
      <c r="J9" s="139"/>
      <c r="K9" s="139"/>
      <c r="L9" s="139"/>
      <c r="M9" s="139"/>
      <c r="N9" s="139"/>
      <c r="O9" s="139"/>
      <c r="P9" s="141"/>
      <c r="Q9" s="141"/>
      <c r="R9" s="141"/>
      <c r="S9" s="141"/>
      <c r="T9" s="141"/>
      <c r="U9" s="141"/>
      <c r="V9" s="141"/>
      <c r="W9" s="141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41"/>
      <c r="AI9" s="141"/>
      <c r="AJ9" s="141"/>
      <c r="AK9" s="141"/>
      <c r="AL9" s="141"/>
      <c r="AM9" s="141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1"/>
      <c r="BB9" s="141"/>
      <c r="BC9" s="141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1"/>
      <c r="BS9" s="141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1"/>
      <c r="CJ9" s="141"/>
      <c r="CK9" s="141"/>
      <c r="CL9" s="141"/>
      <c r="CM9" s="141"/>
      <c r="CN9" s="141"/>
      <c r="CO9" s="141"/>
      <c r="CP9" s="141"/>
      <c r="CQ9" s="141"/>
      <c r="CR9" s="141"/>
      <c r="CS9" s="141"/>
      <c r="CT9" s="141"/>
      <c r="CU9" s="141"/>
      <c r="CV9" s="141"/>
      <c r="CW9" s="141"/>
      <c r="CX9" s="141"/>
      <c r="CY9" s="141"/>
      <c r="CZ9" s="141"/>
      <c r="DA9" s="141"/>
      <c r="DB9" s="141"/>
      <c r="DC9" s="141"/>
      <c r="DD9" s="141"/>
      <c r="DE9" s="141"/>
      <c r="DF9" s="141"/>
      <c r="DG9" s="141"/>
      <c r="DH9" s="141"/>
      <c r="DI9" s="141"/>
      <c r="DJ9" s="141"/>
      <c r="DK9" s="141"/>
      <c r="DL9" s="141"/>
      <c r="DM9" s="141"/>
      <c r="DN9" s="141"/>
      <c r="DO9" s="141"/>
      <c r="DP9" s="141"/>
      <c r="DQ9" s="141"/>
      <c r="DR9" s="141"/>
      <c r="DS9" s="141"/>
      <c r="DT9" s="141"/>
      <c r="DU9" s="141"/>
      <c r="DV9" s="141"/>
      <c r="DW9" s="144"/>
      <c r="DX9" s="144"/>
      <c r="DY9" s="144"/>
      <c r="DZ9" s="144"/>
      <c r="EA9" s="144"/>
      <c r="EB9" s="144"/>
      <c r="EC9" s="144"/>
      <c r="ED9" s="144"/>
      <c r="EE9" s="144"/>
      <c r="EF9" s="144"/>
      <c r="EG9" s="144"/>
      <c r="EH9" s="144"/>
      <c r="EI9" s="144"/>
      <c r="EJ9" s="144"/>
      <c r="EK9" s="144"/>
      <c r="EL9" s="144"/>
      <c r="EM9" s="144"/>
      <c r="EN9" s="144"/>
      <c r="EO9" s="144"/>
      <c r="EP9" s="144"/>
      <c r="EQ9" s="144"/>
      <c r="ER9" s="144"/>
      <c r="ES9" s="144"/>
      <c r="ET9" s="144"/>
      <c r="EU9" s="144"/>
      <c r="EV9" s="144"/>
      <c r="EW9" s="144"/>
      <c r="EX9" s="144"/>
      <c r="EY9" s="144"/>
      <c r="EZ9" s="144"/>
      <c r="FA9" s="144"/>
      <c r="FB9" s="144"/>
      <c r="FC9" s="144"/>
      <c r="FD9" s="144"/>
      <c r="FE9" s="144"/>
      <c r="FF9" s="144"/>
      <c r="FG9" s="144"/>
      <c r="FH9" s="144"/>
      <c r="FI9" s="144"/>
      <c r="FJ9" s="144"/>
      <c r="FK9" s="144"/>
      <c r="FL9" s="144"/>
      <c r="FM9" s="144"/>
      <c r="FN9" s="144"/>
      <c r="FO9" s="144"/>
      <c r="FP9" s="144"/>
      <c r="FQ9" s="144"/>
      <c r="FR9" s="144"/>
      <c r="FS9" s="144"/>
      <c r="FT9" s="144"/>
      <c r="FU9" s="144"/>
      <c r="FV9" s="144"/>
      <c r="FW9" s="144"/>
      <c r="FX9" s="144"/>
      <c r="FY9" s="144"/>
    </row>
    <row r="10" ht="0.75" hidden="1" customHeight="1">
      <c r="A10" s="128"/>
      <c r="B10" s="129"/>
      <c r="C10" s="130"/>
      <c r="D10" s="131"/>
      <c r="E10" s="138"/>
      <c r="F10" s="150"/>
      <c r="G10" s="151"/>
      <c r="H10" s="152" t="s">
        <v>117</v>
      </c>
      <c r="I10" s="153"/>
      <c r="J10" s="153"/>
      <c r="K10" s="153"/>
      <c r="L10" s="153"/>
      <c r="M10" s="153"/>
      <c r="N10" s="153"/>
      <c r="O10" s="153"/>
      <c r="P10" s="141"/>
      <c r="Q10" s="141"/>
      <c r="R10" s="141"/>
      <c r="S10" s="141"/>
      <c r="T10" s="141"/>
      <c r="U10" s="141"/>
      <c r="V10" s="141"/>
      <c r="W10" s="141"/>
      <c r="X10" s="139"/>
      <c r="Y10" s="139"/>
      <c r="Z10" s="139"/>
      <c r="AA10" s="139"/>
      <c r="AB10" s="141"/>
      <c r="AC10" s="141"/>
      <c r="AD10" s="139"/>
      <c r="AE10" s="141"/>
      <c r="AF10" s="141"/>
      <c r="AG10" s="141"/>
      <c r="AH10" s="141"/>
      <c r="AI10" s="141"/>
      <c r="AJ10" s="141"/>
      <c r="AK10" s="142"/>
      <c r="AL10" s="142"/>
      <c r="AM10" s="142"/>
      <c r="AN10" s="142"/>
      <c r="AO10" s="142"/>
      <c r="AP10" s="142"/>
      <c r="AQ10" s="142"/>
      <c r="AR10" s="142"/>
      <c r="AS10" s="142"/>
      <c r="AT10" s="142"/>
      <c r="AU10" s="142"/>
      <c r="AV10" s="142"/>
      <c r="AW10" s="142"/>
      <c r="AX10" s="142"/>
      <c r="AY10" s="142"/>
      <c r="AZ10" s="142"/>
      <c r="BA10" s="142"/>
      <c r="BB10" s="142"/>
      <c r="BC10" s="142"/>
      <c r="BD10" s="142"/>
      <c r="BE10" s="142"/>
      <c r="BF10" s="142"/>
      <c r="BG10" s="142"/>
      <c r="BH10" s="142"/>
      <c r="BI10" s="142"/>
      <c r="BJ10" s="142"/>
      <c r="BK10" s="142"/>
      <c r="BL10" s="142"/>
      <c r="BM10" s="142"/>
      <c r="BN10" s="142"/>
      <c r="BO10" s="142"/>
      <c r="BP10" s="142"/>
      <c r="BQ10" s="142"/>
      <c r="BR10" s="142"/>
      <c r="BS10" s="142"/>
      <c r="BT10" s="142"/>
      <c r="BU10" s="142"/>
      <c r="BV10" s="142"/>
      <c r="BW10" s="142"/>
      <c r="BX10" s="142"/>
      <c r="BY10" s="142"/>
      <c r="BZ10" s="142"/>
      <c r="CA10" s="142"/>
      <c r="CB10" s="142"/>
      <c r="CC10" s="142"/>
      <c r="CD10" s="142"/>
      <c r="CE10" s="142"/>
      <c r="CF10" s="142"/>
      <c r="CG10" s="142"/>
      <c r="CH10" s="142"/>
      <c r="CI10" s="142"/>
      <c r="CJ10" s="142"/>
      <c r="CK10" s="142"/>
      <c r="CL10" s="142"/>
      <c r="CM10" s="142"/>
      <c r="CN10" s="142"/>
      <c r="CO10" s="142"/>
      <c r="CP10" s="142"/>
      <c r="CQ10" s="142"/>
      <c r="CR10" s="142"/>
      <c r="CS10" s="142"/>
      <c r="CT10" s="142"/>
      <c r="CU10" s="142"/>
      <c r="CV10" s="142"/>
      <c r="CW10" s="142"/>
      <c r="CX10" s="142"/>
      <c r="CY10" s="142"/>
      <c r="CZ10" s="142"/>
      <c r="DA10" s="142"/>
      <c r="DB10" s="142"/>
      <c r="DC10" s="142"/>
      <c r="DD10" s="142"/>
      <c r="DE10" s="142"/>
      <c r="DF10" s="142"/>
      <c r="DG10" s="142"/>
      <c r="DH10" s="142"/>
      <c r="DI10" s="142"/>
      <c r="DJ10" s="142"/>
      <c r="DK10" s="142"/>
      <c r="DL10" s="142"/>
      <c r="DM10" s="142"/>
      <c r="DN10" s="142"/>
      <c r="DO10" s="142"/>
      <c r="DP10" s="142"/>
      <c r="DQ10" s="142"/>
      <c r="DR10" s="142"/>
      <c r="DS10" s="142"/>
      <c r="DT10" s="142"/>
      <c r="DU10" s="142"/>
      <c r="DV10" s="142"/>
      <c r="DW10" s="144"/>
      <c r="DX10" s="144"/>
      <c r="DY10" s="144"/>
      <c r="DZ10" s="144"/>
      <c r="EA10" s="144"/>
      <c r="EB10" s="144"/>
      <c r="EC10" s="144"/>
      <c r="ED10" s="144"/>
      <c r="EE10" s="144"/>
      <c r="EF10" s="144"/>
      <c r="EG10" s="144"/>
      <c r="EH10" s="144"/>
      <c r="EI10" s="144"/>
      <c r="EJ10" s="144"/>
      <c r="EK10" s="144"/>
      <c r="EL10" s="144"/>
      <c r="EM10" s="144"/>
      <c r="EN10" s="144"/>
      <c r="EO10" s="144"/>
      <c r="EP10" s="144"/>
      <c r="EQ10" s="144"/>
      <c r="ER10" s="144"/>
      <c r="ES10" s="144"/>
      <c r="ET10" s="144"/>
      <c r="EU10" s="144"/>
      <c r="EV10" s="144"/>
      <c r="EW10" s="144"/>
      <c r="EX10" s="144"/>
      <c r="EY10" s="144"/>
      <c r="EZ10" s="144"/>
      <c r="FA10" s="144"/>
      <c r="FB10" s="144"/>
      <c r="FC10" s="144"/>
      <c r="FD10" s="144"/>
      <c r="FE10" s="144"/>
      <c r="FF10" s="144"/>
      <c r="FG10" s="144"/>
      <c r="FH10" s="144"/>
      <c r="FI10" s="144"/>
      <c r="FJ10" s="144"/>
      <c r="FK10" s="144"/>
      <c r="FL10" s="144"/>
      <c r="FM10" s="144"/>
      <c r="FN10" s="144"/>
      <c r="FO10" s="144"/>
      <c r="FP10" s="144"/>
      <c r="FQ10" s="144"/>
      <c r="FR10" s="144"/>
      <c r="FS10" s="144"/>
      <c r="FT10" s="144"/>
      <c r="FU10" s="144"/>
      <c r="FV10" s="144"/>
      <c r="FW10" s="144"/>
      <c r="FX10" s="144"/>
      <c r="FY10" s="144"/>
    </row>
    <row r="11" ht="14.25" hidden="1" customHeight="1">
      <c r="A11" s="128"/>
      <c r="B11" s="129"/>
      <c r="C11" s="130"/>
      <c r="D11" s="131"/>
      <c r="E11" s="138"/>
      <c r="F11" s="150"/>
      <c r="G11" s="151"/>
      <c r="H11" s="154" t="s">
        <v>118</v>
      </c>
      <c r="I11" s="155"/>
      <c r="J11" s="155"/>
      <c r="K11" s="155"/>
      <c r="L11" s="155"/>
      <c r="M11" s="155"/>
      <c r="N11" s="155"/>
      <c r="O11" s="155"/>
      <c r="P11" s="141"/>
      <c r="Q11" s="141"/>
      <c r="R11" s="141"/>
      <c r="S11" s="141"/>
      <c r="T11" s="141"/>
      <c r="U11" s="141"/>
      <c r="V11" s="141"/>
      <c r="W11" s="141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41"/>
      <c r="AI11" s="141"/>
      <c r="AJ11" s="141"/>
      <c r="AK11" s="141"/>
      <c r="AL11" s="141"/>
      <c r="AM11" s="141"/>
      <c r="AN11" s="141"/>
      <c r="AO11" s="141"/>
      <c r="AP11" s="141"/>
      <c r="AQ11" s="141"/>
      <c r="AR11" s="141"/>
      <c r="AS11" s="141"/>
      <c r="AT11" s="141"/>
      <c r="AU11" s="141"/>
      <c r="AV11" s="141"/>
      <c r="AW11" s="141"/>
      <c r="AX11" s="141"/>
      <c r="AY11" s="141"/>
      <c r="AZ11" s="141"/>
      <c r="BA11" s="141"/>
      <c r="BB11" s="141"/>
      <c r="BC11" s="141"/>
      <c r="BD11" s="141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/>
      <c r="BO11" s="141"/>
      <c r="BP11" s="141"/>
      <c r="BQ11" s="141"/>
      <c r="BR11" s="141"/>
      <c r="BS11" s="141"/>
      <c r="BT11" s="141"/>
      <c r="BU11" s="141"/>
      <c r="BV11" s="141"/>
      <c r="BW11" s="141"/>
      <c r="BX11" s="141"/>
      <c r="BY11" s="141"/>
      <c r="BZ11" s="141"/>
      <c r="CA11" s="141"/>
      <c r="CB11" s="141"/>
      <c r="CC11" s="141"/>
      <c r="CD11" s="141"/>
      <c r="CE11" s="141"/>
      <c r="CF11" s="141"/>
      <c r="CG11" s="141"/>
      <c r="CH11" s="141"/>
      <c r="CI11" s="141"/>
      <c r="CJ11" s="141"/>
      <c r="CK11" s="141"/>
      <c r="CL11" s="141"/>
      <c r="CM11" s="141"/>
      <c r="CN11" s="141"/>
      <c r="CO11" s="141"/>
      <c r="CP11" s="141"/>
      <c r="CQ11" s="141"/>
      <c r="CR11" s="141"/>
      <c r="CS11" s="141"/>
      <c r="CT11" s="141"/>
      <c r="CU11" s="141"/>
      <c r="CV11" s="141"/>
      <c r="CW11" s="141"/>
      <c r="CX11" s="141"/>
      <c r="CY11" s="141"/>
      <c r="CZ11" s="141"/>
      <c r="DA11" s="141"/>
      <c r="DB11" s="141"/>
      <c r="DC11" s="141"/>
      <c r="DD11" s="141"/>
      <c r="DE11" s="141"/>
      <c r="DF11" s="141"/>
      <c r="DG11" s="141"/>
      <c r="DH11" s="141"/>
      <c r="DI11" s="141"/>
      <c r="DJ11" s="141"/>
      <c r="DK11" s="141"/>
      <c r="DL11" s="141"/>
      <c r="DM11" s="141"/>
      <c r="DN11" s="141"/>
      <c r="DO11" s="141"/>
      <c r="DP11" s="141"/>
      <c r="DQ11" s="141"/>
      <c r="DR11" s="141"/>
      <c r="DS11" s="141"/>
      <c r="DT11" s="141"/>
      <c r="DU11" s="141"/>
      <c r="DV11" s="141"/>
      <c r="DW11" s="144"/>
      <c r="DX11" s="144"/>
      <c r="DY11" s="144"/>
      <c r="DZ11" s="144"/>
      <c r="EA11" s="144"/>
      <c r="EB11" s="144"/>
      <c r="EC11" s="144"/>
      <c r="ED11" s="144"/>
      <c r="EE11" s="144"/>
      <c r="EF11" s="144"/>
      <c r="EG11" s="144"/>
      <c r="EH11" s="144"/>
      <c r="EI11" s="144"/>
      <c r="EJ11" s="144"/>
      <c r="EK11" s="144"/>
      <c r="EL11" s="144"/>
      <c r="EM11" s="144"/>
      <c r="EN11" s="144"/>
      <c r="EO11" s="144"/>
      <c r="EP11" s="144"/>
      <c r="EQ11" s="144"/>
      <c r="ER11" s="144"/>
      <c r="ES11" s="144"/>
      <c r="ET11" s="144"/>
      <c r="EU11" s="144"/>
      <c r="EV11" s="144"/>
      <c r="EW11" s="144"/>
      <c r="EX11" s="144"/>
      <c r="EY11" s="144"/>
      <c r="EZ11" s="144"/>
      <c r="FA11" s="144"/>
      <c r="FB11" s="144"/>
      <c r="FC11" s="144"/>
      <c r="FD11" s="144"/>
      <c r="FE11" s="144"/>
      <c r="FF11" s="144"/>
      <c r="FG11" s="144"/>
      <c r="FH11" s="144"/>
      <c r="FI11" s="144"/>
      <c r="FJ11" s="144"/>
      <c r="FK11" s="144"/>
      <c r="FL11" s="144"/>
      <c r="FM11" s="144"/>
      <c r="FN11" s="144"/>
      <c r="FO11" s="144"/>
      <c r="FP11" s="144"/>
      <c r="FQ11" s="144"/>
      <c r="FR11" s="144"/>
      <c r="FS11" s="144"/>
      <c r="FT11" s="144"/>
      <c r="FU11" s="144"/>
      <c r="FV11" s="144"/>
      <c r="FW11" s="144"/>
      <c r="FX11" s="144"/>
      <c r="FY11" s="144"/>
    </row>
    <row r="12" ht="15.0" hidden="1" customHeight="1">
      <c r="A12" s="128"/>
      <c r="B12" s="129"/>
      <c r="C12" s="130"/>
      <c r="D12" s="131"/>
      <c r="E12" s="138"/>
      <c r="F12" s="150"/>
      <c r="G12" s="151"/>
      <c r="H12" s="156"/>
      <c r="I12" s="157"/>
      <c r="J12" s="157"/>
      <c r="K12" s="157"/>
      <c r="L12" s="157"/>
      <c r="M12" s="157"/>
      <c r="N12" s="157"/>
      <c r="O12" s="157"/>
      <c r="P12" s="141"/>
      <c r="Q12" s="141"/>
      <c r="R12" s="141"/>
      <c r="S12" s="141"/>
      <c r="T12" s="141"/>
      <c r="U12" s="141"/>
      <c r="V12" s="141"/>
      <c r="W12" s="141"/>
      <c r="X12" s="158"/>
      <c r="Y12" s="141"/>
      <c r="Z12" s="141"/>
      <c r="AA12" s="141"/>
      <c r="AB12" s="141"/>
      <c r="AC12" s="141"/>
      <c r="AD12" s="141"/>
      <c r="AE12" s="141"/>
      <c r="AF12" s="141"/>
      <c r="AG12" s="141"/>
      <c r="AH12" s="141"/>
      <c r="AI12" s="139"/>
      <c r="AJ12" s="141"/>
      <c r="AK12" s="141"/>
      <c r="AL12" s="142"/>
      <c r="AM12" s="142"/>
      <c r="AN12" s="142"/>
      <c r="AO12" s="142"/>
      <c r="AP12" s="142"/>
      <c r="AQ12" s="142"/>
      <c r="AR12" s="142"/>
      <c r="AS12" s="142"/>
      <c r="AT12" s="142"/>
      <c r="AU12" s="142"/>
      <c r="AV12" s="142"/>
      <c r="AW12" s="142"/>
      <c r="AX12" s="142"/>
      <c r="AY12" s="142"/>
      <c r="AZ12" s="142"/>
      <c r="BA12" s="142"/>
      <c r="BB12" s="142"/>
      <c r="BC12" s="142"/>
      <c r="BD12" s="142"/>
      <c r="BE12" s="142"/>
      <c r="BF12" s="142"/>
      <c r="BG12" s="142"/>
      <c r="BH12" s="142"/>
      <c r="BI12" s="142"/>
      <c r="BJ12" s="142"/>
      <c r="BK12" s="142"/>
      <c r="BL12" s="142"/>
      <c r="BM12" s="142"/>
      <c r="BN12" s="142"/>
      <c r="BO12" s="142"/>
      <c r="BP12" s="142"/>
      <c r="BQ12" s="142"/>
      <c r="BR12" s="142"/>
      <c r="BS12" s="142"/>
      <c r="BT12" s="142"/>
      <c r="BU12" s="142"/>
      <c r="BV12" s="142"/>
      <c r="BW12" s="142"/>
      <c r="BX12" s="142"/>
      <c r="BY12" s="142"/>
      <c r="BZ12" s="142"/>
      <c r="CA12" s="142"/>
      <c r="CB12" s="142"/>
      <c r="CC12" s="142"/>
      <c r="CD12" s="142"/>
      <c r="CE12" s="142"/>
      <c r="CF12" s="142"/>
      <c r="CG12" s="142"/>
      <c r="CH12" s="142"/>
      <c r="CI12" s="142"/>
      <c r="CJ12" s="142"/>
      <c r="CK12" s="142"/>
      <c r="CL12" s="142"/>
      <c r="CM12" s="142"/>
      <c r="CN12" s="142"/>
      <c r="CO12" s="142"/>
      <c r="CP12" s="142"/>
      <c r="CQ12" s="142"/>
      <c r="CR12" s="142"/>
      <c r="CS12" s="142"/>
      <c r="CT12" s="142"/>
      <c r="CU12" s="142"/>
      <c r="CV12" s="142"/>
      <c r="CW12" s="142"/>
      <c r="CX12" s="142"/>
      <c r="CY12" s="142"/>
      <c r="CZ12" s="142"/>
      <c r="DA12" s="142"/>
      <c r="DB12" s="142"/>
      <c r="DC12" s="142"/>
      <c r="DD12" s="142"/>
      <c r="DE12" s="142"/>
      <c r="DF12" s="142"/>
      <c r="DG12" s="142"/>
      <c r="DH12" s="142"/>
      <c r="DI12" s="142"/>
      <c r="DJ12" s="142"/>
      <c r="DK12" s="142"/>
      <c r="DL12" s="142"/>
      <c r="DM12" s="142"/>
      <c r="DN12" s="142"/>
      <c r="DO12" s="142"/>
      <c r="DP12" s="142"/>
      <c r="DQ12" s="142"/>
      <c r="DR12" s="142"/>
      <c r="DS12" s="142"/>
      <c r="DT12" s="142"/>
      <c r="DU12" s="142"/>
      <c r="DV12" s="142"/>
      <c r="DW12" s="144"/>
      <c r="DX12" s="144"/>
      <c r="DY12" s="144"/>
      <c r="DZ12" s="144"/>
      <c r="EA12" s="144"/>
      <c r="EB12" s="144"/>
      <c r="EC12" s="144"/>
      <c r="ED12" s="144"/>
      <c r="EE12" s="144"/>
      <c r="EF12" s="144"/>
      <c r="EG12" s="144"/>
      <c r="EH12" s="144"/>
      <c r="EI12" s="144"/>
      <c r="EJ12" s="144"/>
      <c r="EK12" s="144"/>
      <c r="EL12" s="144"/>
      <c r="EM12" s="144"/>
      <c r="EN12" s="144"/>
      <c r="EO12" s="144"/>
      <c r="EP12" s="144"/>
      <c r="EQ12" s="144"/>
      <c r="ER12" s="144"/>
      <c r="ES12" s="144"/>
      <c r="ET12" s="144"/>
      <c r="EU12" s="144"/>
      <c r="EV12" s="144"/>
      <c r="EW12" s="144"/>
      <c r="EX12" s="144"/>
      <c r="EY12" s="144"/>
      <c r="EZ12" s="144"/>
      <c r="FA12" s="144"/>
      <c r="FB12" s="144"/>
      <c r="FC12" s="144"/>
      <c r="FD12" s="144"/>
      <c r="FE12" s="144"/>
      <c r="FF12" s="144"/>
      <c r="FG12" s="144"/>
      <c r="FH12" s="144"/>
      <c r="FI12" s="144"/>
      <c r="FJ12" s="144"/>
      <c r="FK12" s="144"/>
      <c r="FL12" s="144"/>
      <c r="FM12" s="144"/>
      <c r="FN12" s="144"/>
      <c r="FO12" s="144"/>
      <c r="FP12" s="144"/>
      <c r="FQ12" s="144"/>
      <c r="FR12" s="144"/>
      <c r="FS12" s="144"/>
      <c r="FT12" s="144"/>
      <c r="FU12" s="144"/>
      <c r="FV12" s="144"/>
      <c r="FW12" s="144"/>
      <c r="FX12" s="144"/>
      <c r="FY12" s="144"/>
    </row>
    <row r="13">
      <c r="A13" s="128"/>
      <c r="B13" s="129"/>
      <c r="C13" s="130"/>
      <c r="D13" s="159"/>
      <c r="E13" s="131"/>
      <c r="F13" s="134"/>
      <c r="G13" s="134"/>
      <c r="H13" s="160" t="s">
        <v>119</v>
      </c>
      <c r="I13" s="161">
        <f t="shared" ref="I13:EH13" si="1">SUM(I7:I9)</f>
        <v>365960020</v>
      </c>
      <c r="J13" s="162">
        <f t="shared" si="1"/>
        <v>0</v>
      </c>
      <c r="K13" s="162">
        <f t="shared" si="1"/>
        <v>200000000</v>
      </c>
      <c r="L13" s="162">
        <f t="shared" si="1"/>
        <v>0</v>
      </c>
      <c r="M13" s="162">
        <f t="shared" si="1"/>
        <v>50000000</v>
      </c>
      <c r="N13" s="162">
        <f t="shared" si="1"/>
        <v>0</v>
      </c>
      <c r="O13" s="162">
        <f t="shared" si="1"/>
        <v>0</v>
      </c>
      <c r="P13" s="162">
        <f t="shared" si="1"/>
        <v>0</v>
      </c>
      <c r="Q13" s="162">
        <f t="shared" si="1"/>
        <v>0</v>
      </c>
      <c r="R13" s="162">
        <f t="shared" si="1"/>
        <v>0</v>
      </c>
      <c r="S13" s="162">
        <f t="shared" si="1"/>
        <v>0</v>
      </c>
      <c r="T13" s="162">
        <f t="shared" si="1"/>
        <v>78450000</v>
      </c>
      <c r="U13" s="162">
        <f t="shared" si="1"/>
        <v>406959.17</v>
      </c>
      <c r="V13" s="162">
        <f t="shared" si="1"/>
        <v>2889563</v>
      </c>
      <c r="W13" s="162">
        <f t="shared" si="1"/>
        <v>1362500</v>
      </c>
      <c r="X13" s="162">
        <f t="shared" si="1"/>
        <v>17625000</v>
      </c>
      <c r="Y13" s="162">
        <f t="shared" si="1"/>
        <v>15753.76</v>
      </c>
      <c r="Z13" s="162">
        <f t="shared" si="1"/>
        <v>0</v>
      </c>
      <c r="AA13" s="162">
        <f t="shared" si="1"/>
        <v>23288500</v>
      </c>
      <c r="AB13" s="162">
        <f t="shared" si="1"/>
        <v>1500001</v>
      </c>
      <c r="AC13" s="162">
        <f t="shared" si="1"/>
        <v>0</v>
      </c>
      <c r="AD13" s="162">
        <f t="shared" si="1"/>
        <v>0</v>
      </c>
      <c r="AE13" s="162">
        <f t="shared" si="1"/>
        <v>0</v>
      </c>
      <c r="AF13" s="162">
        <f t="shared" si="1"/>
        <v>0</v>
      </c>
      <c r="AG13" s="162">
        <f t="shared" si="1"/>
        <v>0</v>
      </c>
      <c r="AH13" s="162">
        <f t="shared" si="1"/>
        <v>0</v>
      </c>
      <c r="AI13" s="162">
        <f t="shared" si="1"/>
        <v>0</v>
      </c>
      <c r="AJ13" s="162">
        <f t="shared" si="1"/>
        <v>0</v>
      </c>
      <c r="AK13" s="162">
        <f t="shared" si="1"/>
        <v>0</v>
      </c>
      <c r="AL13" s="162">
        <f t="shared" si="1"/>
        <v>0</v>
      </c>
      <c r="AM13" s="162">
        <f t="shared" si="1"/>
        <v>0</v>
      </c>
      <c r="AN13" s="162">
        <f t="shared" si="1"/>
        <v>0</v>
      </c>
      <c r="AO13" s="162">
        <f t="shared" si="1"/>
        <v>0</v>
      </c>
      <c r="AP13" s="162">
        <f t="shared" si="1"/>
        <v>0</v>
      </c>
      <c r="AQ13" s="162">
        <f t="shared" si="1"/>
        <v>0</v>
      </c>
      <c r="AR13" s="162">
        <f t="shared" si="1"/>
        <v>0</v>
      </c>
      <c r="AS13" s="162">
        <f t="shared" si="1"/>
        <v>0</v>
      </c>
      <c r="AT13" s="162">
        <f t="shared" si="1"/>
        <v>0</v>
      </c>
      <c r="AU13" s="162">
        <f t="shared" si="1"/>
        <v>0</v>
      </c>
      <c r="AV13" s="162">
        <f t="shared" si="1"/>
        <v>0</v>
      </c>
      <c r="AW13" s="162">
        <f t="shared" si="1"/>
        <v>0</v>
      </c>
      <c r="AX13" s="162">
        <f t="shared" si="1"/>
        <v>0</v>
      </c>
      <c r="AY13" s="162">
        <f t="shared" si="1"/>
        <v>0</v>
      </c>
      <c r="AZ13" s="162">
        <f t="shared" si="1"/>
        <v>0</v>
      </c>
      <c r="BA13" s="162">
        <f t="shared" si="1"/>
        <v>0</v>
      </c>
      <c r="BB13" s="162">
        <f t="shared" si="1"/>
        <v>0</v>
      </c>
      <c r="BC13" s="162">
        <f t="shared" si="1"/>
        <v>0</v>
      </c>
      <c r="BD13" s="162">
        <f t="shared" si="1"/>
        <v>0</v>
      </c>
      <c r="BE13" s="162">
        <f t="shared" si="1"/>
        <v>0</v>
      </c>
      <c r="BF13" s="162">
        <f t="shared" si="1"/>
        <v>0</v>
      </c>
      <c r="BG13" s="162">
        <f t="shared" si="1"/>
        <v>0</v>
      </c>
      <c r="BH13" s="162">
        <f t="shared" si="1"/>
        <v>0</v>
      </c>
      <c r="BI13" s="162">
        <f t="shared" si="1"/>
        <v>0</v>
      </c>
      <c r="BJ13" s="162">
        <f t="shared" si="1"/>
        <v>0</v>
      </c>
      <c r="BK13" s="162">
        <f t="shared" si="1"/>
        <v>0</v>
      </c>
      <c r="BL13" s="162">
        <f t="shared" si="1"/>
        <v>0</v>
      </c>
      <c r="BM13" s="162">
        <f t="shared" si="1"/>
        <v>0</v>
      </c>
      <c r="BN13" s="162">
        <f t="shared" si="1"/>
        <v>0</v>
      </c>
      <c r="BO13" s="162">
        <f t="shared" si="1"/>
        <v>0</v>
      </c>
      <c r="BP13" s="162">
        <f t="shared" si="1"/>
        <v>0</v>
      </c>
      <c r="BQ13" s="162">
        <f t="shared" si="1"/>
        <v>0</v>
      </c>
      <c r="BR13" s="162">
        <f t="shared" si="1"/>
        <v>0</v>
      </c>
      <c r="BS13" s="162">
        <f t="shared" si="1"/>
        <v>0</v>
      </c>
      <c r="BT13" s="162">
        <f t="shared" si="1"/>
        <v>0</v>
      </c>
      <c r="BU13" s="162">
        <f t="shared" si="1"/>
        <v>0</v>
      </c>
      <c r="BV13" s="162">
        <f t="shared" si="1"/>
        <v>0</v>
      </c>
      <c r="BW13" s="162">
        <f t="shared" si="1"/>
        <v>0</v>
      </c>
      <c r="BX13" s="162">
        <f t="shared" si="1"/>
        <v>0</v>
      </c>
      <c r="BY13" s="162">
        <f t="shared" si="1"/>
        <v>0</v>
      </c>
      <c r="BZ13" s="162">
        <f t="shared" si="1"/>
        <v>0</v>
      </c>
      <c r="CA13" s="162">
        <f t="shared" si="1"/>
        <v>0</v>
      </c>
      <c r="CB13" s="162">
        <f t="shared" si="1"/>
        <v>0</v>
      </c>
      <c r="CC13" s="162">
        <f t="shared" si="1"/>
        <v>0</v>
      </c>
      <c r="CD13" s="162">
        <f t="shared" si="1"/>
        <v>0</v>
      </c>
      <c r="CE13" s="162">
        <f t="shared" si="1"/>
        <v>0</v>
      </c>
      <c r="CF13" s="162">
        <f t="shared" si="1"/>
        <v>0</v>
      </c>
      <c r="CG13" s="162">
        <f t="shared" si="1"/>
        <v>0</v>
      </c>
      <c r="CH13" s="162">
        <f t="shared" si="1"/>
        <v>0</v>
      </c>
      <c r="CI13" s="162">
        <f t="shared" si="1"/>
        <v>0</v>
      </c>
      <c r="CJ13" s="162">
        <f t="shared" si="1"/>
        <v>0</v>
      </c>
      <c r="CK13" s="162">
        <f t="shared" si="1"/>
        <v>0</v>
      </c>
      <c r="CL13" s="162">
        <f t="shared" si="1"/>
        <v>0</v>
      </c>
      <c r="CM13" s="162">
        <f t="shared" si="1"/>
        <v>0</v>
      </c>
      <c r="CN13" s="162">
        <f t="shared" si="1"/>
        <v>0</v>
      </c>
      <c r="CO13" s="162">
        <f t="shared" si="1"/>
        <v>0</v>
      </c>
      <c r="CP13" s="162">
        <f t="shared" si="1"/>
        <v>0</v>
      </c>
      <c r="CQ13" s="162">
        <f t="shared" si="1"/>
        <v>0</v>
      </c>
      <c r="CR13" s="162">
        <f t="shared" si="1"/>
        <v>0</v>
      </c>
      <c r="CS13" s="162">
        <f t="shared" si="1"/>
        <v>0</v>
      </c>
      <c r="CT13" s="162">
        <f t="shared" si="1"/>
        <v>0</v>
      </c>
      <c r="CU13" s="162">
        <f t="shared" si="1"/>
        <v>0</v>
      </c>
      <c r="CV13" s="162">
        <f t="shared" si="1"/>
        <v>0</v>
      </c>
      <c r="CW13" s="162">
        <f t="shared" si="1"/>
        <v>0</v>
      </c>
      <c r="CX13" s="162">
        <f t="shared" si="1"/>
        <v>0</v>
      </c>
      <c r="CY13" s="162">
        <f t="shared" si="1"/>
        <v>0</v>
      </c>
      <c r="CZ13" s="162">
        <f t="shared" si="1"/>
        <v>0</v>
      </c>
      <c r="DA13" s="162">
        <f t="shared" si="1"/>
        <v>0</v>
      </c>
      <c r="DB13" s="162">
        <f t="shared" si="1"/>
        <v>0</v>
      </c>
      <c r="DC13" s="162">
        <f t="shared" si="1"/>
        <v>0</v>
      </c>
      <c r="DD13" s="162">
        <f t="shared" si="1"/>
        <v>0</v>
      </c>
      <c r="DE13" s="162">
        <f t="shared" si="1"/>
        <v>0</v>
      </c>
      <c r="DF13" s="162">
        <f t="shared" si="1"/>
        <v>0</v>
      </c>
      <c r="DG13" s="162">
        <f t="shared" si="1"/>
        <v>0</v>
      </c>
      <c r="DH13" s="162">
        <f t="shared" si="1"/>
        <v>0</v>
      </c>
      <c r="DI13" s="162">
        <f t="shared" si="1"/>
        <v>0</v>
      </c>
      <c r="DJ13" s="162">
        <f t="shared" si="1"/>
        <v>0</v>
      </c>
      <c r="DK13" s="162">
        <f t="shared" si="1"/>
        <v>0</v>
      </c>
      <c r="DL13" s="162">
        <f t="shared" si="1"/>
        <v>0</v>
      </c>
      <c r="DM13" s="162">
        <f t="shared" si="1"/>
        <v>0</v>
      </c>
      <c r="DN13" s="162">
        <f t="shared" si="1"/>
        <v>0</v>
      </c>
      <c r="DO13" s="162">
        <f t="shared" si="1"/>
        <v>0</v>
      </c>
      <c r="DP13" s="162">
        <f t="shared" si="1"/>
        <v>0</v>
      </c>
      <c r="DQ13" s="162">
        <f t="shared" si="1"/>
        <v>0</v>
      </c>
      <c r="DR13" s="162">
        <f t="shared" si="1"/>
        <v>0</v>
      </c>
      <c r="DS13" s="162">
        <f t="shared" si="1"/>
        <v>0</v>
      </c>
      <c r="DT13" s="162">
        <f t="shared" si="1"/>
        <v>0</v>
      </c>
      <c r="DU13" s="162">
        <f t="shared" si="1"/>
        <v>0</v>
      </c>
      <c r="DV13" s="162">
        <f t="shared" si="1"/>
        <v>0</v>
      </c>
      <c r="DW13" s="162">
        <f t="shared" si="1"/>
        <v>0</v>
      </c>
      <c r="DX13" s="162">
        <f t="shared" si="1"/>
        <v>0</v>
      </c>
      <c r="DY13" s="162">
        <f t="shared" si="1"/>
        <v>0</v>
      </c>
      <c r="DZ13" s="162">
        <f t="shared" si="1"/>
        <v>0</v>
      </c>
      <c r="EA13" s="162">
        <f t="shared" si="1"/>
        <v>0</v>
      </c>
      <c r="EB13" s="162">
        <f t="shared" si="1"/>
        <v>0</v>
      </c>
      <c r="EC13" s="162">
        <f t="shared" si="1"/>
        <v>0</v>
      </c>
      <c r="ED13" s="162">
        <f t="shared" si="1"/>
        <v>0</v>
      </c>
      <c r="EE13" s="162">
        <f t="shared" si="1"/>
        <v>0</v>
      </c>
      <c r="EF13" s="162">
        <f t="shared" si="1"/>
        <v>0</v>
      </c>
      <c r="EG13" s="162">
        <f t="shared" si="1"/>
        <v>0</v>
      </c>
      <c r="EH13" s="162">
        <f t="shared" si="1"/>
        <v>0</v>
      </c>
      <c r="EI13" s="144"/>
      <c r="EJ13" s="144"/>
      <c r="EK13" s="144"/>
      <c r="EL13" s="144"/>
      <c r="EM13" s="144"/>
      <c r="EN13" s="144"/>
      <c r="EO13" s="144"/>
      <c r="EP13" s="144"/>
      <c r="EQ13" s="144"/>
      <c r="ER13" s="144"/>
      <c r="ES13" s="144"/>
      <c r="ET13" s="144"/>
      <c r="EU13" s="144"/>
      <c r="EV13" s="144"/>
      <c r="EW13" s="144"/>
      <c r="EX13" s="144"/>
      <c r="EY13" s="144"/>
      <c r="EZ13" s="144"/>
      <c r="FA13" s="144"/>
      <c r="FB13" s="144"/>
      <c r="FC13" s="144"/>
      <c r="FD13" s="144"/>
      <c r="FE13" s="144"/>
      <c r="FF13" s="144"/>
      <c r="FG13" s="144"/>
      <c r="FH13" s="144"/>
      <c r="FI13" s="144"/>
      <c r="FJ13" s="144"/>
      <c r="FK13" s="144"/>
      <c r="FL13" s="144"/>
      <c r="FM13" s="144"/>
      <c r="FN13" s="144"/>
      <c r="FO13" s="144"/>
      <c r="FP13" s="144"/>
      <c r="FQ13" s="144"/>
      <c r="FR13" s="144"/>
      <c r="FS13" s="144"/>
      <c r="FT13" s="144"/>
      <c r="FU13" s="144"/>
      <c r="FV13" s="144"/>
      <c r="FW13" s="144"/>
      <c r="FX13" s="144"/>
      <c r="FY13" s="144"/>
    </row>
    <row r="14">
      <c r="A14" s="128"/>
      <c r="B14" s="128"/>
      <c r="C14" s="128"/>
      <c r="D14" s="163"/>
      <c r="E14" s="164"/>
      <c r="F14" s="165"/>
      <c r="G14" s="165"/>
      <c r="H14" s="166" t="s">
        <v>120</v>
      </c>
      <c r="I14" s="167">
        <f>SUM(I13:BB13)</f>
        <v>741498296.9</v>
      </c>
      <c r="J14" s="168"/>
      <c r="K14" s="168"/>
      <c r="L14" s="168"/>
      <c r="M14" s="168"/>
      <c r="N14" s="168"/>
      <c r="O14" s="168"/>
      <c r="P14" s="168"/>
      <c r="Q14" s="168"/>
      <c r="R14" s="168"/>
      <c r="S14" s="168"/>
      <c r="T14" s="168"/>
      <c r="U14" s="168"/>
      <c r="V14" s="168"/>
      <c r="W14" s="168"/>
      <c r="X14" s="168"/>
      <c r="Y14" s="168"/>
      <c r="Z14" s="168"/>
      <c r="AA14" s="168"/>
      <c r="AB14" s="168"/>
      <c r="AC14" s="168"/>
      <c r="AD14" s="168"/>
      <c r="AE14" s="168"/>
      <c r="AF14" s="168"/>
      <c r="AG14" s="168"/>
      <c r="AH14" s="168"/>
      <c r="AI14" s="168"/>
      <c r="AJ14" s="168"/>
      <c r="AK14" s="168"/>
      <c r="AL14" s="168"/>
      <c r="AM14" s="168"/>
      <c r="AN14" s="168"/>
      <c r="AO14" s="168"/>
      <c r="AP14" s="168"/>
      <c r="AQ14" s="168"/>
      <c r="AR14" s="168"/>
      <c r="AS14" s="168"/>
      <c r="AT14" s="168"/>
      <c r="AU14" s="168"/>
      <c r="AV14" s="168"/>
      <c r="AW14" s="168"/>
      <c r="AX14" s="168"/>
      <c r="AY14" s="168"/>
      <c r="AZ14" s="168"/>
      <c r="BA14" s="168"/>
      <c r="BB14" s="168"/>
      <c r="BC14" s="168"/>
      <c r="BD14" s="168"/>
      <c r="BE14" s="168"/>
      <c r="BF14" s="168"/>
      <c r="BG14" s="168"/>
      <c r="BH14" s="168"/>
      <c r="BI14" s="168"/>
      <c r="BJ14" s="168"/>
      <c r="BK14" s="168"/>
      <c r="BL14" s="168"/>
      <c r="BM14" s="168"/>
      <c r="BN14" s="168"/>
      <c r="BO14" s="168"/>
      <c r="BP14" s="168"/>
      <c r="BQ14" s="168"/>
      <c r="BR14" s="168"/>
      <c r="BS14" s="168"/>
      <c r="BT14" s="168"/>
      <c r="BU14" s="168"/>
      <c r="BV14" s="168"/>
      <c r="BW14" s="168"/>
      <c r="BX14" s="168"/>
      <c r="BY14" s="168"/>
      <c r="BZ14" s="168"/>
      <c r="CA14" s="168"/>
      <c r="CB14" s="168"/>
      <c r="CC14" s="168"/>
      <c r="CD14" s="168"/>
      <c r="CE14" s="168"/>
      <c r="CF14" s="168"/>
      <c r="CG14" s="168"/>
      <c r="CH14" s="168"/>
      <c r="CI14" s="168"/>
      <c r="CJ14" s="168"/>
      <c r="CK14" s="168"/>
      <c r="CL14" s="168"/>
      <c r="CM14" s="168"/>
      <c r="CN14" s="168"/>
      <c r="CO14" s="168"/>
      <c r="CP14" s="168"/>
      <c r="CQ14" s="168"/>
      <c r="CR14" s="168"/>
      <c r="CS14" s="168"/>
      <c r="CT14" s="168"/>
      <c r="CU14" s="168"/>
      <c r="CV14" s="168"/>
      <c r="CW14" s="168"/>
      <c r="CX14" s="168"/>
      <c r="CY14" s="168"/>
      <c r="CZ14" s="168"/>
      <c r="DA14" s="168"/>
      <c r="DB14" s="168"/>
      <c r="DC14" s="168"/>
      <c r="DD14" s="168"/>
      <c r="DE14" s="168"/>
      <c r="DF14" s="168"/>
      <c r="DG14" s="168"/>
      <c r="DH14" s="168"/>
      <c r="DI14" s="168"/>
      <c r="DJ14" s="168"/>
      <c r="DK14" s="168"/>
      <c r="DL14" s="168"/>
      <c r="DM14" s="168"/>
      <c r="DN14" s="168"/>
      <c r="DO14" s="168"/>
      <c r="DP14" s="168"/>
      <c r="DQ14" s="168"/>
      <c r="DR14" s="168"/>
      <c r="DS14" s="168"/>
      <c r="DT14" s="168"/>
      <c r="DU14" s="168"/>
      <c r="DV14" s="168"/>
      <c r="DW14" s="168"/>
      <c r="DX14" s="168"/>
      <c r="DY14" s="168"/>
      <c r="DZ14" s="168"/>
      <c r="EA14" s="168"/>
      <c r="EB14" s="168"/>
      <c r="EC14" s="168"/>
      <c r="ED14" s="168"/>
      <c r="EE14" s="168"/>
      <c r="EF14" s="168"/>
      <c r="EG14" s="168"/>
      <c r="EH14" s="168"/>
      <c r="EI14" s="144"/>
      <c r="EJ14" s="144"/>
      <c r="EK14" s="144"/>
      <c r="EL14" s="144"/>
      <c r="EM14" s="144"/>
      <c r="EN14" s="144"/>
      <c r="EO14" s="144"/>
      <c r="EP14" s="144"/>
      <c r="EQ14" s="144"/>
      <c r="ER14" s="144"/>
      <c r="ES14" s="144"/>
      <c r="ET14" s="144"/>
      <c r="EU14" s="144"/>
      <c r="EV14" s="144"/>
      <c r="EW14" s="144"/>
      <c r="EX14" s="144"/>
      <c r="EY14" s="144"/>
      <c r="EZ14" s="144"/>
      <c r="FA14" s="144"/>
      <c r="FB14" s="144"/>
      <c r="FC14" s="144"/>
      <c r="FD14" s="144"/>
      <c r="FE14" s="144"/>
      <c r="FF14" s="144"/>
      <c r="FG14" s="144"/>
      <c r="FH14" s="144"/>
      <c r="FI14" s="144"/>
      <c r="FJ14" s="144"/>
      <c r="FK14" s="144"/>
      <c r="FL14" s="144"/>
      <c r="FM14" s="144"/>
      <c r="FN14" s="144"/>
      <c r="FO14" s="144"/>
      <c r="FP14" s="144"/>
      <c r="FQ14" s="144"/>
      <c r="FR14" s="144"/>
      <c r="FS14" s="144"/>
      <c r="FT14" s="144"/>
      <c r="FU14" s="144"/>
      <c r="FV14" s="144"/>
      <c r="FW14" s="144"/>
      <c r="FX14" s="144"/>
      <c r="FY14" s="144"/>
    </row>
    <row r="15">
      <c r="A15" s="128"/>
      <c r="B15" s="128"/>
      <c r="C15" s="128"/>
      <c r="D15" s="164"/>
      <c r="E15" s="164"/>
      <c r="F15" s="169"/>
      <c r="G15" s="169"/>
      <c r="H15" s="128"/>
      <c r="I15" s="144"/>
      <c r="J15" s="144"/>
      <c r="K15" s="144"/>
      <c r="L15" s="144"/>
      <c r="M15" s="144"/>
      <c r="N15" s="144"/>
      <c r="O15" s="144"/>
      <c r="P15" s="170"/>
      <c r="Q15" s="170"/>
      <c r="R15" s="170"/>
      <c r="S15" s="170"/>
      <c r="T15" s="170"/>
      <c r="U15" s="170"/>
      <c r="V15" s="170"/>
      <c r="W15" s="170"/>
      <c r="X15" s="170"/>
      <c r="Y15" s="170"/>
      <c r="Z15" s="170"/>
      <c r="AA15" s="170"/>
      <c r="AB15" s="170"/>
      <c r="AC15" s="170"/>
      <c r="AD15" s="170"/>
      <c r="AE15" s="170"/>
      <c r="AF15" s="170"/>
      <c r="AG15" s="170"/>
      <c r="AH15" s="170"/>
      <c r="AI15" s="170"/>
      <c r="AJ15" s="170"/>
      <c r="AK15" s="170"/>
      <c r="AL15" s="170"/>
      <c r="AM15" s="170"/>
      <c r="AN15" s="170"/>
      <c r="AO15" s="170"/>
      <c r="AP15" s="170"/>
      <c r="AQ15" s="170"/>
      <c r="AR15" s="170"/>
      <c r="AS15" s="170"/>
      <c r="AT15" s="170"/>
      <c r="AU15" s="170"/>
      <c r="AV15" s="170"/>
      <c r="AW15" s="170"/>
      <c r="AX15" s="170"/>
      <c r="AY15" s="170"/>
      <c r="AZ15" s="170"/>
      <c r="BA15" s="170"/>
      <c r="BB15" s="170"/>
      <c r="BC15" s="170"/>
      <c r="BD15" s="170"/>
      <c r="BE15" s="170"/>
      <c r="BF15" s="170"/>
      <c r="BG15" s="170"/>
      <c r="BH15" s="170"/>
      <c r="BI15" s="170"/>
      <c r="BJ15" s="170"/>
      <c r="BK15" s="170"/>
      <c r="BL15" s="170"/>
      <c r="BM15" s="170"/>
      <c r="BN15" s="170"/>
      <c r="BO15" s="170"/>
      <c r="BP15" s="170"/>
      <c r="BQ15" s="170"/>
      <c r="BR15" s="170"/>
      <c r="BS15" s="170"/>
      <c r="BT15" s="170"/>
      <c r="BU15" s="170"/>
      <c r="BV15" s="170"/>
      <c r="BW15" s="170"/>
      <c r="BX15" s="170"/>
      <c r="BY15" s="170"/>
      <c r="BZ15" s="170"/>
      <c r="CA15" s="170"/>
      <c r="CB15" s="170"/>
      <c r="CC15" s="170"/>
      <c r="CD15" s="170"/>
      <c r="CE15" s="170"/>
      <c r="CF15" s="170"/>
      <c r="CG15" s="170"/>
      <c r="CH15" s="170"/>
      <c r="CI15" s="170"/>
      <c r="CJ15" s="170"/>
      <c r="CK15" s="170"/>
      <c r="CL15" s="170"/>
      <c r="CM15" s="170"/>
      <c r="CN15" s="170"/>
      <c r="CO15" s="170"/>
      <c r="CP15" s="170"/>
      <c r="CQ15" s="170"/>
      <c r="CR15" s="170"/>
      <c r="CS15" s="170"/>
      <c r="CT15" s="170"/>
      <c r="CU15" s="170"/>
      <c r="CV15" s="170"/>
      <c r="CW15" s="170"/>
      <c r="CX15" s="170"/>
      <c r="CY15" s="170"/>
      <c r="CZ15" s="170"/>
      <c r="DA15" s="170"/>
      <c r="DB15" s="170"/>
      <c r="DC15" s="170"/>
      <c r="DD15" s="170"/>
      <c r="DE15" s="170"/>
      <c r="DF15" s="170"/>
      <c r="DG15" s="170"/>
      <c r="DH15" s="170"/>
      <c r="DI15" s="170"/>
      <c r="DJ15" s="170"/>
      <c r="DK15" s="170"/>
      <c r="DL15" s="170"/>
      <c r="DM15" s="170"/>
      <c r="DN15" s="170"/>
      <c r="DO15" s="170"/>
      <c r="DP15" s="170"/>
      <c r="DQ15" s="170"/>
      <c r="DR15" s="170"/>
      <c r="DS15" s="170"/>
      <c r="DT15" s="170"/>
      <c r="DU15" s="170"/>
      <c r="DV15" s="170"/>
      <c r="DW15" s="144"/>
      <c r="DX15" s="144"/>
      <c r="DY15" s="144"/>
      <c r="DZ15" s="144"/>
      <c r="EA15" s="144"/>
      <c r="EB15" s="144"/>
      <c r="EC15" s="144"/>
      <c r="ED15" s="144"/>
      <c r="EE15" s="144"/>
      <c r="EF15" s="144"/>
      <c r="EG15" s="144"/>
      <c r="EH15" s="144"/>
      <c r="EI15" s="144"/>
      <c r="EJ15" s="144"/>
      <c r="EK15" s="144"/>
      <c r="EL15" s="144"/>
      <c r="EM15" s="144"/>
      <c r="EN15" s="144"/>
      <c r="EO15" s="144"/>
      <c r="EP15" s="144"/>
      <c r="EQ15" s="144"/>
      <c r="ER15" s="144"/>
      <c r="ES15" s="144"/>
      <c r="ET15" s="144"/>
      <c r="EU15" s="144"/>
      <c r="EV15" s="144"/>
      <c r="EW15" s="144"/>
      <c r="EX15" s="144"/>
      <c r="EY15" s="144"/>
      <c r="EZ15" s="144"/>
      <c r="FA15" s="144"/>
      <c r="FB15" s="144"/>
      <c r="FC15" s="144"/>
      <c r="FD15" s="144"/>
      <c r="FE15" s="144"/>
      <c r="FF15" s="144"/>
      <c r="FG15" s="144"/>
      <c r="FH15" s="144"/>
      <c r="FI15" s="144"/>
      <c r="FJ15" s="144"/>
      <c r="FK15" s="144"/>
      <c r="FL15" s="144"/>
      <c r="FM15" s="144"/>
      <c r="FN15" s="144"/>
      <c r="FO15" s="144"/>
      <c r="FP15" s="144"/>
      <c r="FQ15" s="144"/>
      <c r="FR15" s="144"/>
      <c r="FS15" s="144"/>
      <c r="FT15" s="144"/>
      <c r="FU15" s="144"/>
      <c r="FV15" s="144"/>
      <c r="FW15" s="144"/>
      <c r="FX15" s="144"/>
      <c r="FY15" s="144"/>
    </row>
    <row r="16">
      <c r="A16" s="2"/>
      <c r="B16" s="2"/>
      <c r="C16" s="25" t="s">
        <v>121</v>
      </c>
      <c r="D16" s="109"/>
      <c r="E16" s="2"/>
      <c r="F16" s="110"/>
      <c r="G16" s="110"/>
      <c r="H16" s="110"/>
      <c r="I16" s="110"/>
      <c r="J16" s="110"/>
      <c r="K16" s="110"/>
      <c r="L16" s="110"/>
      <c r="M16" s="110"/>
      <c r="N16" s="110"/>
      <c r="O16" s="110"/>
      <c r="P16" s="110"/>
      <c r="Q16" s="110"/>
      <c r="R16" s="111"/>
      <c r="S16" s="110"/>
      <c r="T16" s="110"/>
      <c r="U16" s="110"/>
      <c r="V16" s="110"/>
      <c r="W16" s="110"/>
      <c r="X16" s="110"/>
      <c r="Y16" s="110"/>
      <c r="Z16" s="110"/>
      <c r="AA16" s="110"/>
      <c r="AB16" s="110"/>
      <c r="AC16" s="110"/>
      <c r="AD16" s="110"/>
      <c r="AE16" s="11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</row>
    <row r="17">
      <c r="A17" s="113"/>
      <c r="B17" s="114" t="s">
        <v>52</v>
      </c>
      <c r="C17" s="115" t="s">
        <v>122</v>
      </c>
      <c r="D17" s="171" t="s">
        <v>123</v>
      </c>
      <c r="E17" s="116" t="s">
        <v>124</v>
      </c>
      <c r="F17" s="116" t="s">
        <v>455</v>
      </c>
      <c r="G17" s="117" t="s">
        <v>126</v>
      </c>
      <c r="H17" s="117" t="s">
        <v>127</v>
      </c>
      <c r="I17" s="118"/>
      <c r="J17" s="118"/>
      <c r="K17" s="118"/>
      <c r="L17" s="118"/>
      <c r="M17" s="118"/>
      <c r="N17" s="118"/>
      <c r="O17" s="118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119"/>
      <c r="AN17" s="119"/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19"/>
      <c r="BB17" s="119"/>
      <c r="BC17" s="119"/>
      <c r="BD17" s="119"/>
      <c r="BE17" s="119"/>
      <c r="BF17" s="119"/>
      <c r="BG17" s="119"/>
      <c r="BH17" s="119"/>
      <c r="BI17" s="119"/>
      <c r="BJ17" s="119"/>
      <c r="BK17" s="119"/>
      <c r="BL17" s="119"/>
      <c r="BM17" s="119"/>
      <c r="BN17" s="119"/>
      <c r="BO17" s="119"/>
      <c r="BP17" s="119"/>
      <c r="BQ17" s="119"/>
      <c r="BR17" s="119"/>
      <c r="BS17" s="119"/>
      <c r="BT17" s="119"/>
      <c r="BU17" s="119"/>
      <c r="BV17" s="119"/>
      <c r="BW17" s="119"/>
      <c r="BX17" s="119"/>
      <c r="BY17" s="119"/>
      <c r="BZ17" s="119"/>
      <c r="CA17" s="119"/>
      <c r="CB17" s="119"/>
      <c r="CC17" s="119"/>
      <c r="CD17" s="119"/>
      <c r="CE17" s="119"/>
      <c r="CF17" s="119"/>
      <c r="CG17" s="119"/>
      <c r="CH17" s="119"/>
      <c r="CI17" s="119"/>
      <c r="CJ17" s="119"/>
      <c r="CK17" s="119"/>
      <c r="CL17" s="119"/>
      <c r="CM17" s="119"/>
      <c r="CN17" s="119"/>
      <c r="CO17" s="119"/>
      <c r="CP17" s="119"/>
      <c r="CQ17" s="119"/>
      <c r="CR17" s="119"/>
      <c r="CS17" s="119"/>
      <c r="CT17" s="119"/>
      <c r="CU17" s="119"/>
      <c r="CV17" s="119"/>
      <c r="CW17" s="119"/>
      <c r="CX17" s="120">
        <v>99.0</v>
      </c>
      <c r="CY17" s="119"/>
      <c r="CZ17" s="119"/>
      <c r="DA17" s="119"/>
      <c r="DB17" s="119"/>
      <c r="DC17" s="119"/>
      <c r="DD17" s="119"/>
      <c r="DE17" s="119"/>
      <c r="DF17" s="119"/>
      <c r="DG17" s="119"/>
      <c r="DH17" s="119"/>
      <c r="DI17" s="119"/>
      <c r="DJ17" s="119"/>
      <c r="DK17" s="119"/>
      <c r="DL17" s="119"/>
      <c r="DM17" s="119"/>
      <c r="DN17" s="119"/>
      <c r="DO17" s="119"/>
      <c r="DP17" s="119"/>
      <c r="DQ17" s="119"/>
      <c r="DR17" s="119"/>
      <c r="DS17" s="119"/>
      <c r="DT17" s="119"/>
      <c r="DU17" s="119"/>
      <c r="DV17" s="119"/>
      <c r="DW17" s="119"/>
      <c r="DX17" s="119"/>
      <c r="DY17" s="119"/>
      <c r="DZ17" s="119"/>
      <c r="EA17" s="119"/>
      <c r="EB17" s="119"/>
      <c r="EC17" s="119"/>
      <c r="ED17" s="119"/>
      <c r="EE17" s="119"/>
      <c r="EF17" s="119"/>
      <c r="EG17" s="119"/>
      <c r="EH17" s="119"/>
      <c r="EI17" s="119"/>
      <c r="EJ17" s="119"/>
      <c r="EK17" s="119"/>
      <c r="EL17" s="119"/>
      <c r="EM17" s="119"/>
      <c r="EN17" s="119"/>
      <c r="EO17" s="119"/>
      <c r="EP17" s="119"/>
      <c r="EQ17" s="119"/>
      <c r="ER17" s="119"/>
      <c r="ES17" s="119"/>
      <c r="ET17" s="119"/>
      <c r="EU17" s="119"/>
      <c r="EV17" s="119"/>
      <c r="EW17" s="119"/>
      <c r="EX17" s="119"/>
      <c r="EY17" s="119"/>
      <c r="EZ17" s="119"/>
      <c r="FA17" s="119"/>
      <c r="FB17" s="119"/>
      <c r="FC17" s="119"/>
      <c r="FD17" s="119"/>
      <c r="FE17" s="119"/>
      <c r="FF17" s="119"/>
      <c r="FG17" s="119"/>
      <c r="FH17" s="119"/>
      <c r="FI17" s="119"/>
      <c r="FJ17" s="119"/>
      <c r="FK17" s="119"/>
      <c r="FL17" s="119"/>
      <c r="FM17" s="119"/>
      <c r="FN17" s="119"/>
      <c r="FO17" s="119"/>
      <c r="FP17" s="119"/>
      <c r="FQ17" s="119"/>
      <c r="FR17" s="119"/>
      <c r="FS17" s="119"/>
      <c r="FT17" s="119"/>
      <c r="FU17" s="119"/>
      <c r="FV17" s="119"/>
      <c r="FW17" s="119"/>
      <c r="FX17" s="119"/>
      <c r="FY17" s="119"/>
    </row>
    <row r="18">
      <c r="A18" s="113"/>
      <c r="B18" s="121"/>
      <c r="C18" s="122"/>
      <c r="D18" s="123" t="s">
        <v>128</v>
      </c>
      <c r="E18" s="123" t="s">
        <v>129</v>
      </c>
      <c r="F18" s="124" t="s">
        <v>456</v>
      </c>
      <c r="G18" s="125" t="s">
        <v>131</v>
      </c>
      <c r="H18" s="126" t="s">
        <v>132</v>
      </c>
      <c r="I18" s="127">
        <v>42401.0</v>
      </c>
      <c r="J18" s="127">
        <v>42430.0</v>
      </c>
      <c r="K18" s="127">
        <v>42461.0</v>
      </c>
      <c r="L18" s="127">
        <v>42491.0</v>
      </c>
      <c r="M18" s="127">
        <v>42522.0</v>
      </c>
      <c r="N18" s="127">
        <v>42552.0</v>
      </c>
      <c r="O18" s="127">
        <v>42583.0</v>
      </c>
      <c r="P18" s="127">
        <v>42614.0</v>
      </c>
      <c r="Q18" s="127">
        <v>42644.0</v>
      </c>
      <c r="R18" s="127">
        <v>42675.0</v>
      </c>
      <c r="S18" s="127">
        <v>42705.0</v>
      </c>
      <c r="T18" s="127">
        <v>42736.0</v>
      </c>
      <c r="U18" s="127">
        <v>42767.0</v>
      </c>
      <c r="V18" s="127">
        <v>42795.0</v>
      </c>
      <c r="W18" s="127">
        <v>42826.0</v>
      </c>
      <c r="X18" s="127">
        <v>42856.0</v>
      </c>
      <c r="Y18" s="127">
        <v>42887.0</v>
      </c>
      <c r="Z18" s="127">
        <v>42917.0</v>
      </c>
      <c r="AA18" s="127">
        <v>42948.0</v>
      </c>
      <c r="AB18" s="127">
        <v>42979.0</v>
      </c>
      <c r="AC18" s="127">
        <v>43009.0</v>
      </c>
      <c r="AD18" s="127">
        <v>43040.0</v>
      </c>
      <c r="AE18" s="127">
        <v>43070.0</v>
      </c>
      <c r="AF18" s="127">
        <v>43101.0</v>
      </c>
      <c r="AG18" s="127">
        <v>43132.0</v>
      </c>
      <c r="AH18" s="127">
        <v>43160.0</v>
      </c>
      <c r="AI18" s="127">
        <v>43191.0</v>
      </c>
      <c r="AJ18" s="127">
        <v>43221.0</v>
      </c>
      <c r="AK18" s="127">
        <v>43252.0</v>
      </c>
      <c r="AL18" s="127">
        <v>43282.0</v>
      </c>
      <c r="AM18" s="127">
        <v>43313.0</v>
      </c>
      <c r="AN18" s="127">
        <v>43344.0</v>
      </c>
      <c r="AO18" s="127">
        <v>43374.0</v>
      </c>
      <c r="AP18" s="127">
        <v>43405.0</v>
      </c>
      <c r="AQ18" s="127">
        <v>43435.0</v>
      </c>
      <c r="AR18" s="127">
        <v>43466.0</v>
      </c>
      <c r="AS18" s="127">
        <v>43497.0</v>
      </c>
      <c r="AT18" s="127">
        <v>43525.0</v>
      </c>
      <c r="AU18" s="127">
        <v>43556.0</v>
      </c>
      <c r="AV18" s="127">
        <v>43586.0</v>
      </c>
      <c r="AW18" s="127">
        <v>43617.0</v>
      </c>
      <c r="AX18" s="127">
        <v>43647.0</v>
      </c>
      <c r="AY18" s="127">
        <v>43678.0</v>
      </c>
      <c r="AZ18" s="127">
        <v>43709.0</v>
      </c>
      <c r="BA18" s="127">
        <v>43739.0</v>
      </c>
      <c r="BB18" s="127">
        <v>43770.0</v>
      </c>
      <c r="BC18" s="127">
        <v>43800.0</v>
      </c>
      <c r="BD18" s="127">
        <v>43831.0</v>
      </c>
      <c r="BE18" s="127">
        <v>43862.0</v>
      </c>
      <c r="BF18" s="127">
        <v>43891.0</v>
      </c>
      <c r="BG18" s="127">
        <v>43922.0</v>
      </c>
      <c r="BH18" s="127">
        <v>43952.0</v>
      </c>
      <c r="BI18" s="127">
        <v>43983.0</v>
      </c>
      <c r="BJ18" s="127">
        <v>44013.0</v>
      </c>
      <c r="BK18" s="127">
        <v>44044.0</v>
      </c>
      <c r="BL18" s="127">
        <v>44075.0</v>
      </c>
      <c r="BM18" s="127">
        <v>44105.0</v>
      </c>
      <c r="BN18" s="127">
        <v>44136.0</v>
      </c>
      <c r="BO18" s="127">
        <v>44166.0</v>
      </c>
      <c r="BP18" s="127">
        <v>44197.0</v>
      </c>
      <c r="BQ18" s="127">
        <v>44228.0</v>
      </c>
      <c r="BR18" s="127">
        <v>44256.0</v>
      </c>
      <c r="BS18" s="127">
        <v>44287.0</v>
      </c>
      <c r="BT18" s="127">
        <v>44317.0</v>
      </c>
      <c r="BU18" s="127">
        <v>44348.0</v>
      </c>
      <c r="BV18" s="127">
        <v>44378.0</v>
      </c>
      <c r="BW18" s="127">
        <v>44409.0</v>
      </c>
      <c r="BX18" s="127">
        <v>44440.0</v>
      </c>
      <c r="BY18" s="127">
        <v>44470.0</v>
      </c>
      <c r="BZ18" s="127">
        <v>44501.0</v>
      </c>
      <c r="CA18" s="127">
        <v>44531.0</v>
      </c>
      <c r="CB18" s="127">
        <v>44562.0</v>
      </c>
      <c r="CC18" s="127">
        <v>44593.0</v>
      </c>
      <c r="CD18" s="127">
        <v>44621.0</v>
      </c>
      <c r="CE18" s="127">
        <v>44652.0</v>
      </c>
      <c r="CF18" s="127">
        <v>44682.0</v>
      </c>
      <c r="CG18" s="127">
        <v>44713.0</v>
      </c>
      <c r="CH18" s="127">
        <v>44743.0</v>
      </c>
      <c r="CI18" s="127">
        <v>44774.0</v>
      </c>
      <c r="CJ18" s="127">
        <v>44805.0</v>
      </c>
      <c r="CK18" s="127">
        <v>44835.0</v>
      </c>
      <c r="CL18" s="127">
        <v>44866.0</v>
      </c>
      <c r="CM18" s="127">
        <v>44896.0</v>
      </c>
      <c r="CN18" s="127">
        <v>44927.0</v>
      </c>
      <c r="CO18" s="127">
        <v>44958.0</v>
      </c>
      <c r="CP18" s="127">
        <v>44986.0</v>
      </c>
      <c r="CQ18" s="127">
        <v>45017.0</v>
      </c>
      <c r="CR18" s="127">
        <v>45047.0</v>
      </c>
      <c r="CS18" s="127">
        <v>45078.0</v>
      </c>
      <c r="CT18" s="127">
        <v>45108.0</v>
      </c>
      <c r="CU18" s="127">
        <v>45139.0</v>
      </c>
      <c r="CV18" s="127">
        <v>45170.0</v>
      </c>
      <c r="CW18" s="127">
        <v>45200.0</v>
      </c>
      <c r="CX18" s="127">
        <v>45231.0</v>
      </c>
      <c r="CY18" s="127">
        <v>45261.0</v>
      </c>
      <c r="CZ18" s="127">
        <v>45292.0</v>
      </c>
      <c r="DA18" s="127">
        <v>45323.0</v>
      </c>
      <c r="DB18" s="127">
        <v>45352.0</v>
      </c>
      <c r="DC18" s="127">
        <v>45383.0</v>
      </c>
      <c r="DD18" s="127">
        <v>45413.0</v>
      </c>
      <c r="DE18" s="127">
        <v>45444.0</v>
      </c>
      <c r="DF18" s="127">
        <v>45474.0</v>
      </c>
      <c r="DG18" s="127">
        <v>45505.0</v>
      </c>
      <c r="DH18" s="127">
        <v>45536.0</v>
      </c>
      <c r="DI18" s="127">
        <v>45566.0</v>
      </c>
      <c r="DJ18" s="127">
        <v>45597.0</v>
      </c>
      <c r="DK18" s="127">
        <v>45627.0</v>
      </c>
      <c r="DL18" s="127">
        <v>45658.0</v>
      </c>
      <c r="DM18" s="127">
        <v>45689.0</v>
      </c>
      <c r="DN18" s="127">
        <v>45717.0</v>
      </c>
      <c r="DO18" s="127">
        <v>45748.0</v>
      </c>
      <c r="DP18" s="127">
        <v>45778.0</v>
      </c>
      <c r="DQ18" s="127">
        <v>45809.0</v>
      </c>
      <c r="DR18" s="127">
        <v>45839.0</v>
      </c>
      <c r="DS18" s="127">
        <v>45870.0</v>
      </c>
      <c r="DT18" s="127">
        <v>45901.0</v>
      </c>
      <c r="DU18" s="127">
        <v>45931.0</v>
      </c>
      <c r="DV18" s="127">
        <v>45962.0</v>
      </c>
      <c r="DW18" s="127">
        <v>45992.0</v>
      </c>
      <c r="DX18" s="127">
        <v>46023.0</v>
      </c>
      <c r="DY18" s="127">
        <v>46054.0</v>
      </c>
      <c r="DZ18" s="127">
        <v>46082.0</v>
      </c>
      <c r="EA18" s="127">
        <v>46113.0</v>
      </c>
      <c r="EB18" s="127">
        <v>46143.0</v>
      </c>
      <c r="EC18" s="127">
        <v>46174.0</v>
      </c>
      <c r="ED18" s="127">
        <v>46204.0</v>
      </c>
      <c r="EE18" s="127">
        <v>46235.0</v>
      </c>
      <c r="EF18" s="127">
        <v>46266.0</v>
      </c>
      <c r="EG18" s="127">
        <v>46296.0</v>
      </c>
      <c r="EH18" s="127">
        <v>46327.0</v>
      </c>
      <c r="EI18" s="127">
        <v>46357.0</v>
      </c>
      <c r="EJ18" s="127">
        <v>46388.0</v>
      </c>
      <c r="EK18" s="127">
        <v>46419.0</v>
      </c>
      <c r="EL18" s="127">
        <v>46447.0</v>
      </c>
      <c r="EM18" s="127">
        <v>46478.0</v>
      </c>
      <c r="EN18" s="127">
        <v>46508.0</v>
      </c>
      <c r="EO18" s="127">
        <v>46539.0</v>
      </c>
      <c r="EP18" s="127">
        <v>46569.0</v>
      </c>
      <c r="EQ18" s="127">
        <v>46600.0</v>
      </c>
      <c r="ER18" s="127">
        <v>46631.0</v>
      </c>
      <c r="ES18" s="127">
        <v>46661.0</v>
      </c>
      <c r="ET18" s="127">
        <v>46692.0</v>
      </c>
      <c r="EU18" s="127">
        <v>46722.0</v>
      </c>
      <c r="EV18" s="127">
        <v>46753.0</v>
      </c>
      <c r="EW18" s="127">
        <v>46784.0</v>
      </c>
      <c r="EX18" s="127">
        <v>46813.0</v>
      </c>
      <c r="EY18" s="127">
        <v>46844.0</v>
      </c>
      <c r="EZ18" s="127">
        <v>46874.0</v>
      </c>
      <c r="FA18" s="127">
        <v>46905.0</v>
      </c>
      <c r="FB18" s="127">
        <v>46935.0</v>
      </c>
      <c r="FC18" s="127">
        <v>46966.0</v>
      </c>
      <c r="FD18" s="127">
        <v>46997.0</v>
      </c>
      <c r="FE18" s="127">
        <v>47027.0</v>
      </c>
      <c r="FF18" s="127">
        <v>47058.0</v>
      </c>
      <c r="FG18" s="127">
        <v>47088.0</v>
      </c>
      <c r="FH18" s="127">
        <v>47119.0</v>
      </c>
      <c r="FI18" s="127">
        <v>47150.0</v>
      </c>
      <c r="FJ18" s="127">
        <v>47178.0</v>
      </c>
      <c r="FK18" s="127">
        <v>47209.0</v>
      </c>
      <c r="FL18" s="127">
        <v>47239.0</v>
      </c>
      <c r="FM18" s="127">
        <v>47270.0</v>
      </c>
      <c r="FN18" s="127">
        <v>47300.0</v>
      </c>
      <c r="FO18" s="127">
        <v>47331.0</v>
      </c>
      <c r="FP18" s="127">
        <v>47362.0</v>
      </c>
      <c r="FQ18" s="127">
        <v>47392.0</v>
      </c>
      <c r="FR18" s="127">
        <v>47423.0</v>
      </c>
      <c r="FS18" s="127">
        <v>47453.0</v>
      </c>
      <c r="FT18" s="127">
        <v>47484.0</v>
      </c>
      <c r="FU18" s="127">
        <v>47515.0</v>
      </c>
      <c r="FV18" s="127">
        <v>47543.0</v>
      </c>
      <c r="FW18" s="127">
        <v>47574.0</v>
      </c>
      <c r="FX18" s="127">
        <v>47604.0</v>
      </c>
      <c r="FY18" s="127">
        <v>47635.0</v>
      </c>
    </row>
    <row r="19">
      <c r="A19" s="128"/>
      <c r="B19" s="129"/>
      <c r="C19" s="130"/>
      <c r="D19" s="131"/>
      <c r="E19" s="131"/>
      <c r="F19" s="132"/>
      <c r="G19" s="132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3"/>
      <c r="AG19" s="133"/>
      <c r="AH19" s="133"/>
      <c r="AI19" s="133"/>
      <c r="AJ19" s="133"/>
      <c r="AK19" s="133"/>
      <c r="AL19" s="133"/>
      <c r="AM19" s="133"/>
      <c r="AN19" s="133"/>
      <c r="AO19" s="133"/>
      <c r="AP19" s="133"/>
      <c r="AQ19" s="133"/>
      <c r="AR19" s="133"/>
      <c r="AS19" s="133"/>
      <c r="AT19" s="133"/>
      <c r="AU19" s="133"/>
      <c r="AV19" s="133"/>
      <c r="AW19" s="133"/>
      <c r="AX19" s="133"/>
      <c r="AY19" s="133"/>
      <c r="AZ19" s="133"/>
      <c r="BA19" s="133"/>
      <c r="BB19" s="133"/>
      <c r="BC19" s="133"/>
      <c r="BD19" s="133"/>
      <c r="BE19" s="133"/>
      <c r="BF19" s="133"/>
      <c r="BG19" s="133"/>
      <c r="BH19" s="133"/>
      <c r="BI19" s="133"/>
      <c r="BJ19" s="133"/>
      <c r="BK19" s="133"/>
      <c r="BL19" s="133"/>
      <c r="BM19" s="133"/>
      <c r="BN19" s="133"/>
      <c r="BO19" s="133"/>
      <c r="BP19" s="133"/>
      <c r="BQ19" s="133"/>
      <c r="BR19" s="133"/>
      <c r="BS19" s="133"/>
      <c r="BT19" s="133"/>
      <c r="BU19" s="133"/>
      <c r="BV19" s="133"/>
      <c r="BW19" s="133"/>
      <c r="BX19" s="133"/>
      <c r="BY19" s="133"/>
      <c r="BZ19" s="133"/>
      <c r="CA19" s="133"/>
      <c r="CB19" s="133"/>
      <c r="CC19" s="133"/>
      <c r="CD19" s="133"/>
      <c r="CE19" s="133"/>
      <c r="CF19" s="133"/>
      <c r="CG19" s="133"/>
      <c r="CH19" s="133"/>
      <c r="CI19" s="133"/>
      <c r="CJ19" s="133"/>
      <c r="CK19" s="133"/>
      <c r="CL19" s="133"/>
      <c r="CM19" s="133"/>
      <c r="CN19" s="133"/>
      <c r="CO19" s="133"/>
      <c r="CP19" s="133"/>
      <c r="CQ19" s="133"/>
      <c r="CR19" s="133"/>
      <c r="CS19" s="133"/>
      <c r="CT19" s="133"/>
      <c r="CU19" s="133"/>
      <c r="CV19" s="133"/>
      <c r="CW19" s="133"/>
      <c r="CX19" s="133"/>
      <c r="CY19" s="133"/>
      <c r="CZ19" s="133"/>
      <c r="DA19" s="133"/>
      <c r="DB19" s="133"/>
      <c r="DC19" s="133"/>
      <c r="DD19" s="133"/>
      <c r="DE19" s="133"/>
      <c r="DF19" s="133"/>
      <c r="DG19" s="133"/>
      <c r="DH19" s="133"/>
      <c r="DI19" s="133"/>
      <c r="DJ19" s="133"/>
      <c r="DK19" s="133"/>
      <c r="DL19" s="133"/>
      <c r="DM19" s="133"/>
      <c r="DN19" s="133"/>
      <c r="DO19" s="133"/>
      <c r="DP19" s="133"/>
      <c r="DQ19" s="133"/>
      <c r="DR19" s="133"/>
      <c r="DS19" s="133"/>
      <c r="DT19" s="133"/>
      <c r="DU19" s="133"/>
      <c r="DV19" s="133"/>
      <c r="DW19" s="128"/>
      <c r="DX19" s="128"/>
      <c r="DY19" s="128"/>
      <c r="DZ19" s="128"/>
      <c r="EA19" s="128"/>
      <c r="EB19" s="128"/>
      <c r="EC19" s="128"/>
      <c r="ED19" s="128"/>
      <c r="EE19" s="128"/>
      <c r="EF19" s="128"/>
      <c r="EG19" s="128"/>
      <c r="EH19" s="128"/>
      <c r="EI19" s="128"/>
      <c r="EJ19" s="128"/>
      <c r="EK19" s="128"/>
      <c r="EL19" s="128"/>
      <c r="EM19" s="128"/>
      <c r="EN19" s="128"/>
      <c r="EO19" s="128"/>
      <c r="EP19" s="128"/>
      <c r="EQ19" s="128"/>
      <c r="ER19" s="128"/>
      <c r="ES19" s="128"/>
      <c r="ET19" s="128"/>
      <c r="EU19" s="128"/>
      <c r="EV19" s="128"/>
      <c r="EW19" s="128"/>
      <c r="EX19" s="128"/>
      <c r="EY19" s="128"/>
      <c r="EZ19" s="128"/>
      <c r="FA19" s="128"/>
      <c r="FB19" s="128"/>
      <c r="FC19" s="128"/>
      <c r="FD19" s="128"/>
      <c r="FE19" s="128"/>
      <c r="FF19" s="128"/>
      <c r="FG19" s="128"/>
      <c r="FH19" s="128"/>
      <c r="FI19" s="128"/>
      <c r="FJ19" s="128"/>
      <c r="FK19" s="128"/>
      <c r="FL19" s="128"/>
      <c r="FM19" s="128"/>
      <c r="FN19" s="128"/>
      <c r="FO19" s="128"/>
      <c r="FP19" s="128"/>
      <c r="FQ19" s="128"/>
      <c r="FR19" s="128"/>
      <c r="FS19" s="128"/>
      <c r="FT19" s="128"/>
      <c r="FU19" s="128"/>
      <c r="FV19" s="128"/>
      <c r="FW19" s="128"/>
      <c r="FX19" s="128"/>
      <c r="FY19" s="128"/>
    </row>
    <row r="20">
      <c r="A20" s="128"/>
      <c r="B20" s="172" t="s">
        <v>427</v>
      </c>
      <c r="C20" s="173" t="s">
        <v>133</v>
      </c>
      <c r="D20" s="174">
        <v>45.0</v>
      </c>
      <c r="E20" s="136">
        <f>F20+F21</f>
        <v>163393998</v>
      </c>
      <c r="F20" s="137">
        <f>SUM(P20:V20)</f>
        <v>120900000</v>
      </c>
      <c r="G20" s="137">
        <f t="shared" ref="G20:G33" si="2">SUM(I20:AA20)</f>
        <v>120900000</v>
      </c>
      <c r="H20" s="138" t="s">
        <v>134</v>
      </c>
      <c r="I20" s="139"/>
      <c r="J20" s="139"/>
      <c r="K20" s="139"/>
      <c r="L20" s="139"/>
      <c r="M20" s="139"/>
      <c r="N20" s="139"/>
      <c r="O20" s="139"/>
      <c r="P20" s="140">
        <v>5000000.0</v>
      </c>
      <c r="Q20" s="140">
        <v>2.165E7</v>
      </c>
      <c r="R20" s="140">
        <v>1.885E7</v>
      </c>
      <c r="S20" s="140">
        <v>1.885E7</v>
      </c>
      <c r="T20" s="140">
        <v>1.885E7</v>
      </c>
      <c r="U20" s="141"/>
      <c r="V20" s="140">
        <f>18850000+18850000</f>
        <v>37700000</v>
      </c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2"/>
      <c r="AP20" s="142"/>
      <c r="AQ20" s="142"/>
      <c r="AR20" s="142"/>
      <c r="AS20" s="142"/>
      <c r="AT20" s="142"/>
      <c r="AU20" s="142"/>
      <c r="AV20" s="142"/>
      <c r="AW20" s="142"/>
      <c r="AX20" s="142"/>
      <c r="AY20" s="142"/>
      <c r="AZ20" s="142"/>
      <c r="BA20" s="142"/>
      <c r="BB20" s="142"/>
      <c r="BC20" s="142"/>
      <c r="BD20" s="142"/>
      <c r="BE20" s="142"/>
      <c r="BF20" s="142"/>
      <c r="BG20" s="142"/>
      <c r="BH20" s="142"/>
      <c r="BI20" s="142"/>
      <c r="BJ20" s="142"/>
      <c r="BK20" s="142"/>
      <c r="BL20" s="142"/>
      <c r="BM20" s="142"/>
      <c r="BN20" s="142"/>
      <c r="BO20" s="142"/>
      <c r="BP20" s="142"/>
      <c r="BQ20" s="142"/>
      <c r="BR20" s="142"/>
      <c r="BS20" s="142"/>
      <c r="BT20" s="142"/>
      <c r="BU20" s="142"/>
      <c r="BV20" s="142"/>
      <c r="BW20" s="142"/>
      <c r="BX20" s="142"/>
      <c r="BY20" s="142"/>
      <c r="BZ20" s="142"/>
      <c r="CA20" s="142"/>
      <c r="CB20" s="142"/>
      <c r="CC20" s="142"/>
      <c r="CD20" s="142"/>
      <c r="CE20" s="142"/>
      <c r="CF20" s="142"/>
      <c r="CG20" s="142"/>
      <c r="CH20" s="142"/>
      <c r="CI20" s="142"/>
      <c r="CJ20" s="142"/>
      <c r="CK20" s="142"/>
      <c r="CL20" s="142"/>
      <c r="CM20" s="142"/>
      <c r="CN20" s="142"/>
      <c r="CO20" s="142"/>
      <c r="CP20" s="142"/>
      <c r="CQ20" s="142"/>
      <c r="CR20" s="142"/>
      <c r="CS20" s="142"/>
      <c r="CT20" s="142"/>
      <c r="CU20" s="142"/>
      <c r="CV20" s="142"/>
      <c r="CW20" s="142"/>
      <c r="CX20" s="142"/>
      <c r="CY20" s="142"/>
      <c r="CZ20" s="142"/>
      <c r="DA20" s="142"/>
      <c r="DB20" s="142"/>
      <c r="DC20" s="142"/>
      <c r="DD20" s="142"/>
      <c r="DE20" s="142"/>
      <c r="DF20" s="142"/>
      <c r="DG20" s="142"/>
      <c r="DH20" s="142"/>
      <c r="DI20" s="142"/>
      <c r="DJ20" s="142"/>
      <c r="DK20" s="142"/>
      <c r="DL20" s="142"/>
      <c r="DM20" s="142"/>
      <c r="DN20" s="142"/>
      <c r="DO20" s="142"/>
      <c r="DP20" s="142"/>
      <c r="DQ20" s="142"/>
      <c r="DR20" s="142"/>
      <c r="DS20" s="142"/>
      <c r="DT20" s="142"/>
      <c r="DU20" s="142"/>
      <c r="DV20" s="142"/>
      <c r="DW20" s="144"/>
      <c r="DX20" s="144"/>
      <c r="DY20" s="144"/>
      <c r="DZ20" s="144"/>
      <c r="EA20" s="144"/>
      <c r="EB20" s="144"/>
      <c r="EC20" s="144"/>
      <c r="ED20" s="144"/>
      <c r="EE20" s="144"/>
      <c r="EF20" s="144"/>
      <c r="EG20" s="144"/>
      <c r="EH20" s="144"/>
      <c r="EI20" s="144"/>
      <c r="EJ20" s="144"/>
      <c r="EK20" s="144"/>
      <c r="EL20" s="144"/>
      <c r="EM20" s="144"/>
      <c r="EN20" s="144"/>
      <c r="EO20" s="144"/>
      <c r="EP20" s="144"/>
      <c r="EQ20" s="144"/>
      <c r="ER20" s="144"/>
      <c r="ES20" s="144"/>
      <c r="ET20" s="144"/>
      <c r="EU20" s="144"/>
      <c r="EV20" s="144"/>
      <c r="EW20" s="144"/>
      <c r="EX20" s="144"/>
      <c r="EY20" s="144"/>
      <c r="EZ20" s="144"/>
      <c r="FA20" s="144"/>
      <c r="FB20" s="144"/>
      <c r="FC20" s="144"/>
      <c r="FD20" s="144"/>
      <c r="FE20" s="144"/>
      <c r="FF20" s="144"/>
      <c r="FG20" s="144"/>
      <c r="FH20" s="144"/>
      <c r="FI20" s="144"/>
      <c r="FJ20" s="144"/>
      <c r="FK20" s="144"/>
      <c r="FL20" s="144"/>
      <c r="FM20" s="144"/>
      <c r="FN20" s="144"/>
      <c r="FO20" s="144"/>
      <c r="FP20" s="144"/>
      <c r="FQ20" s="144"/>
      <c r="FR20" s="144"/>
      <c r="FS20" s="144"/>
      <c r="FT20" s="144"/>
      <c r="FU20" s="144"/>
      <c r="FV20" s="144"/>
      <c r="FW20" s="144"/>
      <c r="FX20" s="128"/>
      <c r="FY20" s="128"/>
    </row>
    <row r="21" ht="15.75" customHeight="1">
      <c r="A21" s="128"/>
      <c r="B21" s="134"/>
      <c r="C21" s="135"/>
      <c r="D21" s="174">
        <v>101.0</v>
      </c>
      <c r="E21" s="149" t="s">
        <v>457</v>
      </c>
      <c r="F21" s="137">
        <f>SUM(P21:DV21)</f>
        <v>42493998</v>
      </c>
      <c r="G21" s="137">
        <f t="shared" si="2"/>
        <v>39493998</v>
      </c>
      <c r="H21" s="138" t="s">
        <v>136</v>
      </c>
      <c r="I21" s="139"/>
      <c r="J21" s="139"/>
      <c r="K21" s="139"/>
      <c r="L21" s="139"/>
      <c r="M21" s="139"/>
      <c r="N21" s="139"/>
      <c r="O21" s="139"/>
      <c r="P21" s="141"/>
      <c r="Q21" s="141"/>
      <c r="R21" s="141"/>
      <c r="S21" s="141"/>
      <c r="T21" s="142"/>
      <c r="U21" s="142"/>
      <c r="V21" s="142"/>
      <c r="W21" s="143">
        <f>13164666</f>
        <v>13164666</v>
      </c>
      <c r="X21" s="143">
        <v>6582333.0</v>
      </c>
      <c r="Y21" s="143">
        <v>6582333.0</v>
      </c>
      <c r="Z21" s="143">
        <v>6582333.0</v>
      </c>
      <c r="AA21" s="143">
        <v>6582333.0</v>
      </c>
      <c r="AB21" s="143">
        <v>3000000.0</v>
      </c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42"/>
      <c r="BI21" s="142"/>
      <c r="BJ21" s="142"/>
      <c r="BK21" s="142"/>
      <c r="BL21" s="142"/>
      <c r="BM21" s="142"/>
      <c r="BN21" s="142"/>
      <c r="BO21" s="142"/>
      <c r="BP21" s="142"/>
      <c r="BQ21" s="142"/>
      <c r="BR21" s="142"/>
      <c r="BS21" s="142"/>
      <c r="BT21" s="142"/>
      <c r="BU21" s="142"/>
      <c r="BV21" s="142"/>
      <c r="BW21" s="142"/>
      <c r="BX21" s="142"/>
      <c r="BY21" s="142"/>
      <c r="BZ21" s="142"/>
      <c r="CA21" s="142"/>
      <c r="CB21" s="142"/>
      <c r="CC21" s="142"/>
      <c r="CD21" s="142"/>
      <c r="CE21" s="142"/>
      <c r="CF21" s="142"/>
      <c r="CG21" s="142"/>
      <c r="CH21" s="142"/>
      <c r="CI21" s="142"/>
      <c r="CJ21" s="142"/>
      <c r="CK21" s="142"/>
      <c r="CL21" s="142"/>
      <c r="CM21" s="142"/>
      <c r="CN21" s="142"/>
      <c r="CO21" s="142"/>
      <c r="CP21" s="142"/>
      <c r="CQ21" s="142"/>
      <c r="CR21" s="142"/>
      <c r="CS21" s="142"/>
      <c r="CT21" s="142"/>
      <c r="CU21" s="142"/>
      <c r="CV21" s="142"/>
      <c r="CW21" s="142"/>
      <c r="CX21" s="142"/>
      <c r="CY21" s="142"/>
      <c r="CZ21" s="142"/>
      <c r="DA21" s="142"/>
      <c r="DB21" s="142"/>
      <c r="DC21" s="142"/>
      <c r="DD21" s="142"/>
      <c r="DE21" s="142"/>
      <c r="DF21" s="142"/>
      <c r="DG21" s="142"/>
      <c r="DH21" s="142"/>
      <c r="DI21" s="142"/>
      <c r="DJ21" s="142"/>
      <c r="DK21" s="142"/>
      <c r="DL21" s="142"/>
      <c r="DM21" s="142"/>
      <c r="DN21" s="142"/>
      <c r="DO21" s="142"/>
      <c r="DP21" s="142"/>
      <c r="DQ21" s="142"/>
      <c r="DR21" s="142"/>
      <c r="DS21" s="142"/>
      <c r="DT21" s="142"/>
      <c r="DU21" s="142"/>
      <c r="DV21" s="142"/>
      <c r="DW21" s="144"/>
      <c r="DX21" s="144"/>
      <c r="DY21" s="144"/>
      <c r="DZ21" s="144"/>
      <c r="EA21" s="144"/>
      <c r="EB21" s="144"/>
      <c r="EC21" s="144"/>
      <c r="ED21" s="144"/>
      <c r="EE21" s="144"/>
      <c r="EF21" s="144"/>
      <c r="EG21" s="144"/>
      <c r="EH21" s="144"/>
      <c r="EI21" s="144"/>
      <c r="EJ21" s="144"/>
      <c r="EK21" s="144"/>
      <c r="EL21" s="144"/>
      <c r="EM21" s="144"/>
      <c r="EN21" s="144"/>
      <c r="EO21" s="144"/>
      <c r="EP21" s="144"/>
      <c r="EQ21" s="144"/>
      <c r="ER21" s="144"/>
      <c r="ES21" s="144"/>
      <c r="ET21" s="144"/>
      <c r="EU21" s="144"/>
      <c r="EV21" s="144"/>
      <c r="EW21" s="144"/>
      <c r="EX21" s="144"/>
      <c r="EY21" s="144"/>
      <c r="EZ21" s="144"/>
      <c r="FA21" s="144"/>
      <c r="FB21" s="144"/>
      <c r="FC21" s="144"/>
      <c r="FD21" s="144"/>
      <c r="FE21" s="144"/>
      <c r="FF21" s="144"/>
      <c r="FG21" s="144"/>
      <c r="FH21" s="144"/>
      <c r="FI21" s="144"/>
      <c r="FJ21" s="144"/>
      <c r="FK21" s="144"/>
      <c r="FL21" s="144"/>
      <c r="FM21" s="144"/>
      <c r="FN21" s="144"/>
      <c r="FO21" s="144"/>
      <c r="FP21" s="144"/>
      <c r="FQ21" s="144"/>
      <c r="FR21" s="144"/>
      <c r="FS21" s="144"/>
      <c r="FT21" s="144"/>
      <c r="FU21" s="144"/>
      <c r="FV21" s="144"/>
      <c r="FW21" s="144"/>
      <c r="FX21" s="128"/>
      <c r="FY21" s="128"/>
    </row>
    <row r="22" ht="15.75" customHeight="1">
      <c r="A22" s="128"/>
      <c r="B22" s="172" t="s">
        <v>428</v>
      </c>
      <c r="C22" s="173" t="s">
        <v>458</v>
      </c>
      <c r="D22" s="174">
        <v>62.0</v>
      </c>
      <c r="E22" s="136">
        <f>F22+F23</f>
        <v>225000000</v>
      </c>
      <c r="F22" s="137">
        <f>SUM(P22:CM22)</f>
        <v>225000000</v>
      </c>
      <c r="G22" s="137">
        <f t="shared" si="2"/>
        <v>225000000</v>
      </c>
      <c r="H22" s="138" t="s">
        <v>134</v>
      </c>
      <c r="I22" s="139"/>
      <c r="J22" s="139"/>
      <c r="K22" s="139"/>
      <c r="L22" s="139"/>
      <c r="M22" s="139"/>
      <c r="N22" s="139"/>
      <c r="O22" s="139"/>
      <c r="P22" s="139"/>
      <c r="Q22" s="139"/>
      <c r="R22" s="141"/>
      <c r="S22" s="140">
        <v>5000000.0</v>
      </c>
      <c r="T22" s="139"/>
      <c r="U22" s="141"/>
      <c r="V22" s="140">
        <v>1.2E8</v>
      </c>
      <c r="W22" s="141"/>
      <c r="X22" s="140">
        <v>1.0E8</v>
      </c>
      <c r="Y22" s="141"/>
      <c r="Z22" s="141"/>
      <c r="AA22" s="142"/>
      <c r="AB22" s="147"/>
      <c r="AC22" s="147"/>
      <c r="AD22" s="147"/>
      <c r="AE22" s="147"/>
      <c r="AF22" s="147"/>
      <c r="AG22" s="147"/>
      <c r="AH22" s="142"/>
      <c r="AI22" s="142"/>
      <c r="AJ22" s="142"/>
      <c r="AK22" s="142"/>
      <c r="AL22" s="142"/>
      <c r="AM22" s="142"/>
      <c r="AN22" s="142"/>
      <c r="AO22" s="142"/>
      <c r="AP22" s="142"/>
      <c r="AQ22" s="142"/>
      <c r="AR22" s="142"/>
      <c r="AS22" s="142"/>
      <c r="AT22" s="142"/>
      <c r="AU22" s="142"/>
      <c r="AV22" s="142"/>
      <c r="AW22" s="142"/>
      <c r="AX22" s="142"/>
      <c r="AY22" s="142"/>
      <c r="AZ22" s="142"/>
      <c r="BA22" s="142"/>
      <c r="BB22" s="142"/>
      <c r="BC22" s="142"/>
      <c r="BD22" s="142"/>
      <c r="BE22" s="142"/>
      <c r="BF22" s="142"/>
      <c r="BG22" s="142"/>
      <c r="BH22" s="142"/>
      <c r="BI22" s="142"/>
      <c r="BJ22" s="142"/>
      <c r="BK22" s="142"/>
      <c r="BL22" s="142"/>
      <c r="BM22" s="142"/>
      <c r="BN22" s="142"/>
      <c r="BO22" s="142"/>
      <c r="BP22" s="142"/>
      <c r="BQ22" s="142"/>
      <c r="BR22" s="142"/>
      <c r="BS22" s="142"/>
      <c r="BT22" s="142"/>
      <c r="BU22" s="142"/>
      <c r="BV22" s="142"/>
      <c r="BW22" s="142"/>
      <c r="BX22" s="142"/>
      <c r="BY22" s="142"/>
      <c r="BZ22" s="142"/>
      <c r="CA22" s="142"/>
      <c r="CB22" s="142"/>
      <c r="CC22" s="142"/>
      <c r="CD22" s="142"/>
      <c r="CE22" s="142"/>
      <c r="CF22" s="142"/>
      <c r="CG22" s="142"/>
      <c r="CH22" s="142"/>
      <c r="CI22" s="142"/>
      <c r="CJ22" s="142"/>
      <c r="CK22" s="142"/>
      <c r="CL22" s="142"/>
      <c r="CM22" s="142"/>
      <c r="CN22" s="142"/>
      <c r="CO22" s="142"/>
      <c r="CP22" s="142"/>
      <c r="CQ22" s="142"/>
      <c r="CR22" s="142"/>
      <c r="CS22" s="142"/>
      <c r="CT22" s="142"/>
      <c r="CU22" s="142"/>
      <c r="CV22" s="142"/>
      <c r="CW22" s="142"/>
      <c r="CX22" s="142"/>
      <c r="CY22" s="142"/>
      <c r="CZ22" s="142"/>
      <c r="DA22" s="142"/>
      <c r="DB22" s="142"/>
      <c r="DC22" s="142"/>
      <c r="DD22" s="142"/>
      <c r="DE22" s="142"/>
      <c r="DF22" s="142"/>
      <c r="DG22" s="142"/>
      <c r="DH22" s="142"/>
      <c r="DI22" s="142"/>
      <c r="DJ22" s="142"/>
      <c r="DK22" s="142"/>
      <c r="DL22" s="142"/>
      <c r="DM22" s="142"/>
      <c r="DN22" s="142"/>
      <c r="DO22" s="142"/>
      <c r="DP22" s="142"/>
      <c r="DQ22" s="142"/>
      <c r="DR22" s="142"/>
      <c r="DS22" s="142"/>
      <c r="DT22" s="142"/>
      <c r="DU22" s="142"/>
      <c r="DV22" s="142"/>
      <c r="DW22" s="144"/>
      <c r="DX22" s="144"/>
      <c r="DY22" s="144"/>
      <c r="DZ22" s="144"/>
      <c r="EA22" s="144"/>
      <c r="EB22" s="144"/>
      <c r="EC22" s="144"/>
      <c r="ED22" s="144"/>
      <c r="EE22" s="144"/>
      <c r="EF22" s="144"/>
      <c r="EG22" s="144"/>
      <c r="EH22" s="144"/>
      <c r="EI22" s="144"/>
      <c r="EJ22" s="144"/>
      <c r="EK22" s="144"/>
      <c r="EL22" s="144"/>
      <c r="EM22" s="144"/>
      <c r="EN22" s="144"/>
      <c r="EO22" s="144"/>
      <c r="EP22" s="144"/>
      <c r="EQ22" s="144"/>
      <c r="ER22" s="144"/>
      <c r="ES22" s="144"/>
      <c r="ET22" s="144"/>
      <c r="EU22" s="144"/>
      <c r="EV22" s="144"/>
      <c r="EW22" s="144"/>
      <c r="EX22" s="144"/>
      <c r="EY22" s="144"/>
      <c r="EZ22" s="144"/>
      <c r="FA22" s="144"/>
      <c r="FB22" s="144"/>
      <c r="FC22" s="144"/>
      <c r="FD22" s="144"/>
      <c r="FE22" s="144"/>
      <c r="FF22" s="144"/>
      <c r="FG22" s="144"/>
      <c r="FH22" s="144"/>
      <c r="FI22" s="144"/>
      <c r="FJ22" s="144"/>
      <c r="FK22" s="144"/>
      <c r="FL22" s="144"/>
      <c r="FM22" s="144"/>
      <c r="FN22" s="144"/>
      <c r="FO22" s="144"/>
      <c r="FP22" s="144"/>
      <c r="FQ22" s="144"/>
      <c r="FR22" s="144"/>
      <c r="FS22" s="144"/>
      <c r="FT22" s="144"/>
      <c r="FU22" s="144"/>
      <c r="FV22" s="144"/>
      <c r="FW22" s="144"/>
      <c r="FX22" s="128"/>
      <c r="FY22" s="128"/>
    </row>
    <row r="23" ht="15.75" customHeight="1">
      <c r="A23" s="128"/>
      <c r="B23" s="134"/>
      <c r="C23" s="148"/>
      <c r="D23" s="174">
        <v>94.0</v>
      </c>
      <c r="E23" s="149"/>
      <c r="F23" s="137">
        <f>SUM(P23:DV23)</f>
        <v>0</v>
      </c>
      <c r="G23" s="137">
        <f t="shared" si="2"/>
        <v>0</v>
      </c>
      <c r="H23" s="138" t="s">
        <v>136</v>
      </c>
      <c r="I23" s="139"/>
      <c r="J23" s="139"/>
      <c r="K23" s="139"/>
      <c r="L23" s="139"/>
      <c r="M23" s="139"/>
      <c r="N23" s="139"/>
      <c r="O23" s="139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/>
      <c r="AL23" s="141"/>
      <c r="AM23" s="141"/>
      <c r="AN23" s="141"/>
      <c r="AO23" s="141"/>
      <c r="AP23" s="141"/>
      <c r="AQ23" s="141"/>
      <c r="AR23" s="141"/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1"/>
      <c r="CC23" s="141"/>
      <c r="CD23" s="141"/>
      <c r="CE23" s="141"/>
      <c r="CF23" s="141"/>
      <c r="CG23" s="141"/>
      <c r="CH23" s="141"/>
      <c r="CI23" s="141"/>
      <c r="CJ23" s="141"/>
      <c r="CK23" s="141"/>
      <c r="CL23" s="141"/>
      <c r="CM23" s="141"/>
      <c r="CN23" s="141"/>
      <c r="CO23" s="141"/>
      <c r="CP23" s="141"/>
      <c r="CQ23" s="141"/>
      <c r="CR23" s="141"/>
      <c r="CS23" s="141"/>
      <c r="CT23" s="141"/>
      <c r="CU23" s="141"/>
      <c r="CV23" s="141"/>
      <c r="CW23" s="141"/>
      <c r="CX23" s="141"/>
      <c r="CY23" s="141"/>
      <c r="CZ23" s="141"/>
      <c r="DA23" s="141"/>
      <c r="DB23" s="141"/>
      <c r="DC23" s="141"/>
      <c r="DD23" s="141"/>
      <c r="DE23" s="141"/>
      <c r="DF23" s="141"/>
      <c r="DG23" s="141"/>
      <c r="DH23" s="141"/>
      <c r="DI23" s="141"/>
      <c r="DJ23" s="141"/>
      <c r="DK23" s="141"/>
      <c r="DL23" s="141"/>
      <c r="DM23" s="141"/>
      <c r="DN23" s="141"/>
      <c r="DO23" s="141"/>
      <c r="DP23" s="141"/>
      <c r="DQ23" s="141"/>
      <c r="DR23" s="141"/>
      <c r="DS23" s="141"/>
      <c r="DT23" s="141"/>
      <c r="DU23" s="141"/>
      <c r="DV23" s="141"/>
      <c r="DW23" s="144"/>
      <c r="DX23" s="144"/>
      <c r="DY23" s="144"/>
      <c r="DZ23" s="144"/>
      <c r="EA23" s="144"/>
      <c r="EB23" s="144"/>
      <c r="EC23" s="144"/>
      <c r="ED23" s="144"/>
      <c r="EE23" s="144"/>
      <c r="EF23" s="144"/>
      <c r="EG23" s="144"/>
      <c r="EH23" s="144"/>
      <c r="EI23" s="144"/>
      <c r="EJ23" s="144"/>
      <c r="EK23" s="144"/>
      <c r="EL23" s="144"/>
      <c r="EM23" s="144"/>
      <c r="EN23" s="144"/>
      <c r="EO23" s="144"/>
      <c r="EP23" s="144"/>
      <c r="EQ23" s="144"/>
      <c r="ER23" s="144"/>
      <c r="ES23" s="144"/>
      <c r="ET23" s="144"/>
      <c r="EU23" s="144"/>
      <c r="EV23" s="144"/>
      <c r="EW23" s="144"/>
      <c r="EX23" s="144"/>
      <c r="EY23" s="144"/>
      <c r="EZ23" s="144"/>
      <c r="FA23" s="144"/>
      <c r="FB23" s="144"/>
      <c r="FC23" s="144"/>
      <c r="FD23" s="144"/>
      <c r="FE23" s="144"/>
      <c r="FF23" s="144"/>
      <c r="FG23" s="144"/>
      <c r="FH23" s="144"/>
      <c r="FI23" s="144"/>
      <c r="FJ23" s="144"/>
      <c r="FK23" s="144"/>
      <c r="FL23" s="144"/>
      <c r="FM23" s="144"/>
      <c r="FN23" s="144"/>
      <c r="FO23" s="144"/>
      <c r="FP23" s="144"/>
      <c r="FQ23" s="144"/>
      <c r="FR23" s="144"/>
      <c r="FS23" s="144"/>
      <c r="FT23" s="144"/>
      <c r="FU23" s="144"/>
      <c r="FV23" s="144"/>
      <c r="FW23" s="144"/>
      <c r="FX23" s="128"/>
      <c r="FY23" s="128"/>
    </row>
    <row r="24" ht="15.75" customHeight="1">
      <c r="A24" s="128"/>
      <c r="B24" s="172" t="s">
        <v>430</v>
      </c>
      <c r="C24" s="135" t="s">
        <v>139</v>
      </c>
      <c r="D24" s="174">
        <v>45.0</v>
      </c>
      <c r="E24" s="136">
        <f>F24+F25</f>
        <v>37500000</v>
      </c>
      <c r="F24" s="137">
        <f>SUM(P24:AN24)</f>
        <v>37500000</v>
      </c>
      <c r="G24" s="137">
        <f t="shared" si="2"/>
        <v>37500000</v>
      </c>
      <c r="H24" s="138" t="s">
        <v>134</v>
      </c>
      <c r="I24" s="139"/>
      <c r="J24" s="139"/>
      <c r="K24" s="139"/>
      <c r="L24" s="139"/>
      <c r="M24" s="139"/>
      <c r="N24" s="139"/>
      <c r="O24" s="139"/>
      <c r="P24" s="141"/>
      <c r="Q24" s="141"/>
      <c r="R24" s="141"/>
      <c r="S24" s="140">
        <v>5000000.0</v>
      </c>
      <c r="T24" s="139"/>
      <c r="U24" s="140">
        <v>5000000.0</v>
      </c>
      <c r="V24" s="141"/>
      <c r="W24" s="140">
        <f>2500000+2500000</f>
        <v>5000000</v>
      </c>
      <c r="X24" s="140">
        <v>5000000.0</v>
      </c>
      <c r="Y24" s="141"/>
      <c r="Z24" s="141"/>
      <c r="AA24" s="145">
        <f>10000000+7500000</f>
        <v>17500000</v>
      </c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42"/>
      <c r="BI24" s="142"/>
      <c r="BJ24" s="142"/>
      <c r="BK24" s="142"/>
      <c r="BL24" s="142"/>
      <c r="BM24" s="142"/>
      <c r="BN24" s="142"/>
      <c r="BO24" s="142"/>
      <c r="BP24" s="142"/>
      <c r="BQ24" s="142"/>
      <c r="BR24" s="142"/>
      <c r="BS24" s="142"/>
      <c r="BT24" s="142"/>
      <c r="BU24" s="142"/>
      <c r="BV24" s="142"/>
      <c r="BW24" s="142"/>
      <c r="BX24" s="142"/>
      <c r="BY24" s="142"/>
      <c r="BZ24" s="142"/>
      <c r="CA24" s="142"/>
      <c r="CB24" s="142"/>
      <c r="CC24" s="142"/>
      <c r="CD24" s="142"/>
      <c r="CE24" s="142"/>
      <c r="CF24" s="142"/>
      <c r="CG24" s="142"/>
      <c r="CH24" s="142"/>
      <c r="CI24" s="142"/>
      <c r="CJ24" s="142"/>
      <c r="CK24" s="142"/>
      <c r="CL24" s="142"/>
      <c r="CM24" s="142"/>
      <c r="CN24" s="142"/>
      <c r="CO24" s="142"/>
      <c r="CP24" s="142"/>
      <c r="CQ24" s="142"/>
      <c r="CR24" s="142"/>
      <c r="CS24" s="142"/>
      <c r="CT24" s="142"/>
      <c r="CU24" s="142"/>
      <c r="CV24" s="142"/>
      <c r="CW24" s="142"/>
      <c r="CX24" s="142"/>
      <c r="CY24" s="142"/>
      <c r="CZ24" s="142"/>
      <c r="DA24" s="142"/>
      <c r="DB24" s="142"/>
      <c r="DC24" s="142"/>
      <c r="DD24" s="142"/>
      <c r="DE24" s="142"/>
      <c r="DF24" s="142"/>
      <c r="DG24" s="142"/>
      <c r="DH24" s="142"/>
      <c r="DI24" s="142"/>
      <c r="DJ24" s="142"/>
      <c r="DK24" s="142"/>
      <c r="DL24" s="142"/>
      <c r="DM24" s="142"/>
      <c r="DN24" s="142"/>
      <c r="DO24" s="142"/>
      <c r="DP24" s="142"/>
      <c r="DQ24" s="142"/>
      <c r="DR24" s="142"/>
      <c r="DS24" s="142"/>
      <c r="DT24" s="142"/>
      <c r="DU24" s="142"/>
      <c r="DV24" s="142"/>
      <c r="DW24" s="144"/>
      <c r="DX24" s="144"/>
      <c r="DY24" s="144"/>
      <c r="DZ24" s="144"/>
      <c r="EA24" s="144"/>
      <c r="EB24" s="144"/>
      <c r="EC24" s="144"/>
      <c r="ED24" s="144"/>
      <c r="EE24" s="144"/>
      <c r="EF24" s="144"/>
      <c r="EG24" s="144"/>
      <c r="EH24" s="144"/>
      <c r="EI24" s="144"/>
      <c r="EJ24" s="144"/>
      <c r="EK24" s="144"/>
      <c r="EL24" s="144"/>
      <c r="EM24" s="144"/>
      <c r="EN24" s="144"/>
      <c r="EO24" s="144"/>
      <c r="EP24" s="144"/>
      <c r="EQ24" s="144"/>
      <c r="ER24" s="144"/>
      <c r="ES24" s="144"/>
      <c r="ET24" s="144"/>
      <c r="EU24" s="144"/>
      <c r="EV24" s="144"/>
      <c r="EW24" s="144"/>
      <c r="EX24" s="144"/>
      <c r="EY24" s="144"/>
      <c r="EZ24" s="144"/>
      <c r="FA24" s="144"/>
      <c r="FB24" s="144"/>
      <c r="FC24" s="144"/>
      <c r="FD24" s="144"/>
      <c r="FE24" s="144"/>
      <c r="FF24" s="144"/>
      <c r="FG24" s="144"/>
      <c r="FH24" s="144"/>
      <c r="FI24" s="144"/>
      <c r="FJ24" s="144"/>
      <c r="FK24" s="144"/>
      <c r="FL24" s="144"/>
      <c r="FM24" s="144"/>
      <c r="FN24" s="144"/>
      <c r="FO24" s="144"/>
      <c r="FP24" s="144"/>
      <c r="FQ24" s="144"/>
      <c r="FR24" s="144"/>
      <c r="FS24" s="144"/>
      <c r="FT24" s="144"/>
      <c r="FU24" s="144"/>
      <c r="FV24" s="144"/>
      <c r="FW24" s="144"/>
      <c r="FX24" s="128"/>
      <c r="FY24" s="128"/>
    </row>
    <row r="25" ht="15.75" customHeight="1">
      <c r="A25" s="128"/>
      <c r="B25" s="134"/>
      <c r="C25" s="148"/>
      <c r="D25" s="174">
        <v>93.0</v>
      </c>
      <c r="E25" s="149" t="s">
        <v>457</v>
      </c>
      <c r="F25" s="137">
        <f>SUM(P25:DV25)</f>
        <v>0</v>
      </c>
      <c r="G25" s="137">
        <f t="shared" si="2"/>
        <v>0</v>
      </c>
      <c r="H25" s="138" t="s">
        <v>136</v>
      </c>
      <c r="I25" s="139"/>
      <c r="J25" s="139"/>
      <c r="K25" s="139"/>
      <c r="L25" s="139"/>
      <c r="M25" s="139"/>
      <c r="N25" s="139"/>
      <c r="O25" s="139"/>
      <c r="P25" s="141"/>
      <c r="Q25" s="141"/>
      <c r="R25" s="141"/>
      <c r="S25" s="141"/>
      <c r="T25" s="141"/>
      <c r="U25" s="141"/>
      <c r="V25" s="141"/>
      <c r="W25" s="141"/>
      <c r="X25" s="141"/>
      <c r="Y25" s="141"/>
      <c r="Z25" s="141"/>
      <c r="AA25" s="141"/>
      <c r="AB25" s="141"/>
      <c r="AC25" s="141"/>
      <c r="AD25" s="141"/>
      <c r="AE25" s="141"/>
      <c r="AF25" s="141"/>
      <c r="AG25" s="141"/>
      <c r="AH25" s="141"/>
      <c r="AI25" s="141"/>
      <c r="AJ25" s="142"/>
      <c r="AK25" s="142"/>
      <c r="AL25" s="142"/>
      <c r="AM25" s="142"/>
      <c r="AN25" s="142"/>
      <c r="AO25" s="142"/>
      <c r="AP25" s="142"/>
      <c r="AQ25" s="142"/>
      <c r="AR25" s="142"/>
      <c r="AS25" s="142"/>
      <c r="AT25" s="142"/>
      <c r="AU25" s="142"/>
      <c r="AV25" s="142"/>
      <c r="AW25" s="142"/>
      <c r="AX25" s="142"/>
      <c r="AY25" s="142"/>
      <c r="AZ25" s="142"/>
      <c r="BA25" s="142"/>
      <c r="BB25" s="142"/>
      <c r="BC25" s="142"/>
      <c r="BD25" s="142"/>
      <c r="BE25" s="142"/>
      <c r="BF25" s="142"/>
      <c r="BG25" s="142"/>
      <c r="BH25" s="142"/>
      <c r="BI25" s="142"/>
      <c r="BJ25" s="142"/>
      <c r="BK25" s="142"/>
      <c r="BL25" s="142"/>
      <c r="BM25" s="142"/>
      <c r="BN25" s="142"/>
      <c r="BO25" s="142"/>
      <c r="BP25" s="142"/>
      <c r="BQ25" s="142"/>
      <c r="BR25" s="142"/>
      <c r="BS25" s="142"/>
      <c r="BT25" s="142"/>
      <c r="BU25" s="142"/>
      <c r="BV25" s="142"/>
      <c r="BW25" s="142"/>
      <c r="BX25" s="142"/>
      <c r="BY25" s="142"/>
      <c r="BZ25" s="142"/>
      <c r="CA25" s="142"/>
      <c r="CB25" s="142"/>
      <c r="CC25" s="142"/>
      <c r="CD25" s="142"/>
      <c r="CE25" s="142"/>
      <c r="CF25" s="142"/>
      <c r="CG25" s="142"/>
      <c r="CH25" s="142"/>
      <c r="CI25" s="142"/>
      <c r="CJ25" s="142"/>
      <c r="CK25" s="142"/>
      <c r="CL25" s="142"/>
      <c r="CM25" s="142"/>
      <c r="CN25" s="142"/>
      <c r="CO25" s="142"/>
      <c r="CP25" s="142"/>
      <c r="CQ25" s="142"/>
      <c r="CR25" s="141"/>
      <c r="CS25" s="141"/>
      <c r="CT25" s="141"/>
      <c r="CU25" s="141"/>
      <c r="CV25" s="141"/>
      <c r="CW25" s="141"/>
      <c r="CX25" s="141"/>
      <c r="CY25" s="141"/>
      <c r="CZ25" s="141"/>
      <c r="DA25" s="141"/>
      <c r="DB25" s="141"/>
      <c r="DC25" s="141"/>
      <c r="DD25" s="141"/>
      <c r="DE25" s="141"/>
      <c r="DF25" s="141"/>
      <c r="DG25" s="141"/>
      <c r="DH25" s="141"/>
      <c r="DI25" s="141"/>
      <c r="DJ25" s="141"/>
      <c r="DK25" s="141"/>
      <c r="DL25" s="141"/>
      <c r="DM25" s="141"/>
      <c r="DN25" s="141"/>
      <c r="DO25" s="141"/>
      <c r="DP25" s="141"/>
      <c r="DQ25" s="141"/>
      <c r="DR25" s="141"/>
      <c r="DS25" s="141"/>
      <c r="DT25" s="141"/>
      <c r="DU25" s="141"/>
      <c r="DV25" s="141"/>
      <c r="DW25" s="144"/>
      <c r="DX25" s="144"/>
      <c r="DY25" s="144"/>
      <c r="DZ25" s="144"/>
      <c r="EA25" s="144"/>
      <c r="EB25" s="144"/>
      <c r="EC25" s="144"/>
      <c r="ED25" s="144"/>
      <c r="EE25" s="144"/>
      <c r="EF25" s="144"/>
      <c r="EG25" s="144"/>
      <c r="EH25" s="144"/>
      <c r="EI25" s="144"/>
      <c r="EJ25" s="144"/>
      <c r="EK25" s="144"/>
      <c r="EL25" s="144"/>
      <c r="EM25" s="144"/>
      <c r="EN25" s="144"/>
      <c r="EO25" s="144"/>
      <c r="EP25" s="144"/>
      <c r="EQ25" s="144"/>
      <c r="ER25" s="144"/>
      <c r="ES25" s="144"/>
      <c r="ET25" s="144"/>
      <c r="EU25" s="144"/>
      <c r="EV25" s="144"/>
      <c r="EW25" s="144"/>
      <c r="EX25" s="144"/>
      <c r="EY25" s="144"/>
      <c r="EZ25" s="144"/>
      <c r="FA25" s="144"/>
      <c r="FB25" s="144"/>
      <c r="FC25" s="144"/>
      <c r="FD25" s="144"/>
      <c r="FE25" s="144"/>
      <c r="FF25" s="144"/>
      <c r="FG25" s="144"/>
      <c r="FH25" s="144"/>
      <c r="FI25" s="144"/>
      <c r="FJ25" s="144"/>
      <c r="FK25" s="144"/>
      <c r="FL25" s="144"/>
      <c r="FM25" s="144"/>
      <c r="FN25" s="144"/>
      <c r="FO25" s="144"/>
      <c r="FP25" s="144"/>
      <c r="FQ25" s="144"/>
      <c r="FR25" s="144"/>
      <c r="FS25" s="144"/>
      <c r="FT25" s="144"/>
      <c r="FU25" s="144"/>
      <c r="FV25" s="144"/>
      <c r="FW25" s="144"/>
      <c r="FX25" s="128"/>
      <c r="FY25" s="128"/>
    </row>
    <row r="26" ht="15.75" customHeight="1">
      <c r="A26" s="128"/>
      <c r="B26" s="172" t="s">
        <v>431</v>
      </c>
      <c r="C26" s="173" t="s">
        <v>459</v>
      </c>
      <c r="D26" s="174">
        <v>58.0</v>
      </c>
      <c r="E26" s="136">
        <f>F26+F27</f>
        <v>85344000</v>
      </c>
      <c r="F26" s="137">
        <f>SUM(P26:AN26)</f>
        <v>85344000</v>
      </c>
      <c r="G26" s="137">
        <f t="shared" si="2"/>
        <v>73152000</v>
      </c>
      <c r="H26" s="138" t="s">
        <v>134</v>
      </c>
      <c r="I26" s="139"/>
      <c r="J26" s="139"/>
      <c r="K26" s="139"/>
      <c r="L26" s="139"/>
      <c r="M26" s="139"/>
      <c r="N26" s="139"/>
      <c r="O26" s="139"/>
      <c r="P26" s="141"/>
      <c r="Q26" s="141"/>
      <c r="R26" s="141"/>
      <c r="S26" s="141"/>
      <c r="T26" s="139"/>
      <c r="U26" s="140">
        <v>5000000.0</v>
      </c>
      <c r="V26" s="143">
        <v>7192000.0</v>
      </c>
      <c r="W26" s="143">
        <v>1.2192E7</v>
      </c>
      <c r="X26" s="143">
        <v>1.2192E7</v>
      </c>
      <c r="Y26" s="145">
        <v>1.2192E7</v>
      </c>
      <c r="Z26" s="143">
        <v>1.2192E7</v>
      </c>
      <c r="AA26" s="143">
        <v>1.2192E7</v>
      </c>
      <c r="AB26" s="143">
        <v>1.2192E7</v>
      </c>
      <c r="AC26" s="142"/>
      <c r="AD26" s="142"/>
      <c r="AE26" s="142"/>
      <c r="AF26" s="142"/>
      <c r="AG26" s="142"/>
      <c r="AH26" s="142"/>
      <c r="AI26" s="142"/>
      <c r="AJ26" s="142"/>
      <c r="AK26" s="142"/>
      <c r="AL26" s="142"/>
      <c r="AM26" s="142"/>
      <c r="AN26" s="142"/>
      <c r="AO26" s="142"/>
      <c r="AP26" s="142"/>
      <c r="AQ26" s="142"/>
      <c r="AR26" s="142"/>
      <c r="AS26" s="142"/>
      <c r="AT26" s="142"/>
      <c r="AU26" s="142"/>
      <c r="AV26" s="142"/>
      <c r="AW26" s="142"/>
      <c r="AX26" s="142"/>
      <c r="AY26" s="142"/>
      <c r="AZ26" s="142"/>
      <c r="BA26" s="142"/>
      <c r="BB26" s="142"/>
      <c r="BC26" s="142"/>
      <c r="BD26" s="142"/>
      <c r="BE26" s="142"/>
      <c r="BF26" s="142"/>
      <c r="BG26" s="142"/>
      <c r="BH26" s="142"/>
      <c r="BI26" s="142"/>
      <c r="BJ26" s="142"/>
      <c r="BK26" s="142"/>
      <c r="BL26" s="142"/>
      <c r="BM26" s="142"/>
      <c r="BN26" s="142"/>
      <c r="BO26" s="142"/>
      <c r="BP26" s="142"/>
      <c r="BQ26" s="142"/>
      <c r="BR26" s="142"/>
      <c r="BS26" s="142"/>
      <c r="BT26" s="142"/>
      <c r="BU26" s="142"/>
      <c r="BV26" s="142"/>
      <c r="BW26" s="142"/>
      <c r="BX26" s="142"/>
      <c r="BY26" s="142"/>
      <c r="BZ26" s="142"/>
      <c r="CA26" s="142"/>
      <c r="CB26" s="142"/>
      <c r="CC26" s="142"/>
      <c r="CD26" s="142"/>
      <c r="CE26" s="142"/>
      <c r="CF26" s="142"/>
      <c r="CG26" s="142"/>
      <c r="CH26" s="142"/>
      <c r="CI26" s="142"/>
      <c r="CJ26" s="142"/>
      <c r="CK26" s="142"/>
      <c r="CL26" s="142"/>
      <c r="CM26" s="142"/>
      <c r="CN26" s="142"/>
      <c r="CO26" s="142"/>
      <c r="CP26" s="142"/>
      <c r="CQ26" s="142"/>
      <c r="CR26" s="142"/>
      <c r="CS26" s="142"/>
      <c r="CT26" s="142"/>
      <c r="CU26" s="142"/>
      <c r="CV26" s="142"/>
      <c r="CW26" s="142"/>
      <c r="CX26" s="142"/>
      <c r="CY26" s="142"/>
      <c r="CZ26" s="142"/>
      <c r="DA26" s="142"/>
      <c r="DB26" s="142"/>
      <c r="DC26" s="142"/>
      <c r="DD26" s="142"/>
      <c r="DE26" s="142"/>
      <c r="DF26" s="142"/>
      <c r="DG26" s="142"/>
      <c r="DH26" s="142"/>
      <c r="DI26" s="142"/>
      <c r="DJ26" s="142"/>
      <c r="DK26" s="142"/>
      <c r="DL26" s="142"/>
      <c r="DM26" s="142"/>
      <c r="DN26" s="142"/>
      <c r="DO26" s="142"/>
      <c r="DP26" s="142"/>
      <c r="DQ26" s="142"/>
      <c r="DR26" s="142"/>
      <c r="DS26" s="142"/>
      <c r="DT26" s="142"/>
      <c r="DU26" s="142"/>
      <c r="DV26" s="142"/>
      <c r="DW26" s="144"/>
      <c r="DX26" s="144"/>
      <c r="DY26" s="144"/>
      <c r="DZ26" s="144"/>
      <c r="EA26" s="144"/>
      <c r="EB26" s="144"/>
      <c r="EC26" s="144"/>
      <c r="ED26" s="144"/>
      <c r="EE26" s="144"/>
      <c r="EF26" s="144"/>
      <c r="EG26" s="144"/>
      <c r="EH26" s="144"/>
      <c r="EI26" s="144"/>
      <c r="EJ26" s="144"/>
      <c r="EK26" s="144"/>
      <c r="EL26" s="144"/>
      <c r="EM26" s="144"/>
      <c r="EN26" s="144"/>
      <c r="EO26" s="144"/>
      <c r="EP26" s="144"/>
      <c r="EQ26" s="144"/>
      <c r="ER26" s="144"/>
      <c r="ES26" s="144"/>
      <c r="ET26" s="144"/>
      <c r="EU26" s="144"/>
      <c r="EV26" s="144"/>
      <c r="EW26" s="144"/>
      <c r="EX26" s="144"/>
      <c r="EY26" s="144"/>
      <c r="EZ26" s="144"/>
      <c r="FA26" s="144"/>
      <c r="FB26" s="144"/>
      <c r="FC26" s="144"/>
      <c r="FD26" s="144"/>
      <c r="FE26" s="144"/>
      <c r="FF26" s="144"/>
      <c r="FG26" s="144"/>
      <c r="FH26" s="144"/>
      <c r="FI26" s="144"/>
      <c r="FJ26" s="144"/>
      <c r="FK26" s="144"/>
      <c r="FL26" s="144"/>
      <c r="FM26" s="144"/>
      <c r="FN26" s="144"/>
      <c r="FO26" s="144"/>
      <c r="FP26" s="144"/>
      <c r="FQ26" s="144"/>
      <c r="FR26" s="144"/>
      <c r="FS26" s="144"/>
      <c r="FT26" s="144"/>
      <c r="FU26" s="144"/>
      <c r="FV26" s="144"/>
      <c r="FW26" s="144"/>
      <c r="FX26" s="128"/>
      <c r="FY26" s="128"/>
    </row>
    <row r="27" ht="15.75" customHeight="1">
      <c r="A27" s="128"/>
      <c r="B27" s="134"/>
      <c r="C27" s="148"/>
      <c r="D27" s="174">
        <v>92.0</v>
      </c>
      <c r="E27" s="149" t="s">
        <v>457</v>
      </c>
      <c r="F27" s="137">
        <f>SUM(P27:DV27)</f>
        <v>0</v>
      </c>
      <c r="G27" s="137">
        <f t="shared" si="2"/>
        <v>0</v>
      </c>
      <c r="H27" s="138" t="s">
        <v>136</v>
      </c>
      <c r="I27" s="139"/>
      <c r="J27" s="139"/>
      <c r="K27" s="139"/>
      <c r="L27" s="139"/>
      <c r="M27" s="139"/>
      <c r="N27" s="139"/>
      <c r="O27" s="139"/>
      <c r="P27" s="141"/>
      <c r="Q27" s="141"/>
      <c r="R27" s="141"/>
      <c r="S27" s="141"/>
      <c r="T27" s="141"/>
      <c r="U27" s="141"/>
      <c r="V27" s="141"/>
      <c r="W27" s="141"/>
      <c r="X27" s="141"/>
      <c r="Y27" s="141"/>
      <c r="Z27" s="141"/>
      <c r="AA27" s="140"/>
      <c r="AB27" s="141"/>
      <c r="AC27" s="141"/>
      <c r="AD27" s="141"/>
      <c r="AE27" s="141"/>
      <c r="AF27" s="141"/>
      <c r="AG27" s="141"/>
      <c r="AH27" s="142"/>
      <c r="AI27" s="142"/>
      <c r="AJ27" s="142"/>
      <c r="AK27" s="142"/>
      <c r="AL27" s="142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42"/>
      <c r="BI27" s="142"/>
      <c r="BJ27" s="142"/>
      <c r="BK27" s="142"/>
      <c r="BL27" s="142"/>
      <c r="BM27" s="142"/>
      <c r="BN27" s="142"/>
      <c r="BO27" s="142"/>
      <c r="BP27" s="142"/>
      <c r="BQ27" s="142"/>
      <c r="BR27" s="142"/>
      <c r="BS27" s="142"/>
      <c r="BT27" s="142"/>
      <c r="BU27" s="142"/>
      <c r="BV27" s="142"/>
      <c r="BW27" s="142"/>
      <c r="BX27" s="142"/>
      <c r="BY27" s="142"/>
      <c r="BZ27" s="142"/>
      <c r="CA27" s="142"/>
      <c r="CB27" s="142"/>
      <c r="CC27" s="142"/>
      <c r="CD27" s="142"/>
      <c r="CE27" s="142"/>
      <c r="CF27" s="142"/>
      <c r="CG27" s="142"/>
      <c r="CH27" s="142"/>
      <c r="CI27" s="142"/>
      <c r="CJ27" s="142"/>
      <c r="CK27" s="142"/>
      <c r="CL27" s="142"/>
      <c r="CM27" s="142"/>
      <c r="CN27" s="142"/>
      <c r="CO27" s="142"/>
      <c r="CP27" s="141"/>
      <c r="CQ27" s="141"/>
      <c r="CR27" s="141"/>
      <c r="CS27" s="141"/>
      <c r="CT27" s="141"/>
      <c r="CU27" s="141"/>
      <c r="CV27" s="141"/>
      <c r="CW27" s="141"/>
      <c r="CX27" s="141"/>
      <c r="CY27" s="141"/>
      <c r="CZ27" s="141"/>
      <c r="DA27" s="141"/>
      <c r="DB27" s="141"/>
      <c r="DC27" s="141"/>
      <c r="DD27" s="141"/>
      <c r="DE27" s="141"/>
      <c r="DF27" s="141"/>
      <c r="DG27" s="141"/>
      <c r="DH27" s="141"/>
      <c r="DI27" s="141"/>
      <c r="DJ27" s="141"/>
      <c r="DK27" s="141"/>
      <c r="DL27" s="141"/>
      <c r="DM27" s="141"/>
      <c r="DN27" s="141"/>
      <c r="DO27" s="141"/>
      <c r="DP27" s="141"/>
      <c r="DQ27" s="141"/>
      <c r="DR27" s="141"/>
      <c r="DS27" s="141"/>
      <c r="DT27" s="141"/>
      <c r="DU27" s="141"/>
      <c r="DV27" s="141"/>
      <c r="DW27" s="144"/>
      <c r="DX27" s="144"/>
      <c r="DY27" s="144"/>
      <c r="DZ27" s="144"/>
      <c r="EA27" s="144"/>
      <c r="EB27" s="144"/>
      <c r="EC27" s="144"/>
      <c r="ED27" s="144"/>
      <c r="EE27" s="144"/>
      <c r="EF27" s="144"/>
      <c r="EG27" s="144"/>
      <c r="EH27" s="144"/>
      <c r="EI27" s="144"/>
      <c r="EJ27" s="144"/>
      <c r="EK27" s="144"/>
      <c r="EL27" s="144"/>
      <c r="EM27" s="144"/>
      <c r="EN27" s="144"/>
      <c r="EO27" s="144"/>
      <c r="EP27" s="144"/>
      <c r="EQ27" s="144"/>
      <c r="ER27" s="144"/>
      <c r="ES27" s="144"/>
      <c r="ET27" s="144"/>
      <c r="EU27" s="144"/>
      <c r="EV27" s="144"/>
      <c r="EW27" s="144"/>
      <c r="EX27" s="144"/>
      <c r="EY27" s="144"/>
      <c r="EZ27" s="144"/>
      <c r="FA27" s="144"/>
      <c r="FB27" s="144"/>
      <c r="FC27" s="144"/>
      <c r="FD27" s="144"/>
      <c r="FE27" s="144"/>
      <c r="FF27" s="144"/>
      <c r="FG27" s="144"/>
      <c r="FH27" s="144"/>
      <c r="FI27" s="144"/>
      <c r="FJ27" s="144"/>
      <c r="FK27" s="144"/>
      <c r="FL27" s="144"/>
      <c r="FM27" s="144"/>
      <c r="FN27" s="144"/>
      <c r="FO27" s="144"/>
      <c r="FP27" s="144"/>
      <c r="FQ27" s="144"/>
      <c r="FR27" s="144"/>
      <c r="FS27" s="144"/>
      <c r="FT27" s="144"/>
      <c r="FU27" s="144"/>
      <c r="FV27" s="144"/>
      <c r="FW27" s="144"/>
      <c r="FX27" s="128"/>
      <c r="FY27" s="128"/>
    </row>
    <row r="28" ht="15.75" customHeight="1">
      <c r="A28" s="128"/>
      <c r="B28" s="172" t="s">
        <v>433</v>
      </c>
      <c r="C28" s="177" t="s">
        <v>143</v>
      </c>
      <c r="D28" s="174">
        <v>36.0</v>
      </c>
      <c r="E28" s="136">
        <f>F28+F29</f>
        <v>48750000</v>
      </c>
      <c r="F28" s="137">
        <f>SUM(P28:AN28)</f>
        <v>48750000</v>
      </c>
      <c r="G28" s="137">
        <f t="shared" si="2"/>
        <v>39000000</v>
      </c>
      <c r="H28" s="138" t="s">
        <v>134</v>
      </c>
      <c r="I28" s="139"/>
      <c r="J28" s="139"/>
      <c r="K28" s="139"/>
      <c r="L28" s="139"/>
      <c r="M28" s="139"/>
      <c r="N28" s="139"/>
      <c r="O28" s="139"/>
      <c r="P28" s="141"/>
      <c r="Q28" s="141"/>
      <c r="R28" s="141"/>
      <c r="S28" s="141"/>
      <c r="T28" s="139"/>
      <c r="U28" s="141"/>
      <c r="V28" s="141"/>
      <c r="W28" s="140">
        <v>5000000.0</v>
      </c>
      <c r="X28" s="141"/>
      <c r="Y28" s="145">
        <v>4750000.0</v>
      </c>
      <c r="Z28" s="143">
        <v>9750000.0</v>
      </c>
      <c r="AA28" s="143">
        <f>19500000</f>
        <v>19500000</v>
      </c>
      <c r="AB28" s="143">
        <v>9750000.0</v>
      </c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42"/>
      <c r="AN28" s="142"/>
      <c r="AO28" s="142"/>
      <c r="AP28" s="142"/>
      <c r="AQ28" s="142"/>
      <c r="AR28" s="142"/>
      <c r="AS28" s="142"/>
      <c r="AT28" s="142"/>
      <c r="AU28" s="142"/>
      <c r="AV28" s="142"/>
      <c r="AW28" s="142"/>
      <c r="AX28" s="142"/>
      <c r="AY28" s="142"/>
      <c r="AZ28" s="142"/>
      <c r="BA28" s="142"/>
      <c r="BB28" s="142"/>
      <c r="BC28" s="142"/>
      <c r="BD28" s="142"/>
      <c r="BE28" s="142"/>
      <c r="BF28" s="142"/>
      <c r="BG28" s="142"/>
      <c r="BH28" s="142"/>
      <c r="BI28" s="142"/>
      <c r="BJ28" s="142"/>
      <c r="BK28" s="142"/>
      <c r="BL28" s="142"/>
      <c r="BM28" s="142"/>
      <c r="BN28" s="142"/>
      <c r="BO28" s="142"/>
      <c r="BP28" s="142"/>
      <c r="BQ28" s="142"/>
      <c r="BR28" s="142"/>
      <c r="BS28" s="142"/>
      <c r="BT28" s="142"/>
      <c r="BU28" s="142"/>
      <c r="BV28" s="142"/>
      <c r="BW28" s="142"/>
      <c r="BX28" s="142"/>
      <c r="BY28" s="142"/>
      <c r="BZ28" s="142"/>
      <c r="CA28" s="142"/>
      <c r="CB28" s="142"/>
      <c r="CC28" s="142"/>
      <c r="CD28" s="142"/>
      <c r="CE28" s="142"/>
      <c r="CF28" s="142"/>
      <c r="CG28" s="142"/>
      <c r="CH28" s="142"/>
      <c r="CI28" s="142"/>
      <c r="CJ28" s="142"/>
      <c r="CK28" s="142"/>
      <c r="CL28" s="142"/>
      <c r="CM28" s="142"/>
      <c r="CN28" s="142"/>
      <c r="CO28" s="142"/>
      <c r="CP28" s="142"/>
      <c r="CQ28" s="142"/>
      <c r="CR28" s="142"/>
      <c r="CS28" s="142"/>
      <c r="CT28" s="142"/>
      <c r="CU28" s="142"/>
      <c r="CV28" s="142"/>
      <c r="CW28" s="142"/>
      <c r="CX28" s="142"/>
      <c r="CY28" s="142"/>
      <c r="CZ28" s="142"/>
      <c r="DA28" s="142"/>
      <c r="DB28" s="142"/>
      <c r="DC28" s="142"/>
      <c r="DD28" s="142"/>
      <c r="DE28" s="142"/>
      <c r="DF28" s="142"/>
      <c r="DG28" s="142"/>
      <c r="DH28" s="142"/>
      <c r="DI28" s="142"/>
      <c r="DJ28" s="142"/>
      <c r="DK28" s="142"/>
      <c r="DL28" s="142"/>
      <c r="DM28" s="142"/>
      <c r="DN28" s="142"/>
      <c r="DO28" s="142"/>
      <c r="DP28" s="142"/>
      <c r="DQ28" s="142"/>
      <c r="DR28" s="142"/>
      <c r="DS28" s="142"/>
      <c r="DT28" s="142"/>
      <c r="DU28" s="142"/>
      <c r="DV28" s="142"/>
      <c r="DW28" s="144"/>
      <c r="DX28" s="144"/>
      <c r="DY28" s="144"/>
      <c r="DZ28" s="144"/>
      <c r="EA28" s="144"/>
      <c r="EB28" s="144"/>
      <c r="EC28" s="144"/>
      <c r="ED28" s="144"/>
      <c r="EE28" s="144"/>
      <c r="EF28" s="144"/>
      <c r="EG28" s="144"/>
      <c r="EH28" s="144"/>
      <c r="EI28" s="144"/>
      <c r="EJ28" s="144"/>
      <c r="EK28" s="144"/>
      <c r="EL28" s="144"/>
      <c r="EM28" s="144"/>
      <c r="EN28" s="144"/>
      <c r="EO28" s="144"/>
      <c r="EP28" s="144"/>
      <c r="EQ28" s="144"/>
      <c r="ER28" s="144"/>
      <c r="ES28" s="144"/>
      <c r="ET28" s="144"/>
      <c r="EU28" s="144"/>
      <c r="EV28" s="144"/>
      <c r="EW28" s="144"/>
      <c r="EX28" s="144"/>
      <c r="EY28" s="144"/>
      <c r="EZ28" s="144"/>
      <c r="FA28" s="144"/>
      <c r="FB28" s="144"/>
      <c r="FC28" s="144"/>
      <c r="FD28" s="144"/>
      <c r="FE28" s="144"/>
      <c r="FF28" s="144"/>
      <c r="FG28" s="144"/>
      <c r="FH28" s="144"/>
      <c r="FI28" s="144"/>
      <c r="FJ28" s="144"/>
      <c r="FK28" s="144"/>
      <c r="FL28" s="144"/>
      <c r="FM28" s="144"/>
      <c r="FN28" s="144"/>
      <c r="FO28" s="144"/>
      <c r="FP28" s="144"/>
      <c r="FQ28" s="144"/>
      <c r="FR28" s="144"/>
      <c r="FS28" s="144"/>
      <c r="FT28" s="144"/>
      <c r="FU28" s="144"/>
      <c r="FV28" s="144"/>
      <c r="FW28" s="144"/>
      <c r="FX28" s="128"/>
      <c r="FY28" s="128"/>
    </row>
    <row r="29" ht="15.75" customHeight="1">
      <c r="A29" s="128"/>
      <c r="B29" s="134"/>
      <c r="C29" s="135"/>
      <c r="D29" s="174">
        <v>117.0</v>
      </c>
      <c r="E29" s="149" t="s">
        <v>144</v>
      </c>
      <c r="F29" s="137">
        <f>SUM(P29:DV29)</f>
        <v>0</v>
      </c>
      <c r="G29" s="137">
        <f t="shared" si="2"/>
        <v>0</v>
      </c>
      <c r="H29" s="138" t="s">
        <v>136</v>
      </c>
      <c r="I29" s="139"/>
      <c r="J29" s="139"/>
      <c r="K29" s="139"/>
      <c r="L29" s="139"/>
      <c r="M29" s="139"/>
      <c r="N29" s="139"/>
      <c r="O29" s="139"/>
      <c r="P29" s="141"/>
      <c r="Q29" s="141"/>
      <c r="R29" s="141"/>
      <c r="S29" s="141"/>
      <c r="T29" s="141"/>
      <c r="U29" s="141"/>
      <c r="V29" s="141"/>
      <c r="W29" s="141"/>
      <c r="X29" s="141"/>
      <c r="Y29" s="141"/>
      <c r="Z29" s="141"/>
      <c r="AA29" s="141"/>
      <c r="AB29" s="141"/>
      <c r="AC29" s="141"/>
      <c r="AD29" s="141"/>
      <c r="AE29" s="141"/>
      <c r="AF29" s="141"/>
      <c r="AG29" s="141"/>
      <c r="AH29" s="141"/>
      <c r="AI29" s="141"/>
      <c r="AJ29" s="141"/>
      <c r="AK29" s="142"/>
      <c r="AL29" s="142"/>
      <c r="AM29" s="142"/>
      <c r="AN29" s="142"/>
      <c r="AO29" s="142"/>
      <c r="AP29" s="142"/>
      <c r="AQ29" s="142"/>
      <c r="AR29" s="142"/>
      <c r="AS29" s="142"/>
      <c r="AT29" s="142"/>
      <c r="AU29" s="142"/>
      <c r="AV29" s="142"/>
      <c r="AW29" s="142"/>
      <c r="AX29" s="142"/>
      <c r="AY29" s="142"/>
      <c r="AZ29" s="142"/>
      <c r="BA29" s="142"/>
      <c r="BB29" s="142"/>
      <c r="BC29" s="142"/>
      <c r="BD29" s="142"/>
      <c r="BE29" s="142"/>
      <c r="BF29" s="142"/>
      <c r="BG29" s="142"/>
      <c r="BH29" s="142"/>
      <c r="BI29" s="142"/>
      <c r="BJ29" s="142"/>
      <c r="BK29" s="142"/>
      <c r="BL29" s="142"/>
      <c r="BM29" s="142"/>
      <c r="BN29" s="142"/>
      <c r="BO29" s="142"/>
      <c r="BP29" s="142"/>
      <c r="BQ29" s="142"/>
      <c r="BR29" s="142"/>
      <c r="BS29" s="142"/>
      <c r="BT29" s="142"/>
      <c r="BU29" s="142"/>
      <c r="BV29" s="142"/>
      <c r="BW29" s="142"/>
      <c r="BX29" s="142"/>
      <c r="BY29" s="142"/>
      <c r="BZ29" s="142"/>
      <c r="CA29" s="142"/>
      <c r="CB29" s="142"/>
      <c r="CC29" s="142"/>
      <c r="CD29" s="142"/>
      <c r="CE29" s="142"/>
      <c r="CF29" s="142"/>
      <c r="CG29" s="142"/>
      <c r="CH29" s="142"/>
      <c r="CI29" s="142"/>
      <c r="CJ29" s="142"/>
      <c r="CK29" s="142"/>
      <c r="CL29" s="142"/>
      <c r="CM29" s="142"/>
      <c r="CN29" s="142"/>
      <c r="CO29" s="142"/>
      <c r="CP29" s="142"/>
      <c r="CQ29" s="142"/>
      <c r="CR29" s="142"/>
      <c r="CS29" s="142"/>
      <c r="CT29" s="142"/>
      <c r="CU29" s="142"/>
      <c r="CV29" s="142"/>
      <c r="CW29" s="142"/>
      <c r="CX29" s="142"/>
      <c r="CY29" s="142"/>
      <c r="CZ29" s="142"/>
      <c r="DA29" s="142"/>
      <c r="DB29" s="142"/>
      <c r="DC29" s="142"/>
      <c r="DD29" s="142"/>
      <c r="DE29" s="142"/>
      <c r="DF29" s="142"/>
      <c r="DG29" s="142"/>
      <c r="DH29" s="142"/>
      <c r="DI29" s="142"/>
      <c r="DJ29" s="142"/>
      <c r="DK29" s="142"/>
      <c r="DL29" s="142"/>
      <c r="DM29" s="142"/>
      <c r="DN29" s="142"/>
      <c r="DO29" s="142"/>
      <c r="DP29" s="142"/>
      <c r="DQ29" s="142"/>
      <c r="DR29" s="142"/>
      <c r="DS29" s="142"/>
      <c r="DT29" s="142"/>
      <c r="DU29" s="142"/>
      <c r="DV29" s="142"/>
      <c r="DW29" s="142"/>
      <c r="DX29" s="142"/>
      <c r="DY29" s="142"/>
      <c r="DZ29" s="142"/>
      <c r="EA29" s="142"/>
      <c r="EB29" s="142"/>
      <c r="EC29" s="142"/>
      <c r="ED29" s="142"/>
      <c r="EE29" s="142"/>
      <c r="EF29" s="142"/>
      <c r="EG29" s="142"/>
      <c r="EH29" s="142"/>
      <c r="EI29" s="142"/>
      <c r="EJ29" s="142"/>
      <c r="EK29" s="142"/>
      <c r="EL29" s="142"/>
      <c r="EM29" s="142"/>
      <c r="EN29" s="142"/>
      <c r="EO29" s="142"/>
      <c r="EP29" s="142"/>
      <c r="EQ29" s="142"/>
      <c r="ER29" s="142"/>
      <c r="ES29" s="142"/>
      <c r="ET29" s="142"/>
      <c r="EU29" s="142"/>
      <c r="EV29" s="142"/>
      <c r="EW29" s="142"/>
      <c r="EX29" s="142"/>
      <c r="EY29" s="142"/>
      <c r="EZ29" s="142"/>
      <c r="FA29" s="142"/>
      <c r="FB29" s="142"/>
      <c r="FC29" s="144"/>
      <c r="FD29" s="144"/>
      <c r="FE29" s="144"/>
      <c r="FF29" s="144"/>
      <c r="FG29" s="144"/>
      <c r="FH29" s="144"/>
      <c r="FI29" s="144"/>
      <c r="FJ29" s="144"/>
      <c r="FK29" s="144"/>
      <c r="FL29" s="144"/>
      <c r="FM29" s="144"/>
      <c r="FN29" s="144"/>
      <c r="FO29" s="144"/>
      <c r="FP29" s="144"/>
      <c r="FQ29" s="144"/>
      <c r="FR29" s="144"/>
      <c r="FS29" s="144"/>
      <c r="FT29" s="144"/>
      <c r="FU29" s="144"/>
      <c r="FV29" s="144"/>
      <c r="FW29" s="144"/>
      <c r="FX29" s="128"/>
      <c r="FY29" s="128"/>
    </row>
    <row r="30" ht="15.75" customHeight="1">
      <c r="A30" s="128"/>
      <c r="B30" s="172" t="s">
        <v>434</v>
      </c>
      <c r="C30" s="173" t="s">
        <v>435</v>
      </c>
      <c r="D30" s="174">
        <v>45.0</v>
      </c>
      <c r="E30" s="136">
        <f>F30+F31</f>
        <v>0</v>
      </c>
      <c r="F30" s="137">
        <f>SUM(P30:AN30)</f>
        <v>0</v>
      </c>
      <c r="G30" s="137">
        <f t="shared" si="2"/>
        <v>0</v>
      </c>
      <c r="H30" s="138" t="s">
        <v>134</v>
      </c>
      <c r="I30" s="139"/>
      <c r="J30" s="139"/>
      <c r="K30" s="139"/>
      <c r="L30" s="139"/>
      <c r="M30" s="139"/>
      <c r="N30" s="139"/>
      <c r="O30" s="139"/>
      <c r="P30" s="141"/>
      <c r="Q30" s="141"/>
      <c r="R30" s="141"/>
      <c r="S30" s="141"/>
      <c r="T30" s="139"/>
      <c r="U30" s="141"/>
      <c r="V30" s="141"/>
      <c r="W30" s="141"/>
      <c r="X30" s="141"/>
      <c r="Y30" s="141"/>
      <c r="Z30" s="141"/>
      <c r="AA30" s="142"/>
      <c r="AB30" s="142"/>
      <c r="AC30" s="142"/>
      <c r="AD30" s="142"/>
      <c r="AE30" s="142"/>
      <c r="AF30" s="142"/>
      <c r="AG30" s="142"/>
      <c r="AH30" s="142"/>
      <c r="AI30" s="142"/>
      <c r="AJ30" s="142"/>
      <c r="AK30" s="142"/>
      <c r="AL30" s="142"/>
      <c r="AM30" s="142"/>
      <c r="AN30" s="142"/>
      <c r="AO30" s="142"/>
      <c r="AP30" s="142"/>
      <c r="AQ30" s="142"/>
      <c r="AR30" s="142"/>
      <c r="AS30" s="142"/>
      <c r="AT30" s="142"/>
      <c r="AU30" s="142"/>
      <c r="AV30" s="142"/>
      <c r="AW30" s="142"/>
      <c r="AX30" s="142"/>
      <c r="AY30" s="142"/>
      <c r="AZ30" s="142"/>
      <c r="BA30" s="142"/>
      <c r="BB30" s="142"/>
      <c r="BC30" s="142"/>
      <c r="BD30" s="142"/>
      <c r="BE30" s="142"/>
      <c r="BF30" s="142"/>
      <c r="BG30" s="142"/>
      <c r="BH30" s="142"/>
      <c r="BI30" s="142"/>
      <c r="BJ30" s="142"/>
      <c r="BK30" s="142"/>
      <c r="BL30" s="142"/>
      <c r="BM30" s="142"/>
      <c r="BN30" s="142"/>
      <c r="BO30" s="142"/>
      <c r="BP30" s="142"/>
      <c r="BQ30" s="142"/>
      <c r="BR30" s="142"/>
      <c r="BS30" s="142"/>
      <c r="BT30" s="142"/>
      <c r="BU30" s="142"/>
      <c r="BV30" s="142"/>
      <c r="BW30" s="142"/>
      <c r="BX30" s="142"/>
      <c r="BY30" s="142"/>
      <c r="BZ30" s="142"/>
      <c r="CA30" s="142"/>
      <c r="CB30" s="142"/>
      <c r="CC30" s="142"/>
      <c r="CD30" s="142"/>
      <c r="CE30" s="142"/>
      <c r="CF30" s="142"/>
      <c r="CG30" s="142"/>
      <c r="CH30" s="142"/>
      <c r="CI30" s="142"/>
      <c r="CJ30" s="142"/>
      <c r="CK30" s="142"/>
      <c r="CL30" s="142"/>
      <c r="CM30" s="142"/>
      <c r="CN30" s="142"/>
      <c r="CO30" s="142"/>
      <c r="CP30" s="142"/>
      <c r="CQ30" s="142"/>
      <c r="CR30" s="142"/>
      <c r="CS30" s="142"/>
      <c r="CT30" s="142"/>
      <c r="CU30" s="142"/>
      <c r="CV30" s="142"/>
      <c r="CW30" s="142"/>
      <c r="CX30" s="142"/>
      <c r="CY30" s="142"/>
      <c r="CZ30" s="142"/>
      <c r="DA30" s="142"/>
      <c r="DB30" s="142"/>
      <c r="DC30" s="142"/>
      <c r="DD30" s="142"/>
      <c r="DE30" s="142"/>
      <c r="DF30" s="142"/>
      <c r="DG30" s="142"/>
      <c r="DH30" s="142"/>
      <c r="DI30" s="142"/>
      <c r="DJ30" s="142"/>
      <c r="DK30" s="142"/>
      <c r="DL30" s="142"/>
      <c r="DM30" s="142"/>
      <c r="DN30" s="142"/>
      <c r="DO30" s="142"/>
      <c r="DP30" s="142"/>
      <c r="DQ30" s="142"/>
      <c r="DR30" s="142"/>
      <c r="DS30" s="142"/>
      <c r="DT30" s="142"/>
      <c r="DU30" s="142"/>
      <c r="DV30" s="142"/>
      <c r="DW30" s="144"/>
      <c r="DX30" s="144"/>
      <c r="DY30" s="144"/>
      <c r="DZ30" s="144"/>
      <c r="EA30" s="144"/>
      <c r="EB30" s="144"/>
      <c r="EC30" s="144"/>
      <c r="ED30" s="144"/>
      <c r="EE30" s="144"/>
      <c r="EF30" s="144"/>
      <c r="EG30" s="144"/>
      <c r="EH30" s="144"/>
      <c r="EI30" s="144"/>
      <c r="EJ30" s="144"/>
      <c r="EK30" s="144"/>
      <c r="EL30" s="144"/>
      <c r="EM30" s="144"/>
      <c r="EN30" s="144"/>
      <c r="EO30" s="144"/>
      <c r="EP30" s="144"/>
      <c r="EQ30" s="144"/>
      <c r="ER30" s="144"/>
      <c r="ES30" s="144"/>
      <c r="ET30" s="144"/>
      <c r="EU30" s="144"/>
      <c r="EV30" s="144"/>
      <c r="EW30" s="144"/>
      <c r="EX30" s="144"/>
      <c r="EY30" s="144"/>
      <c r="EZ30" s="144"/>
      <c r="FA30" s="144"/>
      <c r="FB30" s="144"/>
      <c r="FC30" s="144"/>
      <c r="FD30" s="144"/>
      <c r="FE30" s="144"/>
      <c r="FF30" s="144"/>
      <c r="FG30" s="144"/>
      <c r="FH30" s="144"/>
      <c r="FI30" s="144"/>
      <c r="FJ30" s="144"/>
      <c r="FK30" s="144"/>
      <c r="FL30" s="144"/>
      <c r="FM30" s="144"/>
      <c r="FN30" s="144"/>
      <c r="FO30" s="144"/>
      <c r="FP30" s="144"/>
      <c r="FQ30" s="144"/>
      <c r="FR30" s="144"/>
      <c r="FS30" s="144"/>
      <c r="FT30" s="144"/>
      <c r="FU30" s="144"/>
      <c r="FV30" s="144"/>
      <c r="FW30" s="144"/>
      <c r="FX30" s="128"/>
      <c r="FY30" s="128"/>
    </row>
    <row r="31" ht="15.75" customHeight="1">
      <c r="A31" s="128"/>
      <c r="B31" s="134"/>
      <c r="C31" s="135"/>
      <c r="D31" s="174">
        <v>105.0</v>
      </c>
      <c r="E31" s="149" t="s">
        <v>144</v>
      </c>
      <c r="F31" s="137">
        <f>SUM(P31:DV31)</f>
        <v>0</v>
      </c>
      <c r="G31" s="137">
        <f t="shared" si="2"/>
        <v>0</v>
      </c>
      <c r="H31" s="138" t="s">
        <v>136</v>
      </c>
      <c r="I31" s="139"/>
      <c r="J31" s="139"/>
      <c r="K31" s="139"/>
      <c r="L31" s="139"/>
      <c r="M31" s="139"/>
      <c r="N31" s="139"/>
      <c r="O31" s="139"/>
      <c r="P31" s="141"/>
      <c r="Q31" s="141"/>
      <c r="R31" s="141"/>
      <c r="S31" s="141"/>
      <c r="T31" s="141"/>
      <c r="U31" s="141"/>
      <c r="V31" s="141"/>
      <c r="W31" s="141"/>
      <c r="X31" s="141"/>
      <c r="Y31" s="141"/>
      <c r="Z31" s="141"/>
      <c r="AA31" s="141"/>
      <c r="AB31" s="141"/>
      <c r="AC31" s="141"/>
      <c r="AD31" s="141"/>
      <c r="AE31" s="141"/>
      <c r="AF31" s="141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/>
      <c r="BH31" s="141"/>
      <c r="BI31" s="141"/>
      <c r="BJ31" s="141"/>
      <c r="BK31" s="141"/>
      <c r="BL31" s="141"/>
      <c r="BM31" s="141"/>
      <c r="BN31" s="141"/>
      <c r="BO31" s="141"/>
      <c r="BP31" s="141"/>
      <c r="BQ31" s="141"/>
      <c r="BR31" s="141"/>
      <c r="BS31" s="141"/>
      <c r="BT31" s="141"/>
      <c r="BU31" s="141"/>
      <c r="BV31" s="141"/>
      <c r="BW31" s="141"/>
      <c r="BX31" s="141"/>
      <c r="BY31" s="141"/>
      <c r="BZ31" s="141"/>
      <c r="CA31" s="141"/>
      <c r="CB31" s="141"/>
      <c r="CC31" s="141"/>
      <c r="CD31" s="141"/>
      <c r="CE31" s="141"/>
      <c r="CF31" s="141"/>
      <c r="CG31" s="141"/>
      <c r="CH31" s="141"/>
      <c r="CI31" s="141"/>
      <c r="CJ31" s="141"/>
      <c r="CK31" s="141"/>
      <c r="CL31" s="141"/>
      <c r="CM31" s="141"/>
      <c r="CN31" s="141"/>
      <c r="CO31" s="141"/>
      <c r="CP31" s="141"/>
      <c r="CQ31" s="141"/>
      <c r="CR31" s="141"/>
      <c r="CS31" s="141"/>
      <c r="CT31" s="141"/>
      <c r="CU31" s="141"/>
      <c r="CV31" s="141"/>
      <c r="CW31" s="141"/>
      <c r="CX31" s="141"/>
      <c r="CY31" s="141"/>
      <c r="CZ31" s="141"/>
      <c r="DA31" s="141"/>
      <c r="DB31" s="141"/>
      <c r="DC31" s="141"/>
      <c r="DD31" s="141"/>
      <c r="DE31" s="141"/>
      <c r="DF31" s="141"/>
      <c r="DG31" s="141"/>
      <c r="DH31" s="141"/>
      <c r="DI31" s="141"/>
      <c r="DJ31" s="141"/>
      <c r="DK31" s="141"/>
      <c r="DL31" s="141"/>
      <c r="DM31" s="141"/>
      <c r="DN31" s="141"/>
      <c r="DO31" s="141"/>
      <c r="DP31" s="141"/>
      <c r="DQ31" s="141"/>
      <c r="DR31" s="141"/>
      <c r="DS31" s="141"/>
      <c r="DT31" s="141"/>
      <c r="DU31" s="141"/>
      <c r="DV31" s="141"/>
      <c r="DW31" s="144"/>
      <c r="DX31" s="144"/>
      <c r="DY31" s="144"/>
      <c r="DZ31" s="144"/>
      <c r="EA31" s="144"/>
      <c r="EB31" s="144"/>
      <c r="EC31" s="144"/>
      <c r="ED31" s="144"/>
      <c r="EE31" s="144"/>
      <c r="EF31" s="144"/>
      <c r="EG31" s="144"/>
      <c r="EH31" s="144"/>
      <c r="EI31" s="144"/>
      <c r="EJ31" s="144"/>
      <c r="EK31" s="144"/>
      <c r="EL31" s="144"/>
      <c r="EM31" s="144"/>
      <c r="EN31" s="144"/>
      <c r="EO31" s="144"/>
      <c r="EP31" s="144"/>
      <c r="EQ31" s="144"/>
      <c r="ER31" s="144"/>
      <c r="ES31" s="144"/>
      <c r="ET31" s="144"/>
      <c r="EU31" s="144"/>
      <c r="EV31" s="144"/>
      <c r="EW31" s="144"/>
      <c r="EX31" s="144"/>
      <c r="EY31" s="144"/>
      <c r="EZ31" s="144"/>
      <c r="FA31" s="144"/>
      <c r="FB31" s="144"/>
      <c r="FC31" s="144"/>
      <c r="FD31" s="144"/>
      <c r="FE31" s="144"/>
      <c r="FF31" s="144"/>
      <c r="FG31" s="144"/>
      <c r="FH31" s="144"/>
      <c r="FI31" s="144"/>
      <c r="FJ31" s="144"/>
      <c r="FK31" s="144"/>
      <c r="FL31" s="144"/>
      <c r="FM31" s="144"/>
      <c r="FN31" s="144"/>
      <c r="FO31" s="144"/>
      <c r="FP31" s="144"/>
      <c r="FQ31" s="144"/>
      <c r="FR31" s="144"/>
      <c r="FS31" s="144"/>
      <c r="FT31" s="144"/>
      <c r="FU31" s="144"/>
      <c r="FV31" s="144"/>
      <c r="FW31" s="144"/>
      <c r="FX31" s="128"/>
      <c r="FY31" s="128"/>
    </row>
    <row r="32" ht="15.75" customHeight="1">
      <c r="A32" s="128"/>
      <c r="B32" s="172" t="s">
        <v>436</v>
      </c>
      <c r="C32" s="177" t="s">
        <v>460</v>
      </c>
      <c r="D32" s="174">
        <v>45.0</v>
      </c>
      <c r="E32" s="136">
        <f>F32+F33</f>
        <v>280000000</v>
      </c>
      <c r="F32" s="137">
        <f>SUM(P32:AN32)</f>
        <v>280000000</v>
      </c>
      <c r="G32" s="137">
        <f t="shared" si="2"/>
        <v>280000000</v>
      </c>
      <c r="H32" s="138" t="s">
        <v>134</v>
      </c>
      <c r="I32" s="139"/>
      <c r="J32" s="139"/>
      <c r="K32" s="139"/>
      <c r="L32" s="139"/>
      <c r="M32" s="139"/>
      <c r="N32" s="139"/>
      <c r="O32" s="139"/>
      <c r="P32" s="141"/>
      <c r="Q32" s="141"/>
      <c r="R32" s="141"/>
      <c r="S32" s="141"/>
      <c r="T32" s="139"/>
      <c r="U32" s="141"/>
      <c r="V32" s="141"/>
      <c r="W32" s="141"/>
      <c r="X32" s="141"/>
      <c r="Y32" s="178">
        <v>1.0E7</v>
      </c>
      <c r="Z32" s="140">
        <f>20000000+20000000+20000000+20000000+10000000+30000000</f>
        <v>120000000</v>
      </c>
      <c r="AA32" s="143">
        <v>1.5E8</v>
      </c>
      <c r="AB32" s="142"/>
      <c r="AC32" s="142"/>
      <c r="AD32" s="142"/>
      <c r="AE32" s="142"/>
      <c r="AF32" s="142"/>
      <c r="AG32" s="142"/>
      <c r="AH32" s="142"/>
      <c r="AI32" s="142"/>
      <c r="AJ32" s="142"/>
      <c r="AK32" s="142"/>
      <c r="AL32" s="142"/>
      <c r="AM32" s="142"/>
      <c r="AN32" s="142"/>
      <c r="AO32" s="142"/>
      <c r="AP32" s="142"/>
      <c r="AQ32" s="142"/>
      <c r="AR32" s="142"/>
      <c r="AS32" s="142"/>
      <c r="AT32" s="142"/>
      <c r="AU32" s="142"/>
      <c r="AV32" s="142"/>
      <c r="AW32" s="142"/>
      <c r="AX32" s="142"/>
      <c r="AY32" s="142"/>
      <c r="AZ32" s="142"/>
      <c r="BA32" s="142"/>
      <c r="BB32" s="142"/>
      <c r="BC32" s="142"/>
      <c r="BD32" s="142"/>
      <c r="BE32" s="142"/>
      <c r="BF32" s="142"/>
      <c r="BG32" s="142"/>
      <c r="BH32" s="142"/>
      <c r="BI32" s="142"/>
      <c r="BJ32" s="142"/>
      <c r="BK32" s="142"/>
      <c r="BL32" s="142"/>
      <c r="BM32" s="142"/>
      <c r="BN32" s="142"/>
      <c r="BO32" s="142"/>
      <c r="BP32" s="142"/>
      <c r="BQ32" s="142"/>
      <c r="BR32" s="142"/>
      <c r="BS32" s="142"/>
      <c r="BT32" s="142"/>
      <c r="BU32" s="142"/>
      <c r="BV32" s="142"/>
      <c r="BW32" s="142"/>
      <c r="BX32" s="142"/>
      <c r="BY32" s="142"/>
      <c r="BZ32" s="142"/>
      <c r="CA32" s="142"/>
      <c r="CB32" s="142"/>
      <c r="CC32" s="142"/>
      <c r="CD32" s="142"/>
      <c r="CE32" s="142"/>
      <c r="CF32" s="142"/>
      <c r="CG32" s="142"/>
      <c r="CH32" s="142"/>
      <c r="CI32" s="142"/>
      <c r="CJ32" s="142"/>
      <c r="CK32" s="142"/>
      <c r="CL32" s="142"/>
      <c r="CM32" s="142"/>
      <c r="CN32" s="142"/>
      <c r="CO32" s="142"/>
      <c r="CP32" s="142"/>
      <c r="CQ32" s="142"/>
      <c r="CR32" s="142"/>
      <c r="CS32" s="142"/>
      <c r="CT32" s="142"/>
      <c r="CU32" s="142"/>
      <c r="CV32" s="142"/>
      <c r="CW32" s="142"/>
      <c r="CX32" s="142"/>
      <c r="CY32" s="142"/>
      <c r="CZ32" s="142"/>
      <c r="DA32" s="142"/>
      <c r="DB32" s="142"/>
      <c r="DC32" s="142"/>
      <c r="DD32" s="142"/>
      <c r="DE32" s="142"/>
      <c r="DF32" s="142"/>
      <c r="DG32" s="142"/>
      <c r="DH32" s="142"/>
      <c r="DI32" s="142"/>
      <c r="DJ32" s="142"/>
      <c r="DK32" s="142"/>
      <c r="DL32" s="142"/>
      <c r="DM32" s="142"/>
      <c r="DN32" s="142"/>
      <c r="DO32" s="142"/>
      <c r="DP32" s="142"/>
      <c r="DQ32" s="142"/>
      <c r="DR32" s="142"/>
      <c r="DS32" s="142"/>
      <c r="DT32" s="142"/>
      <c r="DU32" s="142"/>
      <c r="DV32" s="142"/>
      <c r="DW32" s="144"/>
      <c r="DX32" s="144"/>
      <c r="DY32" s="144"/>
      <c r="DZ32" s="144"/>
      <c r="EA32" s="144"/>
      <c r="EB32" s="144"/>
      <c r="EC32" s="144"/>
      <c r="ED32" s="144"/>
      <c r="EE32" s="144"/>
      <c r="EF32" s="144"/>
      <c r="EG32" s="144"/>
      <c r="EH32" s="144"/>
      <c r="EI32" s="144"/>
      <c r="EJ32" s="144"/>
      <c r="EK32" s="144"/>
      <c r="EL32" s="144"/>
      <c r="EM32" s="144"/>
      <c r="EN32" s="144"/>
      <c r="EO32" s="144"/>
      <c r="EP32" s="144"/>
      <c r="EQ32" s="144"/>
      <c r="ER32" s="144"/>
      <c r="ES32" s="144"/>
      <c r="ET32" s="144"/>
      <c r="EU32" s="144"/>
      <c r="EV32" s="144"/>
      <c r="EW32" s="144"/>
      <c r="EX32" s="144"/>
      <c r="EY32" s="144"/>
      <c r="EZ32" s="144"/>
      <c r="FA32" s="144"/>
      <c r="FB32" s="144"/>
      <c r="FC32" s="144"/>
      <c r="FD32" s="144"/>
      <c r="FE32" s="144"/>
      <c r="FF32" s="144"/>
      <c r="FG32" s="144"/>
      <c r="FH32" s="144"/>
      <c r="FI32" s="144"/>
      <c r="FJ32" s="144"/>
      <c r="FK32" s="144"/>
      <c r="FL32" s="144"/>
      <c r="FM32" s="144"/>
      <c r="FN32" s="144"/>
      <c r="FO32" s="144"/>
      <c r="FP32" s="144"/>
      <c r="FQ32" s="144"/>
      <c r="FR32" s="144"/>
      <c r="FS32" s="144"/>
      <c r="FT32" s="144"/>
      <c r="FU32" s="144"/>
      <c r="FV32" s="144"/>
      <c r="FW32" s="144"/>
      <c r="FX32" s="128"/>
      <c r="FY32" s="128"/>
    </row>
    <row r="33" ht="15.75" customHeight="1">
      <c r="A33" s="128"/>
      <c r="B33" s="134"/>
      <c r="C33" s="135"/>
      <c r="D33" s="174">
        <v>120.0</v>
      </c>
      <c r="E33" s="149" t="s">
        <v>144</v>
      </c>
      <c r="F33" s="137">
        <f>SUM(P33:DV33)</f>
        <v>0</v>
      </c>
      <c r="G33" s="137">
        <f t="shared" si="2"/>
        <v>0</v>
      </c>
      <c r="H33" s="138" t="s">
        <v>136</v>
      </c>
      <c r="I33" s="139"/>
      <c r="J33" s="139"/>
      <c r="K33" s="139"/>
      <c r="L33" s="139"/>
      <c r="M33" s="139"/>
      <c r="N33" s="139"/>
      <c r="O33" s="139"/>
      <c r="P33" s="141"/>
      <c r="Q33" s="141"/>
      <c r="R33" s="141"/>
      <c r="S33" s="141"/>
      <c r="T33" s="141"/>
      <c r="U33" s="141"/>
      <c r="V33" s="141"/>
      <c r="W33" s="141"/>
      <c r="X33" s="141"/>
      <c r="Y33" s="141"/>
      <c r="Z33" s="141"/>
      <c r="AA33" s="141"/>
      <c r="AB33" s="141"/>
      <c r="AC33" s="141"/>
      <c r="AD33" s="141"/>
      <c r="AE33" s="141"/>
      <c r="AF33" s="141"/>
      <c r="AG33" s="141"/>
      <c r="AH33" s="141"/>
      <c r="AI33" s="141"/>
      <c r="AJ33" s="141"/>
      <c r="AK33" s="141"/>
      <c r="AL33" s="141"/>
      <c r="AM33" s="141"/>
      <c r="AN33" s="141"/>
      <c r="AO33" s="141"/>
      <c r="AP33" s="141"/>
      <c r="AQ33" s="141"/>
      <c r="AR33" s="141"/>
      <c r="AS33" s="141"/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/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1"/>
      <c r="CC33" s="141"/>
      <c r="CD33" s="141"/>
      <c r="CE33" s="141"/>
      <c r="CF33" s="141"/>
      <c r="CG33" s="141"/>
      <c r="CH33" s="141"/>
      <c r="CI33" s="141"/>
      <c r="CJ33" s="141"/>
      <c r="CK33" s="141"/>
      <c r="CL33" s="141"/>
      <c r="CM33" s="141"/>
      <c r="CN33" s="141"/>
      <c r="CO33" s="141"/>
      <c r="CP33" s="141"/>
      <c r="CQ33" s="141"/>
      <c r="CR33" s="141"/>
      <c r="CS33" s="141"/>
      <c r="CT33" s="141"/>
      <c r="CU33" s="141"/>
      <c r="CV33" s="141"/>
      <c r="CW33" s="141"/>
      <c r="CX33" s="141"/>
      <c r="CY33" s="141"/>
      <c r="CZ33" s="141"/>
      <c r="DA33" s="141"/>
      <c r="DB33" s="141"/>
      <c r="DC33" s="141"/>
      <c r="DD33" s="141"/>
      <c r="DE33" s="141"/>
      <c r="DF33" s="141"/>
      <c r="DG33" s="141"/>
      <c r="DH33" s="141"/>
      <c r="DI33" s="141"/>
      <c r="DJ33" s="141"/>
      <c r="DK33" s="141"/>
      <c r="DL33" s="141"/>
      <c r="DM33" s="141"/>
      <c r="DN33" s="141"/>
      <c r="DO33" s="141"/>
      <c r="DP33" s="141"/>
      <c r="DQ33" s="141"/>
      <c r="DR33" s="141"/>
      <c r="DS33" s="141"/>
      <c r="DT33" s="141"/>
      <c r="DU33" s="141"/>
      <c r="DV33" s="141"/>
      <c r="DW33" s="144"/>
      <c r="DX33" s="144"/>
      <c r="DY33" s="144"/>
      <c r="DZ33" s="144"/>
      <c r="EA33" s="144"/>
      <c r="EB33" s="144"/>
      <c r="EC33" s="144"/>
      <c r="ED33" s="144"/>
      <c r="EE33" s="144"/>
      <c r="EF33" s="144"/>
      <c r="EG33" s="144"/>
      <c r="EH33" s="144"/>
      <c r="EI33" s="144"/>
      <c r="EJ33" s="144"/>
      <c r="EK33" s="144"/>
      <c r="EL33" s="144"/>
      <c r="EM33" s="144"/>
      <c r="EN33" s="144"/>
      <c r="EO33" s="144"/>
      <c r="EP33" s="144"/>
      <c r="EQ33" s="144"/>
      <c r="ER33" s="144"/>
      <c r="ES33" s="144"/>
      <c r="ET33" s="144"/>
      <c r="EU33" s="144"/>
      <c r="EV33" s="144"/>
      <c r="EW33" s="144"/>
      <c r="EX33" s="144"/>
      <c r="EY33" s="144"/>
      <c r="EZ33" s="144"/>
      <c r="FA33" s="144"/>
      <c r="FB33" s="144"/>
      <c r="FC33" s="144"/>
      <c r="FD33" s="144"/>
      <c r="FE33" s="144"/>
      <c r="FF33" s="144"/>
      <c r="FG33" s="144"/>
      <c r="FH33" s="144"/>
      <c r="FI33" s="144"/>
      <c r="FJ33" s="144"/>
      <c r="FK33" s="144"/>
      <c r="FL33" s="144"/>
      <c r="FM33" s="144"/>
      <c r="FN33" s="144"/>
      <c r="FO33" s="144"/>
      <c r="FP33" s="144"/>
      <c r="FQ33" s="144"/>
      <c r="FR33" s="144"/>
      <c r="FS33" s="144"/>
      <c r="FT33" s="144"/>
      <c r="FU33" s="144"/>
      <c r="FV33" s="144"/>
      <c r="FW33" s="144"/>
      <c r="FX33" s="128"/>
      <c r="FY33" s="128"/>
    </row>
    <row r="34" ht="10.5" customHeight="1">
      <c r="A34" s="128"/>
      <c r="B34" s="134"/>
      <c r="C34" s="135"/>
      <c r="D34" s="131"/>
      <c r="E34" s="136"/>
      <c r="F34" s="137"/>
      <c r="G34" s="137"/>
      <c r="H34" s="138"/>
      <c r="I34" s="139"/>
      <c r="J34" s="139"/>
      <c r="K34" s="139"/>
      <c r="L34" s="139"/>
      <c r="M34" s="139"/>
      <c r="N34" s="139"/>
      <c r="O34" s="139"/>
      <c r="P34" s="141"/>
      <c r="Q34" s="139"/>
      <c r="R34" s="141"/>
      <c r="S34" s="141"/>
      <c r="T34" s="139"/>
      <c r="U34" s="141"/>
      <c r="V34" s="141"/>
      <c r="W34" s="141"/>
      <c r="X34" s="141"/>
      <c r="Y34" s="141"/>
      <c r="Z34" s="141"/>
      <c r="AA34" s="142"/>
      <c r="AB34" s="142"/>
      <c r="AC34" s="142"/>
      <c r="AD34" s="142"/>
      <c r="AE34" s="142"/>
      <c r="AF34" s="142"/>
      <c r="AG34" s="142"/>
      <c r="AH34" s="142"/>
      <c r="AI34" s="142"/>
      <c r="AJ34" s="142"/>
      <c r="AK34" s="142"/>
      <c r="AL34" s="142"/>
      <c r="AM34" s="142"/>
      <c r="AN34" s="142"/>
      <c r="AO34" s="142"/>
      <c r="AP34" s="142"/>
      <c r="AQ34" s="142"/>
      <c r="AR34" s="142"/>
      <c r="AS34" s="142"/>
      <c r="AT34" s="142"/>
      <c r="AU34" s="142"/>
      <c r="AV34" s="142"/>
      <c r="AW34" s="142"/>
      <c r="AX34" s="142"/>
      <c r="AY34" s="142"/>
      <c r="AZ34" s="142"/>
      <c r="BA34" s="142"/>
      <c r="BB34" s="142"/>
      <c r="BC34" s="142"/>
      <c r="BD34" s="142"/>
      <c r="BE34" s="142"/>
      <c r="BF34" s="142"/>
      <c r="BG34" s="142"/>
      <c r="BH34" s="142"/>
      <c r="BI34" s="142"/>
      <c r="BJ34" s="142"/>
      <c r="BK34" s="142"/>
      <c r="BL34" s="142"/>
      <c r="BM34" s="142"/>
      <c r="BN34" s="142"/>
      <c r="BO34" s="142"/>
      <c r="BP34" s="142"/>
      <c r="BQ34" s="142"/>
      <c r="BR34" s="142"/>
      <c r="BS34" s="142"/>
      <c r="BT34" s="142"/>
      <c r="BU34" s="142"/>
      <c r="BV34" s="142"/>
      <c r="BW34" s="142"/>
      <c r="BX34" s="142"/>
      <c r="BY34" s="142"/>
      <c r="BZ34" s="142"/>
      <c r="CA34" s="142"/>
      <c r="CB34" s="142"/>
      <c r="CC34" s="142"/>
      <c r="CD34" s="142"/>
      <c r="CE34" s="142"/>
      <c r="CF34" s="142"/>
      <c r="CG34" s="142"/>
      <c r="CH34" s="142"/>
      <c r="CI34" s="142"/>
      <c r="CJ34" s="142"/>
      <c r="CK34" s="142"/>
      <c r="CL34" s="142"/>
      <c r="CM34" s="142"/>
      <c r="CN34" s="142"/>
      <c r="CO34" s="142"/>
      <c r="CP34" s="142"/>
      <c r="CQ34" s="142"/>
      <c r="CR34" s="142"/>
      <c r="CS34" s="142"/>
      <c r="CT34" s="142"/>
      <c r="CU34" s="142"/>
      <c r="CV34" s="142"/>
      <c r="CW34" s="142"/>
      <c r="CX34" s="142"/>
      <c r="CY34" s="142"/>
      <c r="CZ34" s="142"/>
      <c r="DA34" s="142"/>
      <c r="DB34" s="142"/>
      <c r="DC34" s="142"/>
      <c r="DD34" s="142"/>
      <c r="DE34" s="142"/>
      <c r="DF34" s="142"/>
      <c r="DG34" s="142"/>
      <c r="DH34" s="142"/>
      <c r="DI34" s="142"/>
      <c r="DJ34" s="142"/>
      <c r="DK34" s="142"/>
      <c r="DL34" s="142"/>
      <c r="DM34" s="142"/>
      <c r="DN34" s="142"/>
      <c r="DO34" s="142"/>
      <c r="DP34" s="142"/>
      <c r="DQ34" s="142"/>
      <c r="DR34" s="142"/>
      <c r="DS34" s="142"/>
      <c r="DT34" s="142"/>
      <c r="DU34" s="142"/>
      <c r="DV34" s="142"/>
      <c r="DW34" s="144"/>
      <c r="DX34" s="144"/>
      <c r="DY34" s="144"/>
      <c r="DZ34" s="144"/>
      <c r="EA34" s="144"/>
      <c r="EB34" s="144"/>
      <c r="EC34" s="144"/>
      <c r="ED34" s="144"/>
      <c r="EE34" s="144"/>
      <c r="EF34" s="144"/>
      <c r="EG34" s="144"/>
      <c r="EH34" s="144"/>
      <c r="EI34" s="144"/>
      <c r="EJ34" s="144"/>
      <c r="EK34" s="144"/>
      <c r="EL34" s="144"/>
      <c r="EM34" s="144"/>
      <c r="EN34" s="144"/>
      <c r="EO34" s="144"/>
      <c r="EP34" s="144"/>
      <c r="EQ34" s="144"/>
      <c r="ER34" s="144"/>
      <c r="ES34" s="144"/>
      <c r="ET34" s="144"/>
      <c r="EU34" s="144"/>
      <c r="EV34" s="144"/>
      <c r="EW34" s="144"/>
      <c r="EX34" s="144"/>
      <c r="EY34" s="144"/>
      <c r="EZ34" s="144"/>
      <c r="FA34" s="144"/>
      <c r="FB34" s="144"/>
      <c r="FC34" s="144"/>
      <c r="FD34" s="144"/>
      <c r="FE34" s="144"/>
      <c r="FF34" s="144"/>
      <c r="FG34" s="144"/>
      <c r="FH34" s="144"/>
      <c r="FI34" s="144"/>
      <c r="FJ34" s="144"/>
      <c r="FK34" s="144"/>
      <c r="FL34" s="144"/>
      <c r="FM34" s="144"/>
      <c r="FN34" s="144"/>
      <c r="FO34" s="144"/>
      <c r="FP34" s="144"/>
      <c r="FQ34" s="144"/>
      <c r="FR34" s="144"/>
      <c r="FS34" s="144"/>
      <c r="FT34" s="144"/>
      <c r="FU34" s="144"/>
      <c r="FV34" s="144"/>
      <c r="FW34" s="144"/>
      <c r="FX34" s="128"/>
      <c r="FY34" s="128"/>
    </row>
    <row r="35" ht="15.75" hidden="1" customHeight="1">
      <c r="A35" s="128"/>
      <c r="B35" s="134"/>
      <c r="C35" s="135"/>
      <c r="D35" s="131"/>
      <c r="E35" s="136"/>
      <c r="F35" s="137"/>
      <c r="G35" s="137"/>
      <c r="H35" s="138"/>
      <c r="I35" s="139"/>
      <c r="J35" s="139"/>
      <c r="K35" s="139"/>
      <c r="L35" s="139"/>
      <c r="M35" s="139"/>
      <c r="N35" s="139"/>
      <c r="O35" s="139"/>
      <c r="P35" s="141"/>
      <c r="Q35" s="139"/>
      <c r="R35" s="141"/>
      <c r="S35" s="141"/>
      <c r="T35" s="139"/>
      <c r="U35" s="141"/>
      <c r="V35" s="141"/>
      <c r="W35" s="141"/>
      <c r="X35" s="141"/>
      <c r="Y35" s="141"/>
      <c r="Z35" s="141"/>
      <c r="AA35" s="142"/>
      <c r="AB35" s="142"/>
      <c r="AC35" s="142"/>
      <c r="AD35" s="142"/>
      <c r="AE35" s="142"/>
      <c r="AF35" s="142"/>
      <c r="AG35" s="142"/>
      <c r="AH35" s="142"/>
      <c r="AI35" s="142"/>
      <c r="AJ35" s="142"/>
      <c r="AK35" s="142"/>
      <c r="AL35" s="142"/>
      <c r="AM35" s="142"/>
      <c r="AN35" s="142"/>
      <c r="AO35" s="142"/>
      <c r="AP35" s="142"/>
      <c r="AQ35" s="142"/>
      <c r="AR35" s="142"/>
      <c r="AS35" s="142"/>
      <c r="AT35" s="142"/>
      <c r="AU35" s="142"/>
      <c r="AV35" s="142"/>
      <c r="AW35" s="142"/>
      <c r="AX35" s="142"/>
      <c r="AY35" s="142"/>
      <c r="AZ35" s="142"/>
      <c r="BA35" s="142"/>
      <c r="BB35" s="142"/>
      <c r="BC35" s="142"/>
      <c r="BD35" s="142"/>
      <c r="BE35" s="142"/>
      <c r="BF35" s="142"/>
      <c r="BG35" s="142"/>
      <c r="BH35" s="142"/>
      <c r="BI35" s="142"/>
      <c r="BJ35" s="142"/>
      <c r="BK35" s="142"/>
      <c r="BL35" s="142"/>
      <c r="BM35" s="142"/>
      <c r="BN35" s="142"/>
      <c r="BO35" s="142"/>
      <c r="BP35" s="142"/>
      <c r="BQ35" s="142"/>
      <c r="BR35" s="142"/>
      <c r="BS35" s="142"/>
      <c r="BT35" s="142"/>
      <c r="BU35" s="142"/>
      <c r="BV35" s="142"/>
      <c r="BW35" s="142"/>
      <c r="BX35" s="142"/>
      <c r="BY35" s="142"/>
      <c r="BZ35" s="142"/>
      <c r="CA35" s="142"/>
      <c r="CB35" s="142"/>
      <c r="CC35" s="142"/>
      <c r="CD35" s="142"/>
      <c r="CE35" s="142"/>
      <c r="CF35" s="142"/>
      <c r="CG35" s="142"/>
      <c r="CH35" s="142"/>
      <c r="CI35" s="142"/>
      <c r="CJ35" s="142"/>
      <c r="CK35" s="142"/>
      <c r="CL35" s="142"/>
      <c r="CM35" s="142"/>
      <c r="CN35" s="142"/>
      <c r="CO35" s="142"/>
      <c r="CP35" s="142"/>
      <c r="CQ35" s="142"/>
      <c r="CR35" s="142"/>
      <c r="CS35" s="142"/>
      <c r="CT35" s="142"/>
      <c r="CU35" s="142"/>
      <c r="CV35" s="142"/>
      <c r="CW35" s="142"/>
      <c r="CX35" s="142"/>
      <c r="CY35" s="142"/>
      <c r="CZ35" s="142"/>
      <c r="DA35" s="142"/>
      <c r="DB35" s="142"/>
      <c r="DC35" s="142"/>
      <c r="DD35" s="142"/>
      <c r="DE35" s="142"/>
      <c r="DF35" s="142"/>
      <c r="DG35" s="142"/>
      <c r="DH35" s="142"/>
      <c r="DI35" s="142"/>
      <c r="DJ35" s="142"/>
      <c r="DK35" s="142"/>
      <c r="DL35" s="142"/>
      <c r="DM35" s="142"/>
      <c r="DN35" s="142"/>
      <c r="DO35" s="142"/>
      <c r="DP35" s="142"/>
      <c r="DQ35" s="142"/>
      <c r="DR35" s="142"/>
      <c r="DS35" s="142"/>
      <c r="DT35" s="142"/>
      <c r="DU35" s="142"/>
      <c r="DV35" s="142"/>
      <c r="DW35" s="144"/>
      <c r="DX35" s="144"/>
      <c r="DY35" s="144"/>
      <c r="DZ35" s="144"/>
      <c r="EA35" s="144"/>
      <c r="EB35" s="144"/>
      <c r="EC35" s="144"/>
      <c r="ED35" s="144"/>
      <c r="EE35" s="144"/>
      <c r="EF35" s="144"/>
      <c r="EG35" s="144"/>
      <c r="EH35" s="144"/>
      <c r="EI35" s="144"/>
      <c r="EJ35" s="144"/>
      <c r="EK35" s="144"/>
      <c r="EL35" s="144"/>
      <c r="EM35" s="144"/>
      <c r="EN35" s="144"/>
      <c r="EO35" s="144"/>
      <c r="EP35" s="144"/>
      <c r="EQ35" s="144"/>
      <c r="ER35" s="144"/>
      <c r="ES35" s="144"/>
      <c r="ET35" s="144"/>
      <c r="EU35" s="144"/>
      <c r="EV35" s="144"/>
      <c r="EW35" s="144"/>
      <c r="EX35" s="144"/>
      <c r="EY35" s="144"/>
      <c r="EZ35" s="144"/>
      <c r="FA35" s="144"/>
      <c r="FB35" s="144"/>
      <c r="FC35" s="144"/>
      <c r="FD35" s="144"/>
      <c r="FE35" s="144"/>
      <c r="FF35" s="144"/>
      <c r="FG35" s="144"/>
      <c r="FH35" s="144"/>
      <c r="FI35" s="144"/>
      <c r="FJ35" s="144"/>
      <c r="FK35" s="144"/>
      <c r="FL35" s="144"/>
      <c r="FM35" s="144"/>
      <c r="FN35" s="144"/>
      <c r="FO35" s="144"/>
      <c r="FP35" s="144"/>
      <c r="FQ35" s="144"/>
      <c r="FR35" s="144"/>
      <c r="FS35" s="144"/>
      <c r="FT35" s="144"/>
      <c r="FU35" s="144"/>
      <c r="FV35" s="144"/>
      <c r="FW35" s="144"/>
      <c r="FX35" s="128"/>
      <c r="FY35" s="128"/>
    </row>
    <row r="36" ht="15.75" hidden="1" customHeight="1">
      <c r="A36" s="128"/>
      <c r="B36" s="134"/>
      <c r="C36" s="148"/>
      <c r="D36" s="131"/>
      <c r="E36" s="149"/>
      <c r="F36" s="137"/>
      <c r="G36" s="137"/>
      <c r="H36" s="138"/>
      <c r="I36" s="139"/>
      <c r="J36" s="139"/>
      <c r="K36" s="139"/>
      <c r="L36" s="139"/>
      <c r="M36" s="139"/>
      <c r="N36" s="139"/>
      <c r="O36" s="139"/>
      <c r="P36" s="141"/>
      <c r="Q36" s="141"/>
      <c r="R36" s="141"/>
      <c r="S36" s="141"/>
      <c r="T36" s="141"/>
      <c r="U36" s="141"/>
      <c r="V36" s="141"/>
      <c r="W36" s="141"/>
      <c r="X36" s="141"/>
      <c r="Y36" s="141"/>
      <c r="Z36" s="141"/>
      <c r="AA36" s="141"/>
      <c r="AB36" s="141"/>
      <c r="AC36" s="141"/>
      <c r="AD36" s="141"/>
      <c r="AE36" s="141"/>
      <c r="AF36" s="141"/>
      <c r="AG36" s="141"/>
      <c r="AH36" s="141"/>
      <c r="AI36" s="141"/>
      <c r="AJ36" s="141"/>
      <c r="AK36" s="141"/>
      <c r="AL36" s="141"/>
      <c r="AM36" s="141"/>
      <c r="AN36" s="141"/>
      <c r="AO36" s="141"/>
      <c r="AP36" s="141"/>
      <c r="AQ36" s="141"/>
      <c r="AR36" s="141"/>
      <c r="AS36" s="141"/>
      <c r="AT36" s="141"/>
      <c r="AU36" s="141"/>
      <c r="AV36" s="141"/>
      <c r="AW36" s="141"/>
      <c r="AX36" s="141"/>
      <c r="AY36" s="141"/>
      <c r="AZ36" s="141"/>
      <c r="BA36" s="141"/>
      <c r="BB36" s="141"/>
      <c r="BC36" s="141"/>
      <c r="BD36" s="141"/>
      <c r="BE36" s="141"/>
      <c r="BF36" s="141"/>
      <c r="BG36" s="141"/>
      <c r="BH36" s="141"/>
      <c r="BI36" s="141"/>
      <c r="BJ36" s="141"/>
      <c r="BK36" s="141"/>
      <c r="BL36" s="141"/>
      <c r="BM36" s="141"/>
      <c r="BN36" s="141"/>
      <c r="BO36" s="141"/>
      <c r="BP36" s="141"/>
      <c r="BQ36" s="141"/>
      <c r="BR36" s="141"/>
      <c r="BS36" s="141"/>
      <c r="BT36" s="141"/>
      <c r="BU36" s="141"/>
      <c r="BV36" s="141"/>
      <c r="BW36" s="141"/>
      <c r="BX36" s="141"/>
      <c r="BY36" s="141"/>
      <c r="BZ36" s="141"/>
      <c r="CA36" s="141"/>
      <c r="CB36" s="141"/>
      <c r="CC36" s="141"/>
      <c r="CD36" s="141"/>
      <c r="CE36" s="141"/>
      <c r="CF36" s="141"/>
      <c r="CG36" s="141"/>
      <c r="CH36" s="141"/>
      <c r="CI36" s="141"/>
      <c r="CJ36" s="141"/>
      <c r="CK36" s="141"/>
      <c r="CL36" s="141"/>
      <c r="CM36" s="141"/>
      <c r="CN36" s="141"/>
      <c r="CO36" s="141"/>
      <c r="CP36" s="141"/>
      <c r="CQ36" s="141"/>
      <c r="CR36" s="141"/>
      <c r="CS36" s="141"/>
      <c r="CT36" s="141"/>
      <c r="CU36" s="141"/>
      <c r="CV36" s="141"/>
      <c r="CW36" s="141"/>
      <c r="CX36" s="141"/>
      <c r="CY36" s="141"/>
      <c r="CZ36" s="141"/>
      <c r="DA36" s="141"/>
      <c r="DB36" s="141"/>
      <c r="DC36" s="141"/>
      <c r="DD36" s="141"/>
      <c r="DE36" s="141"/>
      <c r="DF36" s="141"/>
      <c r="DG36" s="141"/>
      <c r="DH36" s="141"/>
      <c r="DI36" s="141"/>
      <c r="DJ36" s="141"/>
      <c r="DK36" s="141"/>
      <c r="DL36" s="141"/>
      <c r="DM36" s="141"/>
      <c r="DN36" s="141"/>
      <c r="DO36" s="141"/>
      <c r="DP36" s="141"/>
      <c r="DQ36" s="141"/>
      <c r="DR36" s="141"/>
      <c r="DS36" s="141"/>
      <c r="DT36" s="141"/>
      <c r="DU36" s="141"/>
      <c r="DV36" s="141"/>
      <c r="DW36" s="144"/>
      <c r="DX36" s="144"/>
      <c r="DY36" s="144"/>
      <c r="DZ36" s="144"/>
      <c r="EA36" s="144"/>
      <c r="EB36" s="144"/>
      <c r="EC36" s="144"/>
      <c r="ED36" s="144"/>
      <c r="EE36" s="144"/>
      <c r="EF36" s="144"/>
      <c r="EG36" s="144"/>
      <c r="EH36" s="144"/>
      <c r="EI36" s="144"/>
      <c r="EJ36" s="144"/>
      <c r="EK36" s="144"/>
      <c r="EL36" s="144"/>
      <c r="EM36" s="144"/>
      <c r="EN36" s="144"/>
      <c r="EO36" s="144"/>
      <c r="EP36" s="144"/>
      <c r="EQ36" s="144"/>
      <c r="ER36" s="144"/>
      <c r="ES36" s="144"/>
      <c r="ET36" s="144"/>
      <c r="EU36" s="144"/>
      <c r="EV36" s="144"/>
      <c r="EW36" s="144"/>
      <c r="EX36" s="144"/>
      <c r="EY36" s="144"/>
      <c r="EZ36" s="144"/>
      <c r="FA36" s="144"/>
      <c r="FB36" s="144"/>
      <c r="FC36" s="144"/>
      <c r="FD36" s="144"/>
      <c r="FE36" s="144"/>
      <c r="FF36" s="144"/>
      <c r="FG36" s="144"/>
      <c r="FH36" s="144"/>
      <c r="FI36" s="144"/>
      <c r="FJ36" s="144"/>
      <c r="FK36" s="144"/>
      <c r="FL36" s="144"/>
      <c r="FM36" s="144"/>
      <c r="FN36" s="144"/>
      <c r="FO36" s="144"/>
      <c r="FP36" s="144"/>
      <c r="FQ36" s="144"/>
      <c r="FR36" s="144"/>
      <c r="FS36" s="144"/>
      <c r="FT36" s="144"/>
      <c r="FU36" s="144"/>
      <c r="FV36" s="144"/>
      <c r="FW36" s="144"/>
      <c r="FX36" s="128"/>
      <c r="FY36" s="128"/>
    </row>
    <row r="37" ht="0.75" hidden="1" customHeight="1">
      <c r="A37" s="128"/>
      <c r="B37" s="129"/>
      <c r="C37" s="130"/>
      <c r="D37" s="131"/>
      <c r="E37" s="138"/>
      <c r="F37" s="150"/>
      <c r="G37" s="151"/>
      <c r="H37" s="152" t="s">
        <v>117</v>
      </c>
      <c r="I37" s="153"/>
      <c r="J37" s="153"/>
      <c r="K37" s="153"/>
      <c r="L37" s="153"/>
      <c r="M37" s="153"/>
      <c r="N37" s="153"/>
      <c r="O37" s="153"/>
      <c r="P37" s="141"/>
      <c r="Q37" s="141"/>
      <c r="R37" s="141"/>
      <c r="S37" s="141"/>
      <c r="T37" s="141"/>
      <c r="U37" s="141"/>
      <c r="V37" s="141"/>
      <c r="W37" s="141"/>
      <c r="X37" s="139"/>
      <c r="Y37" s="139"/>
      <c r="Z37" s="139"/>
      <c r="AA37" s="139"/>
      <c r="AB37" s="141"/>
      <c r="AC37" s="141"/>
      <c r="AD37" s="139"/>
      <c r="AE37" s="141"/>
      <c r="AF37" s="141"/>
      <c r="AG37" s="141"/>
      <c r="AH37" s="141"/>
      <c r="AI37" s="141"/>
      <c r="AJ37" s="141"/>
      <c r="AK37" s="142"/>
      <c r="AL37" s="142"/>
      <c r="AM37" s="142"/>
      <c r="AN37" s="142"/>
      <c r="AO37" s="142"/>
      <c r="AP37" s="142"/>
      <c r="AQ37" s="142"/>
      <c r="AR37" s="142"/>
      <c r="AS37" s="142"/>
      <c r="AT37" s="142"/>
      <c r="AU37" s="142"/>
      <c r="AV37" s="142"/>
      <c r="AW37" s="142"/>
      <c r="AX37" s="142"/>
      <c r="AY37" s="142"/>
      <c r="AZ37" s="142"/>
      <c r="BA37" s="142"/>
      <c r="BB37" s="142"/>
      <c r="BC37" s="142"/>
      <c r="BD37" s="142"/>
      <c r="BE37" s="142"/>
      <c r="BF37" s="142"/>
      <c r="BG37" s="142"/>
      <c r="BH37" s="142"/>
      <c r="BI37" s="142"/>
      <c r="BJ37" s="142"/>
      <c r="BK37" s="142"/>
      <c r="BL37" s="142"/>
      <c r="BM37" s="142"/>
      <c r="BN37" s="142"/>
      <c r="BO37" s="142"/>
      <c r="BP37" s="142"/>
      <c r="BQ37" s="142"/>
      <c r="BR37" s="142"/>
      <c r="BS37" s="142"/>
      <c r="BT37" s="142"/>
      <c r="BU37" s="142"/>
      <c r="BV37" s="142"/>
      <c r="BW37" s="142"/>
      <c r="BX37" s="142"/>
      <c r="BY37" s="142"/>
      <c r="BZ37" s="142"/>
      <c r="CA37" s="142"/>
      <c r="CB37" s="142"/>
      <c r="CC37" s="142"/>
      <c r="CD37" s="142"/>
      <c r="CE37" s="142"/>
      <c r="CF37" s="142"/>
      <c r="CG37" s="142"/>
      <c r="CH37" s="142"/>
      <c r="CI37" s="142"/>
      <c r="CJ37" s="142"/>
      <c r="CK37" s="142"/>
      <c r="CL37" s="142"/>
      <c r="CM37" s="142"/>
      <c r="CN37" s="142"/>
      <c r="CO37" s="142"/>
      <c r="CP37" s="142"/>
      <c r="CQ37" s="142"/>
      <c r="CR37" s="142"/>
      <c r="CS37" s="142"/>
      <c r="CT37" s="142"/>
      <c r="CU37" s="142"/>
      <c r="CV37" s="142"/>
      <c r="CW37" s="142"/>
      <c r="CX37" s="142"/>
      <c r="CY37" s="142"/>
      <c r="CZ37" s="142"/>
      <c r="DA37" s="142"/>
      <c r="DB37" s="142"/>
      <c r="DC37" s="142"/>
      <c r="DD37" s="142"/>
      <c r="DE37" s="142"/>
      <c r="DF37" s="142"/>
      <c r="DG37" s="142"/>
      <c r="DH37" s="142"/>
      <c r="DI37" s="142"/>
      <c r="DJ37" s="142"/>
      <c r="DK37" s="142"/>
      <c r="DL37" s="142"/>
      <c r="DM37" s="142"/>
      <c r="DN37" s="142"/>
      <c r="DO37" s="142"/>
      <c r="DP37" s="142"/>
      <c r="DQ37" s="142"/>
      <c r="DR37" s="142"/>
      <c r="DS37" s="142"/>
      <c r="DT37" s="142"/>
      <c r="DU37" s="142"/>
      <c r="DV37" s="142"/>
      <c r="DW37" s="144"/>
      <c r="DX37" s="144"/>
      <c r="DY37" s="144"/>
      <c r="DZ37" s="144"/>
      <c r="EA37" s="144"/>
      <c r="EB37" s="144"/>
      <c r="EC37" s="144"/>
      <c r="ED37" s="144"/>
      <c r="EE37" s="144"/>
      <c r="EF37" s="144"/>
      <c r="EG37" s="144"/>
      <c r="EH37" s="144"/>
      <c r="EI37" s="144"/>
      <c r="EJ37" s="144"/>
      <c r="EK37" s="144"/>
      <c r="EL37" s="144"/>
      <c r="EM37" s="144"/>
      <c r="EN37" s="144"/>
      <c r="EO37" s="144"/>
      <c r="EP37" s="144"/>
      <c r="EQ37" s="144"/>
      <c r="ER37" s="144"/>
      <c r="ES37" s="144"/>
      <c r="ET37" s="144"/>
      <c r="EU37" s="144"/>
      <c r="EV37" s="144"/>
      <c r="EW37" s="144"/>
      <c r="EX37" s="144"/>
      <c r="EY37" s="144"/>
      <c r="EZ37" s="144"/>
      <c r="FA37" s="144"/>
      <c r="FB37" s="144"/>
      <c r="FC37" s="144"/>
      <c r="FD37" s="144"/>
      <c r="FE37" s="144"/>
      <c r="FF37" s="144"/>
      <c r="FG37" s="144"/>
      <c r="FH37" s="144"/>
      <c r="FI37" s="144"/>
      <c r="FJ37" s="144"/>
      <c r="FK37" s="144"/>
      <c r="FL37" s="144"/>
      <c r="FM37" s="144"/>
      <c r="FN37" s="144"/>
      <c r="FO37" s="144"/>
      <c r="FP37" s="144"/>
      <c r="FQ37" s="144"/>
      <c r="FR37" s="144"/>
      <c r="FS37" s="144"/>
      <c r="FT37" s="144"/>
      <c r="FU37" s="144"/>
      <c r="FV37" s="144"/>
      <c r="FW37" s="144"/>
      <c r="FX37" s="128"/>
      <c r="FY37" s="128"/>
    </row>
    <row r="38" ht="14.25" hidden="1" customHeight="1">
      <c r="A38" s="128"/>
      <c r="B38" s="129"/>
      <c r="C38" s="130"/>
      <c r="D38" s="131"/>
      <c r="E38" s="138"/>
      <c r="F38" s="150"/>
      <c r="G38" s="151"/>
      <c r="H38" s="154" t="s">
        <v>118</v>
      </c>
      <c r="I38" s="155"/>
      <c r="J38" s="155"/>
      <c r="K38" s="155"/>
      <c r="L38" s="155"/>
      <c r="M38" s="155"/>
      <c r="N38" s="155"/>
      <c r="O38" s="155"/>
      <c r="P38" s="141"/>
      <c r="Q38" s="141"/>
      <c r="R38" s="141"/>
      <c r="S38" s="141"/>
      <c r="T38" s="141"/>
      <c r="U38" s="141"/>
      <c r="V38" s="141"/>
      <c r="W38" s="141"/>
      <c r="X38" s="141"/>
      <c r="Y38" s="141"/>
      <c r="Z38" s="141"/>
      <c r="AA38" s="141"/>
      <c r="AB38" s="141"/>
      <c r="AC38" s="141"/>
      <c r="AD38" s="141"/>
      <c r="AE38" s="141"/>
      <c r="AF38" s="141"/>
      <c r="AG38" s="141"/>
      <c r="AH38" s="141"/>
      <c r="AI38" s="141"/>
      <c r="AJ38" s="141"/>
      <c r="AK38" s="141"/>
      <c r="AL38" s="141"/>
      <c r="AM38" s="141"/>
      <c r="AN38" s="141"/>
      <c r="AO38" s="141"/>
      <c r="AP38" s="141"/>
      <c r="AQ38" s="141"/>
      <c r="AR38" s="141"/>
      <c r="AS38" s="141"/>
      <c r="AT38" s="141"/>
      <c r="AU38" s="141"/>
      <c r="AV38" s="141"/>
      <c r="AW38" s="141"/>
      <c r="AX38" s="141"/>
      <c r="AY38" s="141"/>
      <c r="AZ38" s="141"/>
      <c r="BA38" s="141"/>
      <c r="BB38" s="141"/>
      <c r="BC38" s="141"/>
      <c r="BD38" s="141"/>
      <c r="BE38" s="141"/>
      <c r="BF38" s="141"/>
      <c r="BG38" s="141"/>
      <c r="BH38" s="141"/>
      <c r="BI38" s="141"/>
      <c r="BJ38" s="141"/>
      <c r="BK38" s="141"/>
      <c r="BL38" s="141"/>
      <c r="BM38" s="141"/>
      <c r="BN38" s="141"/>
      <c r="BO38" s="141"/>
      <c r="BP38" s="141"/>
      <c r="BQ38" s="141"/>
      <c r="BR38" s="141"/>
      <c r="BS38" s="141"/>
      <c r="BT38" s="141"/>
      <c r="BU38" s="141"/>
      <c r="BV38" s="141"/>
      <c r="BW38" s="141"/>
      <c r="BX38" s="141"/>
      <c r="BY38" s="141"/>
      <c r="BZ38" s="141"/>
      <c r="CA38" s="141"/>
      <c r="CB38" s="141"/>
      <c r="CC38" s="141"/>
      <c r="CD38" s="141"/>
      <c r="CE38" s="141"/>
      <c r="CF38" s="141"/>
      <c r="CG38" s="141"/>
      <c r="CH38" s="141"/>
      <c r="CI38" s="141"/>
      <c r="CJ38" s="141"/>
      <c r="CK38" s="141"/>
      <c r="CL38" s="141"/>
      <c r="CM38" s="141"/>
      <c r="CN38" s="141"/>
      <c r="CO38" s="141"/>
      <c r="CP38" s="141"/>
      <c r="CQ38" s="141"/>
      <c r="CR38" s="141"/>
      <c r="CS38" s="141"/>
      <c r="CT38" s="141"/>
      <c r="CU38" s="141"/>
      <c r="CV38" s="141"/>
      <c r="CW38" s="141"/>
      <c r="CX38" s="141"/>
      <c r="CY38" s="141"/>
      <c r="CZ38" s="141"/>
      <c r="DA38" s="141"/>
      <c r="DB38" s="141"/>
      <c r="DC38" s="141"/>
      <c r="DD38" s="141"/>
      <c r="DE38" s="141"/>
      <c r="DF38" s="141"/>
      <c r="DG38" s="141"/>
      <c r="DH38" s="141"/>
      <c r="DI38" s="141"/>
      <c r="DJ38" s="141"/>
      <c r="DK38" s="141"/>
      <c r="DL38" s="141"/>
      <c r="DM38" s="141"/>
      <c r="DN38" s="141"/>
      <c r="DO38" s="141"/>
      <c r="DP38" s="141"/>
      <c r="DQ38" s="141"/>
      <c r="DR38" s="141"/>
      <c r="DS38" s="141"/>
      <c r="DT38" s="141"/>
      <c r="DU38" s="141"/>
      <c r="DV38" s="141"/>
      <c r="DW38" s="144"/>
      <c r="DX38" s="144"/>
      <c r="DY38" s="144"/>
      <c r="DZ38" s="144"/>
      <c r="EA38" s="144"/>
      <c r="EB38" s="144"/>
      <c r="EC38" s="144"/>
      <c r="ED38" s="144"/>
      <c r="EE38" s="144"/>
      <c r="EF38" s="144"/>
      <c r="EG38" s="144"/>
      <c r="EH38" s="144"/>
      <c r="EI38" s="144"/>
      <c r="EJ38" s="144"/>
      <c r="EK38" s="144"/>
      <c r="EL38" s="144"/>
      <c r="EM38" s="144"/>
      <c r="EN38" s="144"/>
      <c r="EO38" s="144"/>
      <c r="EP38" s="144"/>
      <c r="EQ38" s="144"/>
      <c r="ER38" s="144"/>
      <c r="ES38" s="144"/>
      <c r="ET38" s="144"/>
      <c r="EU38" s="144"/>
      <c r="EV38" s="144"/>
      <c r="EW38" s="144"/>
      <c r="EX38" s="144"/>
      <c r="EY38" s="144"/>
      <c r="EZ38" s="144"/>
      <c r="FA38" s="144"/>
      <c r="FB38" s="144"/>
      <c r="FC38" s="144"/>
      <c r="FD38" s="144"/>
      <c r="FE38" s="144"/>
      <c r="FF38" s="144"/>
      <c r="FG38" s="144"/>
      <c r="FH38" s="144"/>
      <c r="FI38" s="144"/>
      <c r="FJ38" s="144"/>
      <c r="FK38" s="144"/>
      <c r="FL38" s="144"/>
      <c r="FM38" s="144"/>
      <c r="FN38" s="144"/>
      <c r="FO38" s="144"/>
      <c r="FP38" s="144"/>
      <c r="FQ38" s="144"/>
      <c r="FR38" s="144"/>
      <c r="FS38" s="144"/>
      <c r="FT38" s="144"/>
      <c r="FU38" s="144"/>
      <c r="FV38" s="144"/>
      <c r="FW38" s="144"/>
      <c r="FX38" s="128"/>
      <c r="FY38" s="128"/>
    </row>
    <row r="39" ht="15.0" hidden="1" customHeight="1">
      <c r="A39" s="128"/>
      <c r="B39" s="129"/>
      <c r="C39" s="130"/>
      <c r="D39" s="131"/>
      <c r="E39" s="138"/>
      <c r="F39" s="150"/>
      <c r="G39" s="151"/>
      <c r="H39" s="156"/>
      <c r="I39" s="157"/>
      <c r="J39" s="157"/>
      <c r="K39" s="157"/>
      <c r="L39" s="157"/>
      <c r="M39" s="157"/>
      <c r="N39" s="157"/>
      <c r="O39" s="157"/>
      <c r="P39" s="141"/>
      <c r="Q39" s="141"/>
      <c r="R39" s="141"/>
      <c r="S39" s="141"/>
      <c r="T39" s="141"/>
      <c r="U39" s="141"/>
      <c r="V39" s="141"/>
      <c r="W39" s="141"/>
      <c r="X39" s="158"/>
      <c r="Y39" s="141"/>
      <c r="Z39" s="141"/>
      <c r="AA39" s="141"/>
      <c r="AB39" s="141"/>
      <c r="AC39" s="141"/>
      <c r="AD39" s="141"/>
      <c r="AE39" s="141"/>
      <c r="AF39" s="141"/>
      <c r="AG39" s="141"/>
      <c r="AH39" s="141"/>
      <c r="AI39" s="139"/>
      <c r="AJ39" s="141"/>
      <c r="AK39" s="141"/>
      <c r="AL39" s="142"/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  <c r="AW39" s="142"/>
      <c r="AX39" s="142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2"/>
      <c r="BP39" s="142"/>
      <c r="BQ39" s="142"/>
      <c r="BR39" s="142"/>
      <c r="BS39" s="142"/>
      <c r="BT39" s="142"/>
      <c r="BU39" s="142"/>
      <c r="BV39" s="142"/>
      <c r="BW39" s="142"/>
      <c r="BX39" s="142"/>
      <c r="BY39" s="142"/>
      <c r="BZ39" s="142"/>
      <c r="CA39" s="142"/>
      <c r="CB39" s="142"/>
      <c r="CC39" s="142"/>
      <c r="CD39" s="142"/>
      <c r="CE39" s="142"/>
      <c r="CF39" s="142"/>
      <c r="CG39" s="142"/>
      <c r="CH39" s="142"/>
      <c r="CI39" s="142"/>
      <c r="CJ39" s="142"/>
      <c r="CK39" s="142"/>
      <c r="CL39" s="142"/>
      <c r="CM39" s="142"/>
      <c r="CN39" s="142"/>
      <c r="CO39" s="142"/>
      <c r="CP39" s="142"/>
      <c r="CQ39" s="142"/>
      <c r="CR39" s="142"/>
      <c r="CS39" s="142"/>
      <c r="CT39" s="142"/>
      <c r="CU39" s="142"/>
      <c r="CV39" s="142"/>
      <c r="CW39" s="142"/>
      <c r="CX39" s="142"/>
      <c r="CY39" s="142"/>
      <c r="CZ39" s="142"/>
      <c r="DA39" s="142"/>
      <c r="DB39" s="142"/>
      <c r="DC39" s="142"/>
      <c r="DD39" s="142"/>
      <c r="DE39" s="142"/>
      <c r="DF39" s="142"/>
      <c r="DG39" s="142"/>
      <c r="DH39" s="142"/>
      <c r="DI39" s="142"/>
      <c r="DJ39" s="142"/>
      <c r="DK39" s="142"/>
      <c r="DL39" s="142"/>
      <c r="DM39" s="142"/>
      <c r="DN39" s="142"/>
      <c r="DO39" s="142"/>
      <c r="DP39" s="142"/>
      <c r="DQ39" s="142"/>
      <c r="DR39" s="142"/>
      <c r="DS39" s="142"/>
      <c r="DT39" s="142"/>
      <c r="DU39" s="142"/>
      <c r="DV39" s="142"/>
      <c r="DW39" s="144"/>
      <c r="DX39" s="144"/>
      <c r="DY39" s="144"/>
      <c r="DZ39" s="144"/>
      <c r="EA39" s="144"/>
      <c r="EB39" s="144"/>
      <c r="EC39" s="144"/>
      <c r="ED39" s="144"/>
      <c r="EE39" s="144"/>
      <c r="EF39" s="144"/>
      <c r="EG39" s="144"/>
      <c r="EH39" s="144"/>
      <c r="EI39" s="144"/>
      <c r="EJ39" s="144"/>
      <c r="EK39" s="144"/>
      <c r="EL39" s="144"/>
      <c r="EM39" s="144"/>
      <c r="EN39" s="144"/>
      <c r="EO39" s="144"/>
      <c r="EP39" s="144"/>
      <c r="EQ39" s="144"/>
      <c r="ER39" s="144"/>
      <c r="ES39" s="144"/>
      <c r="ET39" s="144"/>
      <c r="EU39" s="144"/>
      <c r="EV39" s="144"/>
      <c r="EW39" s="144"/>
      <c r="EX39" s="144"/>
      <c r="EY39" s="144"/>
      <c r="EZ39" s="144"/>
      <c r="FA39" s="144"/>
      <c r="FB39" s="144"/>
      <c r="FC39" s="144"/>
      <c r="FD39" s="144"/>
      <c r="FE39" s="144"/>
      <c r="FF39" s="144"/>
      <c r="FG39" s="144"/>
      <c r="FH39" s="144"/>
      <c r="FI39" s="144"/>
      <c r="FJ39" s="144"/>
      <c r="FK39" s="144"/>
      <c r="FL39" s="144"/>
      <c r="FM39" s="144"/>
      <c r="FN39" s="144"/>
      <c r="FO39" s="144"/>
      <c r="FP39" s="144"/>
      <c r="FQ39" s="144"/>
      <c r="FR39" s="144"/>
      <c r="FS39" s="144"/>
      <c r="FT39" s="144"/>
      <c r="FU39" s="144"/>
      <c r="FV39" s="144"/>
      <c r="FW39" s="144"/>
      <c r="FX39" s="128"/>
      <c r="FY39" s="128"/>
    </row>
    <row r="40" ht="15.75" hidden="1" customHeight="1">
      <c r="A40" s="128"/>
      <c r="B40" s="129"/>
      <c r="C40" s="130"/>
      <c r="D40" s="131"/>
      <c r="E40" s="138"/>
      <c r="F40" s="150"/>
      <c r="G40" s="151"/>
      <c r="H40" s="179"/>
      <c r="I40" s="157"/>
      <c r="J40" s="157"/>
      <c r="K40" s="157"/>
      <c r="L40" s="157"/>
      <c r="M40" s="157"/>
      <c r="N40" s="157"/>
      <c r="O40" s="157"/>
      <c r="P40" s="141"/>
      <c r="Q40" s="141"/>
      <c r="R40" s="141"/>
      <c r="S40" s="141"/>
      <c r="T40" s="141"/>
      <c r="U40" s="141"/>
      <c r="V40" s="141"/>
      <c r="W40" s="141"/>
      <c r="X40" s="158"/>
      <c r="Y40" s="141"/>
      <c r="Z40" s="141"/>
      <c r="AA40" s="141"/>
      <c r="AB40" s="141"/>
      <c r="AC40" s="141"/>
      <c r="AD40" s="141"/>
      <c r="AE40" s="141"/>
      <c r="AF40" s="141"/>
      <c r="AG40" s="141"/>
      <c r="AH40" s="141"/>
      <c r="AI40" s="139"/>
      <c r="AJ40" s="141"/>
      <c r="AK40" s="141"/>
      <c r="AL40" s="142"/>
      <c r="AM40" s="142"/>
      <c r="AN40" s="142"/>
      <c r="AO40" s="142"/>
      <c r="AP40" s="142"/>
      <c r="AQ40" s="142"/>
      <c r="AR40" s="142"/>
      <c r="AS40" s="142"/>
      <c r="AT40" s="142"/>
      <c r="AU40" s="142"/>
      <c r="AV40" s="142"/>
      <c r="AW40" s="142"/>
      <c r="AX40" s="142"/>
      <c r="AY40" s="142"/>
      <c r="AZ40" s="142"/>
      <c r="BA40" s="142"/>
      <c r="BB40" s="142"/>
      <c r="BC40" s="142"/>
      <c r="BD40" s="142"/>
      <c r="BE40" s="142"/>
      <c r="BF40" s="142"/>
      <c r="BG40" s="142"/>
      <c r="BH40" s="142"/>
      <c r="BI40" s="142"/>
      <c r="BJ40" s="142"/>
      <c r="BK40" s="142"/>
      <c r="BL40" s="142"/>
      <c r="BM40" s="142"/>
      <c r="BN40" s="142"/>
      <c r="BO40" s="142"/>
      <c r="BP40" s="142"/>
      <c r="BQ40" s="142"/>
      <c r="BR40" s="142"/>
      <c r="BS40" s="142"/>
      <c r="BT40" s="142"/>
      <c r="BU40" s="142"/>
      <c r="BV40" s="142"/>
      <c r="BW40" s="142"/>
      <c r="BX40" s="142"/>
      <c r="BY40" s="142"/>
      <c r="BZ40" s="142"/>
      <c r="CA40" s="142"/>
      <c r="CB40" s="142"/>
      <c r="CC40" s="142"/>
      <c r="CD40" s="142"/>
      <c r="CE40" s="142"/>
      <c r="CF40" s="142"/>
      <c r="CG40" s="142"/>
      <c r="CH40" s="142"/>
      <c r="CI40" s="142"/>
      <c r="CJ40" s="142"/>
      <c r="CK40" s="142"/>
      <c r="CL40" s="142"/>
      <c r="CM40" s="142"/>
      <c r="CN40" s="142"/>
      <c r="CO40" s="142"/>
      <c r="CP40" s="142"/>
      <c r="CQ40" s="142"/>
      <c r="CR40" s="142"/>
      <c r="CS40" s="142"/>
      <c r="CT40" s="142"/>
      <c r="CU40" s="142"/>
      <c r="CV40" s="142"/>
      <c r="CW40" s="142"/>
      <c r="CX40" s="142"/>
      <c r="CY40" s="142"/>
      <c r="CZ40" s="142"/>
      <c r="DA40" s="142"/>
      <c r="DB40" s="142"/>
      <c r="DC40" s="142"/>
      <c r="DD40" s="142"/>
      <c r="DE40" s="142"/>
      <c r="DF40" s="142"/>
      <c r="DG40" s="142"/>
      <c r="DH40" s="142"/>
      <c r="DI40" s="142"/>
      <c r="DJ40" s="142"/>
      <c r="DK40" s="142"/>
      <c r="DL40" s="142"/>
      <c r="DM40" s="142"/>
      <c r="DN40" s="142"/>
      <c r="DO40" s="142"/>
      <c r="DP40" s="142"/>
      <c r="DQ40" s="142"/>
      <c r="DR40" s="142"/>
      <c r="DS40" s="142"/>
      <c r="DT40" s="142"/>
      <c r="DU40" s="142"/>
      <c r="DV40" s="142"/>
      <c r="DW40" s="144"/>
      <c r="DX40" s="144"/>
      <c r="DY40" s="144"/>
      <c r="DZ40" s="144"/>
      <c r="EA40" s="144"/>
      <c r="EB40" s="144"/>
      <c r="EC40" s="144"/>
      <c r="ED40" s="144"/>
      <c r="EE40" s="144"/>
      <c r="EF40" s="144"/>
      <c r="EG40" s="144"/>
      <c r="EH40" s="144"/>
      <c r="EI40" s="144"/>
      <c r="EJ40" s="144"/>
      <c r="EK40" s="144"/>
      <c r="EL40" s="144"/>
      <c r="EM40" s="144"/>
      <c r="EN40" s="144"/>
      <c r="EO40" s="144"/>
      <c r="EP40" s="144"/>
      <c r="EQ40" s="144"/>
      <c r="ER40" s="144"/>
      <c r="ES40" s="144"/>
      <c r="ET40" s="144"/>
      <c r="EU40" s="144"/>
      <c r="EV40" s="144"/>
      <c r="EW40" s="144"/>
      <c r="EX40" s="144"/>
      <c r="EY40" s="144"/>
      <c r="EZ40" s="144"/>
      <c r="FA40" s="144"/>
      <c r="FB40" s="144"/>
      <c r="FC40" s="144"/>
      <c r="FD40" s="144"/>
      <c r="FE40" s="144"/>
      <c r="FF40" s="144"/>
      <c r="FG40" s="144"/>
      <c r="FH40" s="144"/>
      <c r="FI40" s="144"/>
      <c r="FJ40" s="144"/>
      <c r="FK40" s="144"/>
      <c r="FL40" s="144"/>
      <c r="FM40" s="144"/>
      <c r="FN40" s="144"/>
      <c r="FO40" s="144"/>
      <c r="FP40" s="144"/>
      <c r="FQ40" s="144"/>
      <c r="FR40" s="144"/>
      <c r="FS40" s="144"/>
      <c r="FT40" s="144"/>
      <c r="FU40" s="144"/>
      <c r="FV40" s="144"/>
      <c r="FW40" s="144"/>
      <c r="FX40" s="128"/>
      <c r="FY40" s="128"/>
    </row>
    <row r="41" ht="15.75" customHeight="1">
      <c r="A41" s="128"/>
      <c r="B41" s="129"/>
      <c r="C41" s="130"/>
      <c r="D41" s="180"/>
      <c r="E41" s="181"/>
      <c r="F41" s="182"/>
      <c r="G41" s="182"/>
      <c r="H41" s="183" t="s">
        <v>148</v>
      </c>
      <c r="I41" s="184">
        <f t="shared" ref="I41:FC41" si="3">I20+I22+I24+I26+I28+I30+I32</f>
        <v>0</v>
      </c>
      <c r="J41" s="184">
        <f t="shared" si="3"/>
        <v>0</v>
      </c>
      <c r="K41" s="184">
        <f t="shared" si="3"/>
        <v>0</v>
      </c>
      <c r="L41" s="184">
        <f t="shared" si="3"/>
        <v>0</v>
      </c>
      <c r="M41" s="184">
        <f t="shared" si="3"/>
        <v>0</v>
      </c>
      <c r="N41" s="184">
        <f t="shared" si="3"/>
        <v>0</v>
      </c>
      <c r="O41" s="184">
        <f t="shared" si="3"/>
        <v>0</v>
      </c>
      <c r="P41" s="184">
        <f t="shared" si="3"/>
        <v>5000000</v>
      </c>
      <c r="Q41" s="184">
        <f t="shared" si="3"/>
        <v>21650000</v>
      </c>
      <c r="R41" s="184">
        <f t="shared" si="3"/>
        <v>18850000</v>
      </c>
      <c r="S41" s="184">
        <f t="shared" si="3"/>
        <v>28850000</v>
      </c>
      <c r="T41" s="184">
        <f t="shared" si="3"/>
        <v>18850000</v>
      </c>
      <c r="U41" s="184">
        <f t="shared" si="3"/>
        <v>10000000</v>
      </c>
      <c r="V41" s="184">
        <f t="shared" si="3"/>
        <v>164892000</v>
      </c>
      <c r="W41" s="184">
        <f t="shared" si="3"/>
        <v>22192000</v>
      </c>
      <c r="X41" s="184">
        <f t="shared" si="3"/>
        <v>117192000</v>
      </c>
      <c r="Y41" s="184">
        <f t="shared" si="3"/>
        <v>26942000</v>
      </c>
      <c r="Z41" s="184">
        <f t="shared" si="3"/>
        <v>141942000</v>
      </c>
      <c r="AA41" s="184">
        <f t="shared" si="3"/>
        <v>199192000</v>
      </c>
      <c r="AB41" s="184">
        <f t="shared" si="3"/>
        <v>21942000</v>
      </c>
      <c r="AC41" s="184">
        <f t="shared" si="3"/>
        <v>0</v>
      </c>
      <c r="AD41" s="184">
        <f t="shared" si="3"/>
        <v>0</v>
      </c>
      <c r="AE41" s="184">
        <f t="shared" si="3"/>
        <v>0</v>
      </c>
      <c r="AF41" s="184">
        <f t="shared" si="3"/>
        <v>0</v>
      </c>
      <c r="AG41" s="184">
        <f t="shared" si="3"/>
        <v>0</v>
      </c>
      <c r="AH41" s="184">
        <f t="shared" si="3"/>
        <v>0</v>
      </c>
      <c r="AI41" s="184">
        <f t="shared" si="3"/>
        <v>0</v>
      </c>
      <c r="AJ41" s="184">
        <f t="shared" si="3"/>
        <v>0</v>
      </c>
      <c r="AK41" s="184">
        <f t="shared" si="3"/>
        <v>0</v>
      </c>
      <c r="AL41" s="184">
        <f t="shared" si="3"/>
        <v>0</v>
      </c>
      <c r="AM41" s="184">
        <f t="shared" si="3"/>
        <v>0</v>
      </c>
      <c r="AN41" s="184">
        <f t="shared" si="3"/>
        <v>0</v>
      </c>
      <c r="AO41" s="184">
        <f t="shared" si="3"/>
        <v>0</v>
      </c>
      <c r="AP41" s="184">
        <f t="shared" si="3"/>
        <v>0</v>
      </c>
      <c r="AQ41" s="184">
        <f t="shared" si="3"/>
        <v>0</v>
      </c>
      <c r="AR41" s="184">
        <f t="shared" si="3"/>
        <v>0</v>
      </c>
      <c r="AS41" s="184">
        <f t="shared" si="3"/>
        <v>0</v>
      </c>
      <c r="AT41" s="184">
        <f t="shared" si="3"/>
        <v>0</v>
      </c>
      <c r="AU41" s="184">
        <f t="shared" si="3"/>
        <v>0</v>
      </c>
      <c r="AV41" s="184">
        <f t="shared" si="3"/>
        <v>0</v>
      </c>
      <c r="AW41" s="184">
        <f t="shared" si="3"/>
        <v>0</v>
      </c>
      <c r="AX41" s="184">
        <f t="shared" si="3"/>
        <v>0</v>
      </c>
      <c r="AY41" s="184">
        <f t="shared" si="3"/>
        <v>0</v>
      </c>
      <c r="AZ41" s="184">
        <f t="shared" si="3"/>
        <v>0</v>
      </c>
      <c r="BA41" s="184">
        <f t="shared" si="3"/>
        <v>0</v>
      </c>
      <c r="BB41" s="184">
        <f t="shared" si="3"/>
        <v>0</v>
      </c>
      <c r="BC41" s="184">
        <f t="shared" si="3"/>
        <v>0</v>
      </c>
      <c r="BD41" s="184">
        <f t="shared" si="3"/>
        <v>0</v>
      </c>
      <c r="BE41" s="184">
        <f t="shared" si="3"/>
        <v>0</v>
      </c>
      <c r="BF41" s="184">
        <f t="shared" si="3"/>
        <v>0</v>
      </c>
      <c r="BG41" s="184">
        <f t="shared" si="3"/>
        <v>0</v>
      </c>
      <c r="BH41" s="184">
        <f t="shared" si="3"/>
        <v>0</v>
      </c>
      <c r="BI41" s="184">
        <f t="shared" si="3"/>
        <v>0</v>
      </c>
      <c r="BJ41" s="184">
        <f t="shared" si="3"/>
        <v>0</v>
      </c>
      <c r="BK41" s="184">
        <f t="shared" si="3"/>
        <v>0</v>
      </c>
      <c r="BL41" s="184">
        <f t="shared" si="3"/>
        <v>0</v>
      </c>
      <c r="BM41" s="184">
        <f t="shared" si="3"/>
        <v>0</v>
      </c>
      <c r="BN41" s="184">
        <f t="shared" si="3"/>
        <v>0</v>
      </c>
      <c r="BO41" s="184">
        <f t="shared" si="3"/>
        <v>0</v>
      </c>
      <c r="BP41" s="184">
        <f t="shared" si="3"/>
        <v>0</v>
      </c>
      <c r="BQ41" s="184">
        <f t="shared" si="3"/>
        <v>0</v>
      </c>
      <c r="BR41" s="184">
        <f t="shared" si="3"/>
        <v>0</v>
      </c>
      <c r="BS41" s="184">
        <f t="shared" si="3"/>
        <v>0</v>
      </c>
      <c r="BT41" s="184">
        <f t="shared" si="3"/>
        <v>0</v>
      </c>
      <c r="BU41" s="184">
        <f t="shared" si="3"/>
        <v>0</v>
      </c>
      <c r="BV41" s="184">
        <f t="shared" si="3"/>
        <v>0</v>
      </c>
      <c r="BW41" s="184">
        <f t="shared" si="3"/>
        <v>0</v>
      </c>
      <c r="BX41" s="184">
        <f t="shared" si="3"/>
        <v>0</v>
      </c>
      <c r="BY41" s="184">
        <f t="shared" si="3"/>
        <v>0</v>
      </c>
      <c r="BZ41" s="184">
        <f t="shared" si="3"/>
        <v>0</v>
      </c>
      <c r="CA41" s="184">
        <f t="shared" si="3"/>
        <v>0</v>
      </c>
      <c r="CB41" s="184">
        <f t="shared" si="3"/>
        <v>0</v>
      </c>
      <c r="CC41" s="184">
        <f t="shared" si="3"/>
        <v>0</v>
      </c>
      <c r="CD41" s="184">
        <f t="shared" si="3"/>
        <v>0</v>
      </c>
      <c r="CE41" s="184">
        <f t="shared" si="3"/>
        <v>0</v>
      </c>
      <c r="CF41" s="184">
        <f t="shared" si="3"/>
        <v>0</v>
      </c>
      <c r="CG41" s="184">
        <f t="shared" si="3"/>
        <v>0</v>
      </c>
      <c r="CH41" s="184">
        <f t="shared" si="3"/>
        <v>0</v>
      </c>
      <c r="CI41" s="184">
        <f t="shared" si="3"/>
        <v>0</v>
      </c>
      <c r="CJ41" s="184">
        <f t="shared" si="3"/>
        <v>0</v>
      </c>
      <c r="CK41" s="184">
        <f t="shared" si="3"/>
        <v>0</v>
      </c>
      <c r="CL41" s="184">
        <f t="shared" si="3"/>
        <v>0</v>
      </c>
      <c r="CM41" s="184">
        <f t="shared" si="3"/>
        <v>0</v>
      </c>
      <c r="CN41" s="184">
        <f t="shared" si="3"/>
        <v>0</v>
      </c>
      <c r="CO41" s="184">
        <f t="shared" si="3"/>
        <v>0</v>
      </c>
      <c r="CP41" s="184">
        <f t="shared" si="3"/>
        <v>0</v>
      </c>
      <c r="CQ41" s="184">
        <f t="shared" si="3"/>
        <v>0</v>
      </c>
      <c r="CR41" s="184">
        <f t="shared" si="3"/>
        <v>0</v>
      </c>
      <c r="CS41" s="184">
        <f t="shared" si="3"/>
        <v>0</v>
      </c>
      <c r="CT41" s="184">
        <f t="shared" si="3"/>
        <v>0</v>
      </c>
      <c r="CU41" s="184">
        <f t="shared" si="3"/>
        <v>0</v>
      </c>
      <c r="CV41" s="184">
        <f t="shared" si="3"/>
        <v>0</v>
      </c>
      <c r="CW41" s="184">
        <f t="shared" si="3"/>
        <v>0</v>
      </c>
      <c r="CX41" s="184">
        <f t="shared" si="3"/>
        <v>0</v>
      </c>
      <c r="CY41" s="184">
        <f t="shared" si="3"/>
        <v>0</v>
      </c>
      <c r="CZ41" s="184">
        <f t="shared" si="3"/>
        <v>0</v>
      </c>
      <c r="DA41" s="184">
        <f t="shared" si="3"/>
        <v>0</v>
      </c>
      <c r="DB41" s="184">
        <f t="shared" si="3"/>
        <v>0</v>
      </c>
      <c r="DC41" s="184">
        <f t="shared" si="3"/>
        <v>0</v>
      </c>
      <c r="DD41" s="184">
        <f t="shared" si="3"/>
        <v>0</v>
      </c>
      <c r="DE41" s="184">
        <f t="shared" si="3"/>
        <v>0</v>
      </c>
      <c r="DF41" s="184">
        <f t="shared" si="3"/>
        <v>0</v>
      </c>
      <c r="DG41" s="184">
        <f t="shared" si="3"/>
        <v>0</v>
      </c>
      <c r="DH41" s="184">
        <f t="shared" si="3"/>
        <v>0</v>
      </c>
      <c r="DI41" s="184">
        <f t="shared" si="3"/>
        <v>0</v>
      </c>
      <c r="DJ41" s="184">
        <f t="shared" si="3"/>
        <v>0</v>
      </c>
      <c r="DK41" s="184">
        <f t="shared" si="3"/>
        <v>0</v>
      </c>
      <c r="DL41" s="184">
        <f t="shared" si="3"/>
        <v>0</v>
      </c>
      <c r="DM41" s="184">
        <f t="shared" si="3"/>
        <v>0</v>
      </c>
      <c r="DN41" s="184">
        <f t="shared" si="3"/>
        <v>0</v>
      </c>
      <c r="DO41" s="184">
        <f t="shared" si="3"/>
        <v>0</v>
      </c>
      <c r="DP41" s="184">
        <f t="shared" si="3"/>
        <v>0</v>
      </c>
      <c r="DQ41" s="184">
        <f t="shared" si="3"/>
        <v>0</v>
      </c>
      <c r="DR41" s="184">
        <f t="shared" si="3"/>
        <v>0</v>
      </c>
      <c r="DS41" s="184">
        <f t="shared" si="3"/>
        <v>0</v>
      </c>
      <c r="DT41" s="184">
        <f t="shared" si="3"/>
        <v>0</v>
      </c>
      <c r="DU41" s="184">
        <f t="shared" si="3"/>
        <v>0</v>
      </c>
      <c r="DV41" s="184">
        <f t="shared" si="3"/>
        <v>0</v>
      </c>
      <c r="DW41" s="184">
        <f t="shared" si="3"/>
        <v>0</v>
      </c>
      <c r="DX41" s="184">
        <f t="shared" si="3"/>
        <v>0</v>
      </c>
      <c r="DY41" s="184">
        <f t="shared" si="3"/>
        <v>0</v>
      </c>
      <c r="DZ41" s="184">
        <f t="shared" si="3"/>
        <v>0</v>
      </c>
      <c r="EA41" s="184">
        <f t="shared" si="3"/>
        <v>0</v>
      </c>
      <c r="EB41" s="184">
        <f t="shared" si="3"/>
        <v>0</v>
      </c>
      <c r="EC41" s="184">
        <f t="shared" si="3"/>
        <v>0</v>
      </c>
      <c r="ED41" s="184">
        <f t="shared" si="3"/>
        <v>0</v>
      </c>
      <c r="EE41" s="184">
        <f t="shared" si="3"/>
        <v>0</v>
      </c>
      <c r="EF41" s="184">
        <f t="shared" si="3"/>
        <v>0</v>
      </c>
      <c r="EG41" s="184">
        <f t="shared" si="3"/>
        <v>0</v>
      </c>
      <c r="EH41" s="184">
        <f t="shared" si="3"/>
        <v>0</v>
      </c>
      <c r="EI41" s="184">
        <f t="shared" si="3"/>
        <v>0</v>
      </c>
      <c r="EJ41" s="184">
        <f t="shared" si="3"/>
        <v>0</v>
      </c>
      <c r="EK41" s="184">
        <f t="shared" si="3"/>
        <v>0</v>
      </c>
      <c r="EL41" s="184">
        <f t="shared" si="3"/>
        <v>0</v>
      </c>
      <c r="EM41" s="184">
        <f t="shared" si="3"/>
        <v>0</v>
      </c>
      <c r="EN41" s="184">
        <f t="shared" si="3"/>
        <v>0</v>
      </c>
      <c r="EO41" s="184">
        <f t="shared" si="3"/>
        <v>0</v>
      </c>
      <c r="EP41" s="184">
        <f t="shared" si="3"/>
        <v>0</v>
      </c>
      <c r="EQ41" s="184">
        <f t="shared" si="3"/>
        <v>0</v>
      </c>
      <c r="ER41" s="184">
        <f t="shared" si="3"/>
        <v>0</v>
      </c>
      <c r="ES41" s="184">
        <f t="shared" si="3"/>
        <v>0</v>
      </c>
      <c r="ET41" s="184">
        <f t="shared" si="3"/>
        <v>0</v>
      </c>
      <c r="EU41" s="184">
        <f t="shared" si="3"/>
        <v>0</v>
      </c>
      <c r="EV41" s="184">
        <f t="shared" si="3"/>
        <v>0</v>
      </c>
      <c r="EW41" s="184">
        <f t="shared" si="3"/>
        <v>0</v>
      </c>
      <c r="EX41" s="184">
        <f t="shared" si="3"/>
        <v>0</v>
      </c>
      <c r="EY41" s="184">
        <f t="shared" si="3"/>
        <v>0</v>
      </c>
      <c r="EZ41" s="184">
        <f t="shared" si="3"/>
        <v>0</v>
      </c>
      <c r="FA41" s="184">
        <f t="shared" si="3"/>
        <v>0</v>
      </c>
      <c r="FB41" s="184">
        <f t="shared" si="3"/>
        <v>0</v>
      </c>
      <c r="FC41" s="184">
        <f t="shared" si="3"/>
        <v>0</v>
      </c>
      <c r="FD41" s="144"/>
      <c r="FE41" s="144"/>
      <c r="FF41" s="144"/>
      <c r="FG41" s="144"/>
      <c r="FH41" s="144"/>
      <c r="FI41" s="144"/>
      <c r="FJ41" s="144"/>
      <c r="FK41" s="144"/>
      <c r="FL41" s="144"/>
      <c r="FM41" s="144"/>
      <c r="FN41" s="144"/>
      <c r="FO41" s="144"/>
      <c r="FP41" s="144"/>
      <c r="FQ41" s="144"/>
      <c r="FR41" s="144"/>
      <c r="FS41" s="144"/>
      <c r="FT41" s="144"/>
      <c r="FU41" s="144"/>
      <c r="FV41" s="144"/>
      <c r="FW41" s="144"/>
      <c r="FX41" s="128"/>
      <c r="FY41" s="128"/>
    </row>
    <row r="42" ht="15.0" customHeight="1">
      <c r="A42" s="128"/>
      <c r="B42" s="129"/>
      <c r="C42" s="130"/>
      <c r="D42" s="159"/>
      <c r="E42" s="185" t="s">
        <v>149</v>
      </c>
      <c r="F42" s="186"/>
      <c r="G42" s="187">
        <f>SUM(G20:G34)</f>
        <v>815045998</v>
      </c>
      <c r="H42" s="188" t="s">
        <v>117</v>
      </c>
      <c r="I42" s="184">
        <f t="shared" ref="I42:FC42" si="4">I21+I23+I25+I36+I27+I29+I31+I33</f>
        <v>0</v>
      </c>
      <c r="J42" s="184">
        <f t="shared" si="4"/>
        <v>0</v>
      </c>
      <c r="K42" s="184">
        <f t="shared" si="4"/>
        <v>0</v>
      </c>
      <c r="L42" s="184">
        <f t="shared" si="4"/>
        <v>0</v>
      </c>
      <c r="M42" s="184">
        <f t="shared" si="4"/>
        <v>0</v>
      </c>
      <c r="N42" s="184">
        <f t="shared" si="4"/>
        <v>0</v>
      </c>
      <c r="O42" s="184">
        <f t="shared" si="4"/>
        <v>0</v>
      </c>
      <c r="P42" s="184">
        <f t="shared" si="4"/>
        <v>0</v>
      </c>
      <c r="Q42" s="184">
        <f t="shared" si="4"/>
        <v>0</v>
      </c>
      <c r="R42" s="184">
        <f t="shared" si="4"/>
        <v>0</v>
      </c>
      <c r="S42" s="184">
        <f t="shared" si="4"/>
        <v>0</v>
      </c>
      <c r="T42" s="184">
        <f t="shared" si="4"/>
        <v>0</v>
      </c>
      <c r="U42" s="184">
        <f t="shared" si="4"/>
        <v>0</v>
      </c>
      <c r="V42" s="184">
        <f t="shared" si="4"/>
        <v>0</v>
      </c>
      <c r="W42" s="184">
        <f t="shared" si="4"/>
        <v>13164666</v>
      </c>
      <c r="X42" s="184">
        <f t="shared" si="4"/>
        <v>6582333</v>
      </c>
      <c r="Y42" s="184">
        <f t="shared" si="4"/>
        <v>6582333</v>
      </c>
      <c r="Z42" s="184">
        <f t="shared" si="4"/>
        <v>6582333</v>
      </c>
      <c r="AA42" s="184">
        <f t="shared" si="4"/>
        <v>6582333</v>
      </c>
      <c r="AB42" s="184">
        <f t="shared" si="4"/>
        <v>3000000</v>
      </c>
      <c r="AC42" s="184">
        <f t="shared" si="4"/>
        <v>0</v>
      </c>
      <c r="AD42" s="184">
        <f t="shared" si="4"/>
        <v>0</v>
      </c>
      <c r="AE42" s="184">
        <f t="shared" si="4"/>
        <v>0</v>
      </c>
      <c r="AF42" s="184">
        <f t="shared" si="4"/>
        <v>0</v>
      </c>
      <c r="AG42" s="184">
        <f t="shared" si="4"/>
        <v>0</v>
      </c>
      <c r="AH42" s="184">
        <f t="shared" si="4"/>
        <v>0</v>
      </c>
      <c r="AI42" s="184">
        <f t="shared" si="4"/>
        <v>0</v>
      </c>
      <c r="AJ42" s="184">
        <f t="shared" si="4"/>
        <v>0</v>
      </c>
      <c r="AK42" s="184">
        <f t="shared" si="4"/>
        <v>0</v>
      </c>
      <c r="AL42" s="184">
        <f t="shared" si="4"/>
        <v>0</v>
      </c>
      <c r="AM42" s="184">
        <f t="shared" si="4"/>
        <v>0</v>
      </c>
      <c r="AN42" s="184">
        <f t="shared" si="4"/>
        <v>0</v>
      </c>
      <c r="AO42" s="184">
        <f t="shared" si="4"/>
        <v>0</v>
      </c>
      <c r="AP42" s="184">
        <f t="shared" si="4"/>
        <v>0</v>
      </c>
      <c r="AQ42" s="184">
        <f t="shared" si="4"/>
        <v>0</v>
      </c>
      <c r="AR42" s="184">
        <f t="shared" si="4"/>
        <v>0</v>
      </c>
      <c r="AS42" s="184">
        <f t="shared" si="4"/>
        <v>0</v>
      </c>
      <c r="AT42" s="184">
        <f t="shared" si="4"/>
        <v>0</v>
      </c>
      <c r="AU42" s="184">
        <f t="shared" si="4"/>
        <v>0</v>
      </c>
      <c r="AV42" s="184">
        <f t="shared" si="4"/>
        <v>0</v>
      </c>
      <c r="AW42" s="184">
        <f t="shared" si="4"/>
        <v>0</v>
      </c>
      <c r="AX42" s="184">
        <f t="shared" si="4"/>
        <v>0</v>
      </c>
      <c r="AY42" s="184">
        <f t="shared" si="4"/>
        <v>0</v>
      </c>
      <c r="AZ42" s="184">
        <f t="shared" si="4"/>
        <v>0</v>
      </c>
      <c r="BA42" s="184">
        <f t="shared" si="4"/>
        <v>0</v>
      </c>
      <c r="BB42" s="184">
        <f t="shared" si="4"/>
        <v>0</v>
      </c>
      <c r="BC42" s="184">
        <f t="shared" si="4"/>
        <v>0</v>
      </c>
      <c r="BD42" s="184">
        <f t="shared" si="4"/>
        <v>0</v>
      </c>
      <c r="BE42" s="184">
        <f t="shared" si="4"/>
        <v>0</v>
      </c>
      <c r="BF42" s="184">
        <f t="shared" si="4"/>
        <v>0</v>
      </c>
      <c r="BG42" s="184">
        <f t="shared" si="4"/>
        <v>0</v>
      </c>
      <c r="BH42" s="184">
        <f t="shared" si="4"/>
        <v>0</v>
      </c>
      <c r="BI42" s="184">
        <f t="shared" si="4"/>
        <v>0</v>
      </c>
      <c r="BJ42" s="184">
        <f t="shared" si="4"/>
        <v>0</v>
      </c>
      <c r="BK42" s="184">
        <f t="shared" si="4"/>
        <v>0</v>
      </c>
      <c r="BL42" s="184">
        <f t="shared" si="4"/>
        <v>0</v>
      </c>
      <c r="BM42" s="184">
        <f t="shared" si="4"/>
        <v>0</v>
      </c>
      <c r="BN42" s="184">
        <f t="shared" si="4"/>
        <v>0</v>
      </c>
      <c r="BO42" s="184">
        <f t="shared" si="4"/>
        <v>0</v>
      </c>
      <c r="BP42" s="184">
        <f t="shared" si="4"/>
        <v>0</v>
      </c>
      <c r="BQ42" s="184">
        <f t="shared" si="4"/>
        <v>0</v>
      </c>
      <c r="BR42" s="184">
        <f t="shared" si="4"/>
        <v>0</v>
      </c>
      <c r="BS42" s="184">
        <f t="shared" si="4"/>
        <v>0</v>
      </c>
      <c r="BT42" s="184">
        <f t="shared" si="4"/>
        <v>0</v>
      </c>
      <c r="BU42" s="184">
        <f t="shared" si="4"/>
        <v>0</v>
      </c>
      <c r="BV42" s="184">
        <f t="shared" si="4"/>
        <v>0</v>
      </c>
      <c r="BW42" s="184">
        <f t="shared" si="4"/>
        <v>0</v>
      </c>
      <c r="BX42" s="184">
        <f t="shared" si="4"/>
        <v>0</v>
      </c>
      <c r="BY42" s="184">
        <f t="shared" si="4"/>
        <v>0</v>
      </c>
      <c r="BZ42" s="184">
        <f t="shared" si="4"/>
        <v>0</v>
      </c>
      <c r="CA42" s="184">
        <f t="shared" si="4"/>
        <v>0</v>
      </c>
      <c r="CB42" s="184">
        <f t="shared" si="4"/>
        <v>0</v>
      </c>
      <c r="CC42" s="184">
        <f t="shared" si="4"/>
        <v>0</v>
      </c>
      <c r="CD42" s="184">
        <f t="shared" si="4"/>
        <v>0</v>
      </c>
      <c r="CE42" s="184">
        <f t="shared" si="4"/>
        <v>0</v>
      </c>
      <c r="CF42" s="184">
        <f t="shared" si="4"/>
        <v>0</v>
      </c>
      <c r="CG42" s="184">
        <f t="shared" si="4"/>
        <v>0</v>
      </c>
      <c r="CH42" s="184">
        <f t="shared" si="4"/>
        <v>0</v>
      </c>
      <c r="CI42" s="184">
        <f t="shared" si="4"/>
        <v>0</v>
      </c>
      <c r="CJ42" s="184">
        <f t="shared" si="4"/>
        <v>0</v>
      </c>
      <c r="CK42" s="184">
        <f t="shared" si="4"/>
        <v>0</v>
      </c>
      <c r="CL42" s="184">
        <f t="shared" si="4"/>
        <v>0</v>
      </c>
      <c r="CM42" s="184">
        <f t="shared" si="4"/>
        <v>0</v>
      </c>
      <c r="CN42" s="184">
        <f t="shared" si="4"/>
        <v>0</v>
      </c>
      <c r="CO42" s="184">
        <f t="shared" si="4"/>
        <v>0</v>
      </c>
      <c r="CP42" s="184">
        <f t="shared" si="4"/>
        <v>0</v>
      </c>
      <c r="CQ42" s="184">
        <f t="shared" si="4"/>
        <v>0</v>
      </c>
      <c r="CR42" s="184">
        <f t="shared" si="4"/>
        <v>0</v>
      </c>
      <c r="CS42" s="184">
        <f t="shared" si="4"/>
        <v>0</v>
      </c>
      <c r="CT42" s="184">
        <f t="shared" si="4"/>
        <v>0</v>
      </c>
      <c r="CU42" s="184">
        <f t="shared" si="4"/>
        <v>0</v>
      </c>
      <c r="CV42" s="184">
        <f t="shared" si="4"/>
        <v>0</v>
      </c>
      <c r="CW42" s="184">
        <f t="shared" si="4"/>
        <v>0</v>
      </c>
      <c r="CX42" s="184">
        <f t="shared" si="4"/>
        <v>0</v>
      </c>
      <c r="CY42" s="184">
        <f t="shared" si="4"/>
        <v>0</v>
      </c>
      <c r="CZ42" s="184">
        <f t="shared" si="4"/>
        <v>0</v>
      </c>
      <c r="DA42" s="184">
        <f t="shared" si="4"/>
        <v>0</v>
      </c>
      <c r="DB42" s="184">
        <f t="shared" si="4"/>
        <v>0</v>
      </c>
      <c r="DC42" s="184">
        <f t="shared" si="4"/>
        <v>0</v>
      </c>
      <c r="DD42" s="184">
        <f t="shared" si="4"/>
        <v>0</v>
      </c>
      <c r="DE42" s="184">
        <f t="shared" si="4"/>
        <v>0</v>
      </c>
      <c r="DF42" s="184">
        <f t="shared" si="4"/>
        <v>0</v>
      </c>
      <c r="DG42" s="184">
        <f t="shared" si="4"/>
        <v>0</v>
      </c>
      <c r="DH42" s="184">
        <f t="shared" si="4"/>
        <v>0</v>
      </c>
      <c r="DI42" s="184">
        <f t="shared" si="4"/>
        <v>0</v>
      </c>
      <c r="DJ42" s="184">
        <f t="shared" si="4"/>
        <v>0</v>
      </c>
      <c r="DK42" s="184">
        <f t="shared" si="4"/>
        <v>0</v>
      </c>
      <c r="DL42" s="184">
        <f t="shared" si="4"/>
        <v>0</v>
      </c>
      <c r="DM42" s="184">
        <f t="shared" si="4"/>
        <v>0</v>
      </c>
      <c r="DN42" s="184">
        <f t="shared" si="4"/>
        <v>0</v>
      </c>
      <c r="DO42" s="184">
        <f t="shared" si="4"/>
        <v>0</v>
      </c>
      <c r="DP42" s="184">
        <f t="shared" si="4"/>
        <v>0</v>
      </c>
      <c r="DQ42" s="184">
        <f t="shared" si="4"/>
        <v>0</v>
      </c>
      <c r="DR42" s="184">
        <f t="shared" si="4"/>
        <v>0</v>
      </c>
      <c r="DS42" s="184">
        <f t="shared" si="4"/>
        <v>0</v>
      </c>
      <c r="DT42" s="184">
        <f t="shared" si="4"/>
        <v>0</v>
      </c>
      <c r="DU42" s="184">
        <f t="shared" si="4"/>
        <v>0</v>
      </c>
      <c r="DV42" s="184">
        <f t="shared" si="4"/>
        <v>0</v>
      </c>
      <c r="DW42" s="184">
        <f t="shared" si="4"/>
        <v>0</v>
      </c>
      <c r="DX42" s="184">
        <f t="shared" si="4"/>
        <v>0</v>
      </c>
      <c r="DY42" s="184">
        <f t="shared" si="4"/>
        <v>0</v>
      </c>
      <c r="DZ42" s="184">
        <f t="shared" si="4"/>
        <v>0</v>
      </c>
      <c r="EA42" s="184">
        <f t="shared" si="4"/>
        <v>0</v>
      </c>
      <c r="EB42" s="184">
        <f t="shared" si="4"/>
        <v>0</v>
      </c>
      <c r="EC42" s="184">
        <f t="shared" si="4"/>
        <v>0</v>
      </c>
      <c r="ED42" s="184">
        <f t="shared" si="4"/>
        <v>0</v>
      </c>
      <c r="EE42" s="184">
        <f t="shared" si="4"/>
        <v>0</v>
      </c>
      <c r="EF42" s="184">
        <f t="shared" si="4"/>
        <v>0</v>
      </c>
      <c r="EG42" s="184">
        <f t="shared" si="4"/>
        <v>0</v>
      </c>
      <c r="EH42" s="184">
        <f t="shared" si="4"/>
        <v>0</v>
      </c>
      <c r="EI42" s="184">
        <f t="shared" si="4"/>
        <v>0</v>
      </c>
      <c r="EJ42" s="184">
        <f t="shared" si="4"/>
        <v>0</v>
      </c>
      <c r="EK42" s="184">
        <f t="shared" si="4"/>
        <v>0</v>
      </c>
      <c r="EL42" s="184">
        <f t="shared" si="4"/>
        <v>0</v>
      </c>
      <c r="EM42" s="184">
        <f t="shared" si="4"/>
        <v>0</v>
      </c>
      <c r="EN42" s="184">
        <f t="shared" si="4"/>
        <v>0</v>
      </c>
      <c r="EO42" s="184">
        <f t="shared" si="4"/>
        <v>0</v>
      </c>
      <c r="EP42" s="184">
        <f t="shared" si="4"/>
        <v>0</v>
      </c>
      <c r="EQ42" s="184">
        <f t="shared" si="4"/>
        <v>0</v>
      </c>
      <c r="ER42" s="184">
        <f t="shared" si="4"/>
        <v>0</v>
      </c>
      <c r="ES42" s="184">
        <f t="shared" si="4"/>
        <v>0</v>
      </c>
      <c r="ET42" s="184">
        <f t="shared" si="4"/>
        <v>0</v>
      </c>
      <c r="EU42" s="184">
        <f t="shared" si="4"/>
        <v>0</v>
      </c>
      <c r="EV42" s="184">
        <f t="shared" si="4"/>
        <v>0</v>
      </c>
      <c r="EW42" s="184">
        <f t="shared" si="4"/>
        <v>0</v>
      </c>
      <c r="EX42" s="184">
        <f t="shared" si="4"/>
        <v>0</v>
      </c>
      <c r="EY42" s="184">
        <f t="shared" si="4"/>
        <v>0</v>
      </c>
      <c r="EZ42" s="184">
        <f t="shared" si="4"/>
        <v>0</v>
      </c>
      <c r="FA42" s="184">
        <f t="shared" si="4"/>
        <v>0</v>
      </c>
      <c r="FB42" s="184">
        <f t="shared" si="4"/>
        <v>0</v>
      </c>
      <c r="FC42" s="184">
        <f t="shared" si="4"/>
        <v>0</v>
      </c>
      <c r="FD42" s="144"/>
      <c r="FE42" s="144"/>
      <c r="FF42" s="144"/>
      <c r="FG42" s="144"/>
      <c r="FH42" s="144"/>
      <c r="FI42" s="144"/>
      <c r="FJ42" s="144"/>
      <c r="FK42" s="144"/>
      <c r="FL42" s="144"/>
      <c r="FM42" s="144"/>
      <c r="FN42" s="144"/>
      <c r="FO42" s="144"/>
      <c r="FP42" s="144"/>
      <c r="FQ42" s="144"/>
      <c r="FR42" s="144"/>
      <c r="FS42" s="144"/>
      <c r="FT42" s="144"/>
      <c r="FU42" s="144"/>
      <c r="FV42" s="144"/>
      <c r="FW42" s="144"/>
      <c r="FX42" s="128"/>
      <c r="FY42" s="128"/>
    </row>
    <row r="43" ht="15.75" customHeight="1">
      <c r="A43" s="128"/>
      <c r="B43" s="129"/>
      <c r="C43" s="130"/>
      <c r="D43" s="159"/>
      <c r="E43" s="131"/>
      <c r="F43" s="134"/>
      <c r="G43" s="134"/>
      <c r="H43" s="189" t="s">
        <v>118</v>
      </c>
      <c r="I43" s="190">
        <f t="shared" ref="I43:FC43" si="5">I41+I42</f>
        <v>0</v>
      </c>
      <c r="J43" s="190">
        <f t="shared" si="5"/>
        <v>0</v>
      </c>
      <c r="K43" s="190">
        <f t="shared" si="5"/>
        <v>0</v>
      </c>
      <c r="L43" s="190">
        <f t="shared" si="5"/>
        <v>0</v>
      </c>
      <c r="M43" s="190">
        <f t="shared" si="5"/>
        <v>0</v>
      </c>
      <c r="N43" s="190">
        <f t="shared" si="5"/>
        <v>0</v>
      </c>
      <c r="O43" s="190">
        <f t="shared" si="5"/>
        <v>0</v>
      </c>
      <c r="P43" s="190">
        <f t="shared" si="5"/>
        <v>5000000</v>
      </c>
      <c r="Q43" s="190">
        <f t="shared" si="5"/>
        <v>21650000</v>
      </c>
      <c r="R43" s="190">
        <f t="shared" si="5"/>
        <v>18850000</v>
      </c>
      <c r="S43" s="190">
        <f t="shared" si="5"/>
        <v>28850000</v>
      </c>
      <c r="T43" s="190">
        <f t="shared" si="5"/>
        <v>18850000</v>
      </c>
      <c r="U43" s="190">
        <f t="shared" si="5"/>
        <v>10000000</v>
      </c>
      <c r="V43" s="190">
        <f t="shared" si="5"/>
        <v>164892000</v>
      </c>
      <c r="W43" s="190">
        <f t="shared" si="5"/>
        <v>35356666</v>
      </c>
      <c r="X43" s="190">
        <f t="shared" si="5"/>
        <v>123774333</v>
      </c>
      <c r="Y43" s="190">
        <f t="shared" si="5"/>
        <v>33524333</v>
      </c>
      <c r="Z43" s="190">
        <f t="shared" si="5"/>
        <v>148524333</v>
      </c>
      <c r="AA43" s="190">
        <f t="shared" si="5"/>
        <v>205774333</v>
      </c>
      <c r="AB43" s="190">
        <f t="shared" si="5"/>
        <v>24942000</v>
      </c>
      <c r="AC43" s="190">
        <f t="shared" si="5"/>
        <v>0</v>
      </c>
      <c r="AD43" s="190">
        <f t="shared" si="5"/>
        <v>0</v>
      </c>
      <c r="AE43" s="190">
        <f t="shared" si="5"/>
        <v>0</v>
      </c>
      <c r="AF43" s="190">
        <f t="shared" si="5"/>
        <v>0</v>
      </c>
      <c r="AG43" s="190">
        <f t="shared" si="5"/>
        <v>0</v>
      </c>
      <c r="AH43" s="190">
        <f t="shared" si="5"/>
        <v>0</v>
      </c>
      <c r="AI43" s="190">
        <f t="shared" si="5"/>
        <v>0</v>
      </c>
      <c r="AJ43" s="190">
        <f t="shared" si="5"/>
        <v>0</v>
      </c>
      <c r="AK43" s="190">
        <f t="shared" si="5"/>
        <v>0</v>
      </c>
      <c r="AL43" s="190">
        <f t="shared" si="5"/>
        <v>0</v>
      </c>
      <c r="AM43" s="190">
        <f t="shared" si="5"/>
        <v>0</v>
      </c>
      <c r="AN43" s="190">
        <f t="shared" si="5"/>
        <v>0</v>
      </c>
      <c r="AO43" s="190">
        <f t="shared" si="5"/>
        <v>0</v>
      </c>
      <c r="AP43" s="190">
        <f t="shared" si="5"/>
        <v>0</v>
      </c>
      <c r="AQ43" s="190">
        <f t="shared" si="5"/>
        <v>0</v>
      </c>
      <c r="AR43" s="190">
        <f t="shared" si="5"/>
        <v>0</v>
      </c>
      <c r="AS43" s="190">
        <f t="shared" si="5"/>
        <v>0</v>
      </c>
      <c r="AT43" s="190">
        <f t="shared" si="5"/>
        <v>0</v>
      </c>
      <c r="AU43" s="190">
        <f t="shared" si="5"/>
        <v>0</v>
      </c>
      <c r="AV43" s="190">
        <f t="shared" si="5"/>
        <v>0</v>
      </c>
      <c r="AW43" s="190">
        <f t="shared" si="5"/>
        <v>0</v>
      </c>
      <c r="AX43" s="190">
        <f t="shared" si="5"/>
        <v>0</v>
      </c>
      <c r="AY43" s="190">
        <f t="shared" si="5"/>
        <v>0</v>
      </c>
      <c r="AZ43" s="190">
        <f t="shared" si="5"/>
        <v>0</v>
      </c>
      <c r="BA43" s="190">
        <f t="shared" si="5"/>
        <v>0</v>
      </c>
      <c r="BB43" s="190">
        <f t="shared" si="5"/>
        <v>0</v>
      </c>
      <c r="BC43" s="190">
        <f t="shared" si="5"/>
        <v>0</v>
      </c>
      <c r="BD43" s="190">
        <f t="shared" si="5"/>
        <v>0</v>
      </c>
      <c r="BE43" s="190">
        <f t="shared" si="5"/>
        <v>0</v>
      </c>
      <c r="BF43" s="190">
        <f t="shared" si="5"/>
        <v>0</v>
      </c>
      <c r="BG43" s="190">
        <f t="shared" si="5"/>
        <v>0</v>
      </c>
      <c r="BH43" s="190">
        <f t="shared" si="5"/>
        <v>0</v>
      </c>
      <c r="BI43" s="190">
        <f t="shared" si="5"/>
        <v>0</v>
      </c>
      <c r="BJ43" s="190">
        <f t="shared" si="5"/>
        <v>0</v>
      </c>
      <c r="BK43" s="190">
        <f t="shared" si="5"/>
        <v>0</v>
      </c>
      <c r="BL43" s="190">
        <f t="shared" si="5"/>
        <v>0</v>
      </c>
      <c r="BM43" s="190">
        <f t="shared" si="5"/>
        <v>0</v>
      </c>
      <c r="BN43" s="190">
        <f t="shared" si="5"/>
        <v>0</v>
      </c>
      <c r="BO43" s="190">
        <f t="shared" si="5"/>
        <v>0</v>
      </c>
      <c r="BP43" s="190">
        <f t="shared" si="5"/>
        <v>0</v>
      </c>
      <c r="BQ43" s="190">
        <f t="shared" si="5"/>
        <v>0</v>
      </c>
      <c r="BR43" s="190">
        <f t="shared" si="5"/>
        <v>0</v>
      </c>
      <c r="BS43" s="190">
        <f t="shared" si="5"/>
        <v>0</v>
      </c>
      <c r="BT43" s="190">
        <f t="shared" si="5"/>
        <v>0</v>
      </c>
      <c r="BU43" s="190">
        <f t="shared" si="5"/>
        <v>0</v>
      </c>
      <c r="BV43" s="190">
        <f t="shared" si="5"/>
        <v>0</v>
      </c>
      <c r="BW43" s="190">
        <f t="shared" si="5"/>
        <v>0</v>
      </c>
      <c r="BX43" s="190">
        <f t="shared" si="5"/>
        <v>0</v>
      </c>
      <c r="BY43" s="190">
        <f t="shared" si="5"/>
        <v>0</v>
      </c>
      <c r="BZ43" s="190">
        <f t="shared" si="5"/>
        <v>0</v>
      </c>
      <c r="CA43" s="190">
        <f t="shared" si="5"/>
        <v>0</v>
      </c>
      <c r="CB43" s="190">
        <f t="shared" si="5"/>
        <v>0</v>
      </c>
      <c r="CC43" s="190">
        <f t="shared" si="5"/>
        <v>0</v>
      </c>
      <c r="CD43" s="190">
        <f t="shared" si="5"/>
        <v>0</v>
      </c>
      <c r="CE43" s="190">
        <f t="shared" si="5"/>
        <v>0</v>
      </c>
      <c r="CF43" s="190">
        <f t="shared" si="5"/>
        <v>0</v>
      </c>
      <c r="CG43" s="190">
        <f t="shared" si="5"/>
        <v>0</v>
      </c>
      <c r="CH43" s="190">
        <f t="shared" si="5"/>
        <v>0</v>
      </c>
      <c r="CI43" s="190">
        <f t="shared" si="5"/>
        <v>0</v>
      </c>
      <c r="CJ43" s="190">
        <f t="shared" si="5"/>
        <v>0</v>
      </c>
      <c r="CK43" s="190">
        <f t="shared" si="5"/>
        <v>0</v>
      </c>
      <c r="CL43" s="190">
        <f t="shared" si="5"/>
        <v>0</v>
      </c>
      <c r="CM43" s="190">
        <f t="shared" si="5"/>
        <v>0</v>
      </c>
      <c r="CN43" s="190">
        <f t="shared" si="5"/>
        <v>0</v>
      </c>
      <c r="CO43" s="190">
        <f t="shared" si="5"/>
        <v>0</v>
      </c>
      <c r="CP43" s="190">
        <f t="shared" si="5"/>
        <v>0</v>
      </c>
      <c r="CQ43" s="190">
        <f t="shared" si="5"/>
        <v>0</v>
      </c>
      <c r="CR43" s="190">
        <f t="shared" si="5"/>
        <v>0</v>
      </c>
      <c r="CS43" s="190">
        <f t="shared" si="5"/>
        <v>0</v>
      </c>
      <c r="CT43" s="190">
        <f t="shared" si="5"/>
        <v>0</v>
      </c>
      <c r="CU43" s="190">
        <f t="shared" si="5"/>
        <v>0</v>
      </c>
      <c r="CV43" s="190">
        <f t="shared" si="5"/>
        <v>0</v>
      </c>
      <c r="CW43" s="190">
        <f t="shared" si="5"/>
        <v>0</v>
      </c>
      <c r="CX43" s="190">
        <f t="shared" si="5"/>
        <v>0</v>
      </c>
      <c r="CY43" s="190">
        <f t="shared" si="5"/>
        <v>0</v>
      </c>
      <c r="CZ43" s="190">
        <f t="shared" si="5"/>
        <v>0</v>
      </c>
      <c r="DA43" s="190">
        <f t="shared" si="5"/>
        <v>0</v>
      </c>
      <c r="DB43" s="190">
        <f t="shared" si="5"/>
        <v>0</v>
      </c>
      <c r="DC43" s="190">
        <f t="shared" si="5"/>
        <v>0</v>
      </c>
      <c r="DD43" s="190">
        <f t="shared" si="5"/>
        <v>0</v>
      </c>
      <c r="DE43" s="190">
        <f t="shared" si="5"/>
        <v>0</v>
      </c>
      <c r="DF43" s="190">
        <f t="shared" si="5"/>
        <v>0</v>
      </c>
      <c r="DG43" s="190">
        <f t="shared" si="5"/>
        <v>0</v>
      </c>
      <c r="DH43" s="190">
        <f t="shared" si="5"/>
        <v>0</v>
      </c>
      <c r="DI43" s="190">
        <f t="shared" si="5"/>
        <v>0</v>
      </c>
      <c r="DJ43" s="190">
        <f t="shared" si="5"/>
        <v>0</v>
      </c>
      <c r="DK43" s="190">
        <f t="shared" si="5"/>
        <v>0</v>
      </c>
      <c r="DL43" s="190">
        <f t="shared" si="5"/>
        <v>0</v>
      </c>
      <c r="DM43" s="190">
        <f t="shared" si="5"/>
        <v>0</v>
      </c>
      <c r="DN43" s="190">
        <f t="shared" si="5"/>
        <v>0</v>
      </c>
      <c r="DO43" s="190">
        <f t="shared" si="5"/>
        <v>0</v>
      </c>
      <c r="DP43" s="190">
        <f t="shared" si="5"/>
        <v>0</v>
      </c>
      <c r="DQ43" s="190">
        <f t="shared" si="5"/>
        <v>0</v>
      </c>
      <c r="DR43" s="190">
        <f t="shared" si="5"/>
        <v>0</v>
      </c>
      <c r="DS43" s="190">
        <f t="shared" si="5"/>
        <v>0</v>
      </c>
      <c r="DT43" s="190">
        <f t="shared" si="5"/>
        <v>0</v>
      </c>
      <c r="DU43" s="190">
        <f t="shared" si="5"/>
        <v>0</v>
      </c>
      <c r="DV43" s="190">
        <f t="shared" si="5"/>
        <v>0</v>
      </c>
      <c r="DW43" s="190">
        <f t="shared" si="5"/>
        <v>0</v>
      </c>
      <c r="DX43" s="190">
        <f t="shared" si="5"/>
        <v>0</v>
      </c>
      <c r="DY43" s="190">
        <f t="shared" si="5"/>
        <v>0</v>
      </c>
      <c r="DZ43" s="190">
        <f t="shared" si="5"/>
        <v>0</v>
      </c>
      <c r="EA43" s="190">
        <f t="shared" si="5"/>
        <v>0</v>
      </c>
      <c r="EB43" s="190">
        <f t="shared" si="5"/>
        <v>0</v>
      </c>
      <c r="EC43" s="190">
        <f t="shared" si="5"/>
        <v>0</v>
      </c>
      <c r="ED43" s="190">
        <f t="shared" si="5"/>
        <v>0</v>
      </c>
      <c r="EE43" s="190">
        <f t="shared" si="5"/>
        <v>0</v>
      </c>
      <c r="EF43" s="190">
        <f t="shared" si="5"/>
        <v>0</v>
      </c>
      <c r="EG43" s="190">
        <f t="shared" si="5"/>
        <v>0</v>
      </c>
      <c r="EH43" s="190">
        <f t="shared" si="5"/>
        <v>0</v>
      </c>
      <c r="EI43" s="190">
        <f t="shared" si="5"/>
        <v>0</v>
      </c>
      <c r="EJ43" s="190">
        <f t="shared" si="5"/>
        <v>0</v>
      </c>
      <c r="EK43" s="190">
        <f t="shared" si="5"/>
        <v>0</v>
      </c>
      <c r="EL43" s="190">
        <f t="shared" si="5"/>
        <v>0</v>
      </c>
      <c r="EM43" s="190">
        <f t="shared" si="5"/>
        <v>0</v>
      </c>
      <c r="EN43" s="190">
        <f t="shared" si="5"/>
        <v>0</v>
      </c>
      <c r="EO43" s="190">
        <f t="shared" si="5"/>
        <v>0</v>
      </c>
      <c r="EP43" s="190">
        <f t="shared" si="5"/>
        <v>0</v>
      </c>
      <c r="EQ43" s="190">
        <f t="shared" si="5"/>
        <v>0</v>
      </c>
      <c r="ER43" s="190">
        <f t="shared" si="5"/>
        <v>0</v>
      </c>
      <c r="ES43" s="190">
        <f t="shared" si="5"/>
        <v>0</v>
      </c>
      <c r="ET43" s="190">
        <f t="shared" si="5"/>
        <v>0</v>
      </c>
      <c r="EU43" s="190">
        <f t="shared" si="5"/>
        <v>0</v>
      </c>
      <c r="EV43" s="190">
        <f t="shared" si="5"/>
        <v>0</v>
      </c>
      <c r="EW43" s="190">
        <f t="shared" si="5"/>
        <v>0</v>
      </c>
      <c r="EX43" s="190">
        <f t="shared" si="5"/>
        <v>0</v>
      </c>
      <c r="EY43" s="190">
        <f t="shared" si="5"/>
        <v>0</v>
      </c>
      <c r="EZ43" s="190">
        <f t="shared" si="5"/>
        <v>0</v>
      </c>
      <c r="FA43" s="190">
        <f t="shared" si="5"/>
        <v>0</v>
      </c>
      <c r="FB43" s="190">
        <f t="shared" si="5"/>
        <v>0</v>
      </c>
      <c r="FC43" s="190">
        <f t="shared" si="5"/>
        <v>0</v>
      </c>
      <c r="FD43" s="144"/>
      <c r="FE43" s="144"/>
      <c r="FF43" s="144"/>
      <c r="FG43" s="144"/>
      <c r="FH43" s="144"/>
      <c r="FI43" s="144"/>
      <c r="FJ43" s="144"/>
      <c r="FK43" s="144"/>
      <c r="FL43" s="144"/>
      <c r="FM43" s="144"/>
      <c r="FN43" s="144"/>
      <c r="FO43" s="144"/>
      <c r="FP43" s="144"/>
      <c r="FQ43" s="144"/>
      <c r="FR43" s="144"/>
      <c r="FS43" s="144"/>
      <c r="FT43" s="144"/>
      <c r="FU43" s="144"/>
      <c r="FV43" s="144"/>
      <c r="FW43" s="144"/>
      <c r="FX43" s="128"/>
      <c r="FY43" s="128"/>
    </row>
    <row r="44" ht="15.75" customHeight="1">
      <c r="A44" s="128"/>
      <c r="B44" s="191"/>
      <c r="C44" s="192"/>
      <c r="D44" s="193"/>
      <c r="E44" s="193"/>
      <c r="F44" s="194"/>
      <c r="G44" s="195"/>
      <c r="H44" s="133"/>
      <c r="I44" s="196"/>
      <c r="J44" s="196"/>
      <c r="K44" s="196"/>
      <c r="L44" s="196"/>
      <c r="M44" s="196"/>
      <c r="N44" s="196"/>
      <c r="O44" s="196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  <c r="AA44" s="197"/>
      <c r="AB44" s="197"/>
      <c r="AC44" s="197"/>
      <c r="AD44" s="197"/>
      <c r="AE44" s="197"/>
      <c r="AF44" s="197"/>
      <c r="AG44" s="197"/>
      <c r="AH44" s="197"/>
      <c r="AI44" s="197"/>
      <c r="AJ44" s="197"/>
      <c r="AK44" s="197"/>
      <c r="AL44" s="197"/>
      <c r="AM44" s="197"/>
      <c r="AN44" s="197"/>
      <c r="AO44" s="197"/>
      <c r="AP44" s="197"/>
      <c r="AQ44" s="197"/>
      <c r="AR44" s="197"/>
      <c r="AS44" s="197"/>
      <c r="AT44" s="197"/>
      <c r="AU44" s="197"/>
      <c r="AV44" s="197"/>
      <c r="AW44" s="197"/>
      <c r="AX44" s="197"/>
      <c r="AY44" s="197"/>
      <c r="AZ44" s="197"/>
      <c r="BA44" s="197"/>
      <c r="BB44" s="197"/>
      <c r="BC44" s="197"/>
      <c r="BD44" s="197"/>
      <c r="BE44" s="197"/>
      <c r="BF44" s="197"/>
      <c r="BG44" s="197"/>
      <c r="BH44" s="197"/>
      <c r="BI44" s="197"/>
      <c r="BJ44" s="197"/>
      <c r="BK44" s="197"/>
      <c r="BL44" s="197"/>
      <c r="BM44" s="197"/>
      <c r="BN44" s="197"/>
      <c r="BO44" s="197"/>
      <c r="BP44" s="197"/>
      <c r="BQ44" s="197"/>
      <c r="BR44" s="197"/>
      <c r="BS44" s="197"/>
      <c r="BT44" s="197"/>
      <c r="BU44" s="197"/>
      <c r="BV44" s="197"/>
      <c r="BW44" s="197"/>
      <c r="BX44" s="197"/>
      <c r="BY44" s="197"/>
      <c r="BZ44" s="197"/>
      <c r="CA44" s="197"/>
      <c r="CB44" s="197"/>
      <c r="CC44" s="197"/>
      <c r="CD44" s="197"/>
      <c r="CE44" s="197"/>
      <c r="CF44" s="197"/>
      <c r="CG44" s="197"/>
      <c r="CH44" s="197"/>
      <c r="CI44" s="197"/>
      <c r="CJ44" s="197"/>
      <c r="CK44" s="197"/>
      <c r="CL44" s="197"/>
      <c r="CM44" s="197"/>
      <c r="CN44" s="197"/>
      <c r="CO44" s="197"/>
      <c r="CP44" s="197"/>
      <c r="CQ44" s="197"/>
      <c r="CR44" s="197"/>
      <c r="CS44" s="197"/>
      <c r="CT44" s="197"/>
      <c r="CU44" s="197"/>
      <c r="CV44" s="197"/>
      <c r="CW44" s="197"/>
      <c r="CX44" s="197"/>
      <c r="CY44" s="197"/>
      <c r="CZ44" s="197"/>
      <c r="DA44" s="197"/>
      <c r="DB44" s="197"/>
      <c r="DC44" s="197"/>
      <c r="DD44" s="197"/>
      <c r="DE44" s="197"/>
      <c r="DF44" s="197"/>
      <c r="DG44" s="197"/>
      <c r="DH44" s="197"/>
      <c r="DI44" s="197"/>
      <c r="DJ44" s="197"/>
      <c r="DK44" s="197"/>
      <c r="DL44" s="197"/>
      <c r="DM44" s="197"/>
      <c r="DN44" s="197"/>
      <c r="DO44" s="197"/>
      <c r="DP44" s="197"/>
      <c r="DQ44" s="197"/>
      <c r="DR44" s="197"/>
      <c r="DS44" s="197"/>
      <c r="DT44" s="197"/>
      <c r="DU44" s="197"/>
      <c r="DV44" s="197"/>
      <c r="DW44" s="144"/>
      <c r="DX44" s="144"/>
      <c r="DY44" s="144"/>
      <c r="DZ44" s="144"/>
      <c r="EA44" s="144"/>
      <c r="EB44" s="144"/>
      <c r="EC44" s="144"/>
      <c r="ED44" s="144"/>
      <c r="EE44" s="144"/>
      <c r="EF44" s="144"/>
      <c r="EG44" s="144"/>
      <c r="EH44" s="144"/>
      <c r="EI44" s="144"/>
      <c r="EJ44" s="144"/>
      <c r="EK44" s="144"/>
      <c r="EL44" s="144"/>
      <c r="EM44" s="144"/>
      <c r="EN44" s="144"/>
      <c r="EO44" s="144"/>
      <c r="EP44" s="144"/>
      <c r="EQ44" s="144"/>
      <c r="ER44" s="144"/>
      <c r="ES44" s="144"/>
      <c r="ET44" s="144"/>
      <c r="EU44" s="144"/>
      <c r="EV44" s="144"/>
      <c r="EW44" s="144"/>
      <c r="EX44" s="144"/>
      <c r="EY44" s="144"/>
      <c r="EZ44" s="144"/>
      <c r="FA44" s="144"/>
      <c r="FB44" s="144"/>
      <c r="FC44" s="144"/>
      <c r="FD44" s="144"/>
      <c r="FE44" s="144"/>
      <c r="FF44" s="144"/>
      <c r="FG44" s="144"/>
      <c r="FH44" s="144"/>
      <c r="FI44" s="144"/>
      <c r="FJ44" s="144"/>
      <c r="FK44" s="144"/>
      <c r="FL44" s="144"/>
      <c r="FM44" s="144"/>
      <c r="FN44" s="144"/>
      <c r="FO44" s="144"/>
      <c r="FP44" s="144"/>
      <c r="FQ44" s="144"/>
      <c r="FR44" s="144"/>
      <c r="FS44" s="144"/>
      <c r="FT44" s="144"/>
      <c r="FU44" s="144"/>
      <c r="FV44" s="144"/>
      <c r="FW44" s="144"/>
      <c r="FX44" s="128"/>
      <c r="FY44" s="128"/>
    </row>
    <row r="45" ht="15.75" customHeight="1">
      <c r="A45" s="128"/>
      <c r="B45" s="128"/>
      <c r="C45" s="128"/>
      <c r="D45" s="164"/>
      <c r="E45" s="164"/>
      <c r="F45" s="164"/>
      <c r="G45" s="164"/>
      <c r="H45" s="128"/>
      <c r="I45" s="144"/>
      <c r="J45" s="144"/>
      <c r="K45" s="144"/>
      <c r="L45" s="144"/>
      <c r="M45" s="144"/>
      <c r="N45" s="144"/>
      <c r="O45" s="144"/>
      <c r="P45" s="198"/>
      <c r="Q45" s="198"/>
      <c r="R45" s="198"/>
      <c r="S45" s="198"/>
      <c r="T45" s="198"/>
      <c r="U45" s="198"/>
      <c r="V45" s="198"/>
      <c r="W45" s="198"/>
      <c r="X45" s="198"/>
      <c r="Y45" s="198"/>
      <c r="Z45" s="198"/>
      <c r="AA45" s="198"/>
      <c r="AB45" s="198"/>
      <c r="AC45" s="198"/>
      <c r="AD45" s="198"/>
      <c r="AE45" s="198"/>
      <c r="AF45" s="198"/>
      <c r="AG45" s="198"/>
      <c r="AH45" s="198"/>
      <c r="AI45" s="198"/>
      <c r="AJ45" s="198"/>
      <c r="AK45" s="198"/>
      <c r="AL45" s="198"/>
      <c r="AM45" s="198"/>
      <c r="AN45" s="198"/>
      <c r="AO45" s="198"/>
      <c r="AP45" s="198"/>
      <c r="AQ45" s="198"/>
      <c r="AR45" s="198"/>
      <c r="AS45" s="198"/>
      <c r="AT45" s="198"/>
      <c r="AU45" s="198"/>
      <c r="AV45" s="198"/>
      <c r="AW45" s="198"/>
      <c r="AX45" s="198"/>
      <c r="AY45" s="198"/>
      <c r="AZ45" s="198"/>
      <c r="BA45" s="198"/>
      <c r="BB45" s="198"/>
      <c r="BC45" s="198"/>
      <c r="BD45" s="198"/>
      <c r="BE45" s="198"/>
      <c r="BF45" s="198"/>
      <c r="BG45" s="198"/>
      <c r="BH45" s="198"/>
      <c r="BI45" s="198"/>
      <c r="BJ45" s="198"/>
      <c r="BK45" s="198"/>
      <c r="BL45" s="198"/>
      <c r="BM45" s="198"/>
      <c r="BN45" s="198"/>
      <c r="BO45" s="198"/>
      <c r="BP45" s="198"/>
      <c r="BQ45" s="198"/>
      <c r="BR45" s="198"/>
      <c r="BS45" s="198"/>
      <c r="BT45" s="198"/>
      <c r="BU45" s="198"/>
      <c r="BV45" s="198"/>
      <c r="BW45" s="198"/>
      <c r="BX45" s="198"/>
      <c r="BY45" s="198"/>
      <c r="BZ45" s="198"/>
      <c r="CA45" s="198"/>
      <c r="CB45" s="198"/>
      <c r="CC45" s="198"/>
      <c r="CD45" s="198"/>
      <c r="CE45" s="198"/>
      <c r="CF45" s="198"/>
      <c r="CG45" s="198"/>
      <c r="CH45" s="198"/>
      <c r="CI45" s="198"/>
      <c r="CJ45" s="198"/>
      <c r="CK45" s="198"/>
      <c r="CL45" s="198"/>
      <c r="CM45" s="198"/>
      <c r="CN45" s="198"/>
      <c r="CO45" s="198"/>
      <c r="CP45" s="198"/>
      <c r="CQ45" s="198"/>
      <c r="CR45" s="198"/>
      <c r="CS45" s="198"/>
      <c r="CT45" s="198"/>
      <c r="CU45" s="198"/>
      <c r="CV45" s="198"/>
      <c r="CW45" s="198"/>
      <c r="CX45" s="198"/>
      <c r="CY45" s="198"/>
      <c r="CZ45" s="198"/>
      <c r="DA45" s="198"/>
      <c r="DB45" s="198"/>
      <c r="DC45" s="198"/>
      <c r="DD45" s="198"/>
      <c r="DE45" s="198"/>
      <c r="DF45" s="198"/>
      <c r="DG45" s="198"/>
      <c r="DH45" s="198"/>
      <c r="DI45" s="198"/>
      <c r="DJ45" s="198"/>
      <c r="DK45" s="198"/>
      <c r="DL45" s="198"/>
      <c r="DM45" s="198"/>
      <c r="DN45" s="198"/>
      <c r="DO45" s="198"/>
      <c r="DP45" s="198"/>
      <c r="DQ45" s="198"/>
      <c r="DR45" s="198"/>
      <c r="DS45" s="198"/>
      <c r="DT45" s="198"/>
      <c r="DU45" s="198"/>
      <c r="DV45" s="198"/>
      <c r="DW45" s="144"/>
      <c r="DX45" s="144"/>
      <c r="DY45" s="144"/>
      <c r="DZ45" s="144"/>
      <c r="EA45" s="144"/>
      <c r="EB45" s="144"/>
      <c r="EC45" s="144"/>
      <c r="ED45" s="144"/>
      <c r="EE45" s="144"/>
      <c r="EF45" s="144"/>
      <c r="EG45" s="144"/>
      <c r="EH45" s="144"/>
      <c r="EI45" s="144"/>
      <c r="EJ45" s="144"/>
      <c r="EK45" s="144"/>
      <c r="EL45" s="144"/>
      <c r="EM45" s="144"/>
      <c r="EN45" s="144"/>
      <c r="EO45" s="144"/>
      <c r="EP45" s="144"/>
      <c r="EQ45" s="144"/>
      <c r="ER45" s="144"/>
      <c r="ES45" s="144"/>
      <c r="ET45" s="144"/>
      <c r="EU45" s="144"/>
      <c r="EV45" s="144"/>
      <c r="EW45" s="144"/>
      <c r="EX45" s="144"/>
      <c r="EY45" s="144"/>
      <c r="EZ45" s="144"/>
      <c r="FA45" s="144"/>
      <c r="FB45" s="144"/>
      <c r="FC45" s="144"/>
      <c r="FD45" s="144"/>
      <c r="FE45" s="144"/>
      <c r="FF45" s="144"/>
      <c r="FG45" s="144"/>
      <c r="FH45" s="144"/>
      <c r="FI45" s="144"/>
      <c r="FJ45" s="144"/>
      <c r="FK45" s="144"/>
      <c r="FL45" s="144"/>
      <c r="FM45" s="144"/>
      <c r="FN45" s="144"/>
      <c r="FO45" s="144"/>
      <c r="FP45" s="144"/>
      <c r="FQ45" s="144"/>
      <c r="FR45" s="144"/>
      <c r="FS45" s="144"/>
      <c r="FT45" s="144"/>
      <c r="FU45" s="144"/>
      <c r="FV45" s="144"/>
      <c r="FW45" s="144"/>
      <c r="FX45" s="128"/>
      <c r="FY45" s="128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</row>
    <row r="47" ht="15.75" customHeight="1">
      <c r="A47" s="2"/>
      <c r="B47" s="2"/>
      <c r="C47" s="2"/>
      <c r="D47" s="2"/>
      <c r="E47" s="2"/>
      <c r="F47" s="2"/>
      <c r="G47" s="103" t="s">
        <v>461</v>
      </c>
      <c r="H47" s="104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</row>
  </sheetData>
  <mergeCells count="7">
    <mergeCell ref="B1:F1"/>
    <mergeCell ref="B4:B5"/>
    <mergeCell ref="C4:C5"/>
    <mergeCell ref="B17:B18"/>
    <mergeCell ref="C17:C18"/>
    <mergeCell ref="E42:F42"/>
    <mergeCell ref="G47:H47"/>
  </mergeCells>
  <printOptions/>
  <pageMargins bottom="0.75" footer="0.0" header="0.0" left="0.7" right="0.7" top="0.75"/>
  <pageSetup paperSize="5" orientation="portrait"/>
  <headerFooter>
    <oddHeader>&amp;C </oddHead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2014-12-02T17:41:11Z</dcterms:created>
  <dc:creator>Rosyid Aziz</dc:creator>
</cp:coreProperties>
</file>