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-key" sheetId="1" r:id="rId4"/>
    <sheet state="visible" name="1-SKU" sheetId="2" r:id="rId5"/>
    <sheet state="visible" name="2-POS" sheetId="3" r:id="rId6"/>
    <sheet state="visible" name="Pricing Reference" sheetId="4" r:id="rId7"/>
  </sheets>
  <definedNames/>
  <calcPr/>
</workbook>
</file>

<file path=xl/sharedStrings.xml><?xml version="1.0" encoding="utf-8"?>
<sst xmlns="http://schemas.openxmlformats.org/spreadsheetml/2006/main" count="320" uniqueCount="140">
  <si>
    <t>schema_id</t>
  </si>
  <si>
    <t>name_desc</t>
  </si>
  <si>
    <t>avg_stock</t>
  </si>
  <si>
    <t>avg_price</t>
  </si>
  <si>
    <t>avg_mktshare</t>
  </si>
  <si>
    <t>S01</t>
  </si>
  <si>
    <t>Soybeans</t>
  </si>
  <si>
    <t>S02</t>
  </si>
  <si>
    <t>Soybean meal</t>
  </si>
  <si>
    <t>S03</t>
  </si>
  <si>
    <t>Soybean oil</t>
  </si>
  <si>
    <t>B01</t>
  </si>
  <si>
    <t>Beef Wholesale</t>
  </si>
  <si>
    <t>B02</t>
  </si>
  <si>
    <t>Beef Retail</t>
  </si>
  <si>
    <t>B03</t>
  </si>
  <si>
    <t>Beef By-products</t>
  </si>
  <si>
    <t>SKU_ID</t>
  </si>
  <si>
    <t>sku_name</t>
  </si>
  <si>
    <t>supply_desc</t>
  </si>
  <si>
    <t>distribution</t>
  </si>
  <si>
    <t>production</t>
  </si>
  <si>
    <t>chuck</t>
  </si>
  <si>
    <t>food packaging</t>
  </si>
  <si>
    <t>wholesale</t>
  </si>
  <si>
    <t>processed</t>
  </si>
  <si>
    <t>brisket</t>
  </si>
  <si>
    <t>flank</t>
  </si>
  <si>
    <t>plate</t>
  </si>
  <si>
    <t>shank</t>
  </si>
  <si>
    <t>ribs</t>
  </si>
  <si>
    <t>rump</t>
  </si>
  <si>
    <t>loin</t>
  </si>
  <si>
    <t>round</t>
  </si>
  <si>
    <t>Ground chuck</t>
  </si>
  <si>
    <t>food manufacturing</t>
  </si>
  <si>
    <t>commercial</t>
  </si>
  <si>
    <t>Ground beef</t>
  </si>
  <si>
    <t>Lean and extra lean ground beef</t>
  </si>
  <si>
    <t>All uncooked ground beef</t>
  </si>
  <si>
    <t>Chuck roast, USDA Choice, boneless</t>
  </si>
  <si>
    <t>Round roast, USDA Choice boneless</t>
  </si>
  <si>
    <t>Round steak, USDA Choice</t>
  </si>
  <si>
    <t>Sirloin steak USDA Choice boneless</t>
  </si>
  <si>
    <t>Edible offal</t>
  </si>
  <si>
    <t>tofu</t>
  </si>
  <si>
    <t>unfermented</t>
  </si>
  <si>
    <t>soymilk</t>
  </si>
  <si>
    <t>soy nuts</t>
  </si>
  <si>
    <t>edemame</t>
  </si>
  <si>
    <t>tempeh</t>
  </si>
  <si>
    <t>fermented</t>
  </si>
  <si>
    <t>soy sauce</t>
  </si>
  <si>
    <t>natto</t>
  </si>
  <si>
    <t>miso</t>
  </si>
  <si>
    <t>soybean oil</t>
  </si>
  <si>
    <t>Pricing Model</t>
  </si>
  <si>
    <t>1 bushel = 60 lbs</t>
  </si>
  <si>
    <t>stock</t>
  </si>
  <si>
    <t xml:space="preserve">lbs </t>
  </si>
  <si>
    <t>price</t>
  </si>
  <si>
    <t>per pound</t>
  </si>
  <si>
    <t>Soybean</t>
  </si>
  <si>
    <t>bushels per acre</t>
  </si>
  <si>
    <t>2023 price</t>
  </si>
  <si>
    <t>per bushel</t>
  </si>
  <si>
    <t>US bushel production</t>
  </si>
  <si>
    <t>https://www.statista.com/statistics/192058/production-of-soybeans-for-beans-in-the-us-since-2000/#:~:text=In%202022%2C%20an%20estimated%204.3,compared%20to%20the%20previous%20year.</t>
  </si>
  <si>
    <t>acres of soybean farmlands</t>
  </si>
  <si>
    <t>bushel per acre</t>
  </si>
  <si>
    <t xml:space="preserve">Texas bushel production </t>
  </si>
  <si>
    <t>https://www.nass.usda.gov/Statistics_by_State/Texas/Publications/Current_News_Release/2022_Rls/spr-crop-prod-10-2022.pdf</t>
  </si>
  <si>
    <t>percent of total</t>
  </si>
  <si>
    <t xml:space="preserve">Harris County </t>
  </si>
  <si>
    <t>acres of soybean crops</t>
  </si>
  <si>
    <t>https://www.nass.usda.gov/Publications/AgCensus/2017/Online_Resources/County_Profiles/Texas/cp48201.pdf</t>
  </si>
  <si>
    <t>soybean meal</t>
  </si>
  <si>
    <t>per TON</t>
  </si>
  <si>
    <t>https://markets.businessinsider.com/commodities/soybean-meal-price</t>
  </si>
  <si>
    <t>per lbs</t>
  </si>
  <si>
    <t>https://markets.businessinsider.com/commodities/soybean-oil-price</t>
  </si>
  <si>
    <t>United States Department of AgricultureForeign Agricultural Service</t>
  </si>
  <si>
    <t>https://apps.fas.usda.gov/psdonline/app/index.html#/app/advQuery</t>
  </si>
  <si>
    <t>cattle (beef)</t>
  </si>
  <si>
    <t>https://www.ers.usda.gov/data-products/livestock-and-meat-domestic-data/</t>
  </si>
  <si>
    <t>Cattle, Incl Calves - Inventory 24,500 25,000 24,000</t>
  </si>
  <si>
    <t>cattle inventory</t>
  </si>
  <si>
    <t>harris county</t>
  </si>
  <si>
    <t>https://www.nass.usda.gov/Statistics_by_State/Texas/Publications/County_Estimates/ce_pdf/ce_201.pdf</t>
  </si>
  <si>
    <t>texas</t>
  </si>
  <si>
    <t>https://www.nass.usda.gov/Statistics_by_State/Texas/Publications/Current_News_Release/2022_Rls/spr-cattle-inv-2022.pdf</t>
  </si>
  <si>
    <t>united states</t>
  </si>
  <si>
    <t>https://app.usda-reports.penguinlabs.net/?crop=cattle_cows_beef&amp;statistic=inventory_head&amp;yearet=&amp;year=2023</t>
  </si>
  <si>
    <t>of cattle is slaugthered by smaller processors</t>
  </si>
  <si>
    <t>bigger processors, with larger volume to account for by-products</t>
  </si>
  <si>
    <t>https://www.extension.iastate.edu/agdm/newsletters/nl2021/dec21.pdf</t>
  </si>
  <si>
    <t>Commodity</t>
  </si>
  <si>
    <t>Attribute</t>
  </si>
  <si>
    <t>geography</t>
  </si>
  <si>
    <t>Acres/heads</t>
  </si>
  <si>
    <t>2022 Estimates</t>
  </si>
  <si>
    <t>UNIT</t>
  </si>
  <si>
    <t>Market Value</t>
  </si>
  <si>
    <t>soybean all</t>
  </si>
  <si>
    <t>north America</t>
  </si>
  <si>
    <t>LBS</t>
  </si>
  <si>
    <t>comapred to 61 billion</t>
  </si>
  <si>
    <t>https://www.statista.com/statistics/192071/production-value-of-soybeans-for-beans-in-the-us-since-2000/#:~:text=Soybeans%20are%20a%20popular%20source,billion%20U.S.%20dollars%20in%202022.</t>
  </si>
  <si>
    <t>Oil, Soybean</t>
  </si>
  <si>
    <t>Production</t>
  </si>
  <si>
    <t>North America</t>
  </si>
  <si>
    <t>meal, soybean</t>
  </si>
  <si>
    <t>raw, soybean</t>
  </si>
  <si>
    <t>Harris County</t>
  </si>
  <si>
    <t>beef all</t>
  </si>
  <si>
    <t>Beef all</t>
  </si>
  <si>
    <t>Beef Byproduct</t>
  </si>
  <si>
    <t>Wholesale prices</t>
  </si>
  <si>
    <t>Jul-23/*</t>
  </si>
  <si>
    <t>average</t>
  </si>
  <si>
    <t>Beef, Central U.S. (dollars/cwt)</t>
  </si>
  <si>
    <t>Boxed beef cutout</t>
  </si>
  <si>
    <t>Choice 1-3, 600-900 lbs</t>
  </si>
  <si>
    <t>Select 1-3, 600-900 lbs</t>
  </si>
  <si>
    <t>Boneless, 90 percent, fresh</t>
  </si>
  <si>
    <t>Imported boneless, 90 percent, frozen</t>
  </si>
  <si>
    <t>edible offal</t>
  </si>
  <si>
    <t>Retail prices for beef products</t>
  </si>
  <si>
    <t>groupings</t>
  </si>
  <si>
    <t>source</t>
  </si>
  <si>
    <t>BLS</t>
  </si>
  <si>
    <t>cut</t>
  </si>
  <si>
    <t>All uncooked beef roasts</t>
  </si>
  <si>
    <t>Beef for stew, boneless</t>
  </si>
  <si>
    <t>All uncooked beef steaks</t>
  </si>
  <si>
    <t>All uncooked other beef not veal</t>
  </si>
  <si>
    <t>Units</t>
  </si>
  <si>
    <t>dollar/pound</t>
  </si>
  <si>
    <t>date</t>
  </si>
  <si>
    <t>avg price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</si>
</sst>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.00"/>
    <numFmt numFmtId="165" formatCode="&quot;$&quot;#,##0"/>
    <numFmt numFmtId="166" formatCode="mmm-d"/>
    <numFmt numFmtId="167" formatCode="mmmm-d"/>
  </numFmts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5.0"/>
      <color theme="1"/>
      <name val="Arial"/>
      <scheme val="minor"/>
    </font>
    <font>
      <u/>
      <color rgb="FF0000FF"/>
    </font>
    <font>
      <b/>
      <color rgb="FF424242"/>
      <name val="&quot;Helvetica Neue&quot;"/>
    </font>
    <font>
      <color rgb="FF1B1B1B"/>
      <name val="&quot;Helvetica Neue&quot;"/>
    </font>
    <font>
      <color rgb="FF111111"/>
      <name val="LabGrotesque"/>
    </font>
    <font>
      <u/>
      <color rgb="FF0000FF"/>
    </font>
    <font>
      <b/>
      <sz val="11.0"/>
      <color rgb="FF333333"/>
      <name val="&quot;Helvetica Neue&quot;"/>
    </font>
    <font>
      <u/>
      <color rgb="FF0000FF"/>
    </font>
    <font>
      <sz val="11.0"/>
      <color rgb="FF333333"/>
      <name val="&quot;Helvetica Neue&quot;"/>
    </font>
    <font>
      <color theme="1"/>
      <name val="Arial"/>
    </font>
    <font>
      <color rgb="FF000000"/>
      <name val="Arial"/>
    </font>
    <font>
      <sz val="11.0"/>
      <color rgb="FF000000"/>
      <name val="&quot;PT Sans&quot;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9F9F9"/>
        <bgColor rgb="FFF9F9F9"/>
      </patternFill>
    </fill>
    <fill>
      <patternFill patternType="solid">
        <fgColor rgb="FFFFFFCC"/>
        <bgColor rgb="FFFFFFCC"/>
      </patternFill>
    </fill>
    <fill>
      <patternFill patternType="solid">
        <fgColor rgb="FFCCFFCC"/>
        <bgColor rgb="FFCCFFCC"/>
      </patternFill>
    </fill>
  </fills>
  <borders count="7">
    <border/>
    <border>
      <left style="thin">
        <color rgb="FFDDDDDD"/>
      </left>
      <right style="thin">
        <color rgb="FFDDDDDD"/>
      </right>
      <bottom style="medium">
        <color rgb="FFDDDDDD"/>
      </bottom>
    </border>
    <border>
      <left style="thin">
        <color rgb="FFDDDDDD"/>
      </left>
      <right style="thin">
        <color rgb="FFDDDDDD"/>
      </right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Font="1" applyNumberFormat="1"/>
    <xf borderId="0" fillId="0" fontId="2" numFmtId="164" xfId="0" applyFont="1" applyNumberFormat="1"/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165" xfId="0" applyFont="1" applyNumberFormat="1"/>
    <xf borderId="0" fillId="0" fontId="1" numFmtId="164" xfId="0" applyFont="1" applyNumberFormat="1"/>
    <xf borderId="0" fillId="0" fontId="2" numFmtId="0" xfId="0" applyFont="1"/>
    <xf borderId="0" fillId="0" fontId="4" numFmtId="0" xfId="0" applyAlignment="1" applyFont="1">
      <alignment readingOrder="0"/>
    </xf>
    <xf borderId="0" fillId="2" fontId="5" numFmtId="0" xfId="0" applyFill="1" applyFont="1"/>
    <xf borderId="0" fillId="0" fontId="2" numFmtId="10" xfId="0" applyFont="1" applyNumberFormat="1"/>
    <xf borderId="0" fillId="2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7" numFmtId="164" xfId="0" applyAlignment="1" applyFont="1" applyNumberFormat="1">
      <alignment readingOrder="0"/>
    </xf>
    <xf borderId="0" fillId="0" fontId="2" numFmtId="11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2" fontId="9" numFmtId="0" xfId="0" applyAlignment="1" applyFont="1">
      <alignment horizontal="left" readingOrder="0" shrinkToFit="0" vertical="bottom" wrapText="0"/>
    </xf>
    <xf borderId="0" fillId="0" fontId="2" numFmtId="4" xfId="0" applyFont="1" applyNumberFormat="1"/>
    <xf borderId="0" fillId="0" fontId="10" numFmtId="0" xfId="0" applyFont="1"/>
    <xf borderId="0" fillId="0" fontId="2" numFmtId="3" xfId="0" applyFont="1" applyNumberFormat="1"/>
    <xf borderId="0" fillId="2" fontId="9" numFmtId="9" xfId="0" applyAlignment="1" applyFont="1" applyNumberFormat="1">
      <alignment horizontal="left" readingOrder="0" shrinkToFit="0" vertical="bottom" wrapText="0"/>
    </xf>
    <xf borderId="1" fillId="2" fontId="9" numFmtId="0" xfId="0" applyAlignment="1" applyBorder="1" applyFont="1">
      <alignment horizontal="left" readingOrder="0" shrinkToFit="0" vertical="bottom" wrapText="0"/>
    </xf>
    <xf borderId="2" fillId="3" fontId="11" numFmtId="0" xfId="0" applyAlignment="1" applyBorder="1" applyFill="1" applyFont="1">
      <alignment horizontal="left" readingOrder="0" vertical="top"/>
    </xf>
    <xf borderId="2" fillId="3" fontId="11" numFmtId="9" xfId="0" applyAlignment="1" applyBorder="1" applyFont="1" applyNumberFormat="1">
      <alignment horizontal="right" readingOrder="0" vertical="top"/>
    </xf>
    <xf borderId="2" fillId="3" fontId="11" numFmtId="3" xfId="0" applyAlignment="1" applyBorder="1" applyFont="1" applyNumberFormat="1">
      <alignment horizontal="right" readingOrder="0" vertical="top"/>
    </xf>
    <xf borderId="3" fillId="3" fontId="11" numFmtId="0" xfId="0" applyAlignment="1" applyBorder="1" applyFont="1">
      <alignment horizontal="left" readingOrder="0" vertical="top"/>
    </xf>
    <xf borderId="3" fillId="3" fontId="11" numFmtId="10" xfId="0" applyAlignment="1" applyBorder="1" applyFont="1" applyNumberFormat="1">
      <alignment horizontal="right" readingOrder="0" vertical="top"/>
    </xf>
    <xf borderId="3" fillId="3" fontId="11" numFmtId="3" xfId="0" applyAlignment="1" applyBorder="1" applyFont="1" applyNumberFormat="1">
      <alignment horizontal="right" readingOrder="0" vertical="top"/>
    </xf>
    <xf borderId="0" fillId="0" fontId="1" numFmtId="10" xfId="0" applyFont="1" applyNumberFormat="1"/>
    <xf borderId="3" fillId="3" fontId="9" numFmtId="3" xfId="0" applyAlignment="1" applyBorder="1" applyFont="1" applyNumberFormat="1">
      <alignment horizontal="right" readingOrder="0" vertical="top"/>
    </xf>
    <xf borderId="0" fillId="0" fontId="2" numFmtId="1" xfId="0" applyFont="1" applyNumberFormat="1"/>
    <xf borderId="0" fillId="0" fontId="1" numFmtId="0" xfId="0" applyFont="1"/>
    <xf borderId="0" fillId="3" fontId="11" numFmtId="0" xfId="0" applyAlignment="1" applyFont="1">
      <alignment horizontal="left" readingOrder="0" vertical="top"/>
    </xf>
    <xf borderId="4" fillId="0" fontId="12" numFmtId="0" xfId="0" applyAlignment="1" applyBorder="1" applyFont="1">
      <alignment horizontal="left" readingOrder="0" shrinkToFit="0" wrapText="0"/>
    </xf>
    <xf borderId="5" fillId="0" fontId="12" numFmtId="166" xfId="0" applyAlignment="1" applyBorder="1" applyFont="1" applyNumberFormat="1">
      <alignment horizontal="right" readingOrder="0" shrinkToFit="0" vertical="bottom" wrapText="0"/>
    </xf>
    <xf borderId="5" fillId="0" fontId="12" numFmtId="167" xfId="0" applyAlignment="1" applyBorder="1" applyFont="1" applyNumberFormat="1">
      <alignment horizontal="right" readingOrder="0" shrinkToFit="0" vertical="bottom" wrapText="0"/>
    </xf>
    <xf borderId="5" fillId="0" fontId="13" numFmtId="0" xfId="0" applyAlignment="1" applyBorder="1" applyFont="1">
      <alignment horizontal="right" readingOrder="0" shrinkToFit="0" vertical="bottom" wrapText="0"/>
    </xf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0" fillId="0" fontId="12" numFmtId="0" xfId="0" applyAlignment="1" applyFont="1">
      <alignment horizontal="left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2" numFmtId="0" xfId="0" applyAlignment="1" applyFont="1">
      <alignment shrinkToFit="0" vertical="bottom" wrapText="0"/>
    </xf>
    <xf borderId="0" fillId="0" fontId="12" numFmtId="0" xfId="0" applyAlignment="1" applyFont="1">
      <alignment horizontal="right" shrinkToFit="0" vertical="bottom" wrapText="0"/>
    </xf>
    <xf borderId="0" fillId="2" fontId="14" numFmtId="0" xfId="0" applyAlignment="1" applyFont="1">
      <alignment horizontal="center" readingOrder="0"/>
    </xf>
    <xf borderId="0" fillId="4" fontId="12" numFmtId="0" xfId="0" applyAlignment="1" applyFill="1" applyFont="1">
      <alignment readingOrder="0" vertical="bottom"/>
    </xf>
    <xf borderId="0" fillId="0" fontId="12" numFmtId="0" xfId="0" applyAlignment="1" applyFont="1">
      <alignment horizontal="center" readingOrder="0" shrinkToFit="0" vertical="bottom" wrapText="0"/>
    </xf>
    <xf borderId="6" fillId="4" fontId="12" numFmtId="0" xfId="0" applyAlignment="1" applyBorder="1" applyFont="1">
      <alignment readingOrder="0" vertical="bottom"/>
    </xf>
    <xf borderId="6" fillId="4" fontId="12" numFmtId="0" xfId="0" applyAlignment="1" applyBorder="1" applyFont="1">
      <alignment readingOrder="0" vertical="top"/>
    </xf>
    <xf borderId="0" fillId="5" fontId="12" numFmtId="0" xfId="0" applyAlignment="1" applyFill="1" applyFont="1">
      <alignment horizontal="center" readingOrder="0" vertical="top"/>
    </xf>
    <xf borderId="6" fillId="5" fontId="12" numFmtId="0" xfId="0" applyAlignment="1" applyBorder="1" applyFont="1">
      <alignment readingOrder="0" vertical="bottom"/>
    </xf>
    <xf borderId="0" fillId="0" fontId="12" numFmtId="166" xfId="0" applyAlignment="1" applyFont="1" applyNumberFormat="1">
      <alignment horizontal="right" readingOrder="0" shrinkToFit="0" vertical="bottom" wrapText="0"/>
    </xf>
    <xf borderId="0" fillId="0" fontId="12" numFmtId="0" xfId="0" applyAlignment="1" applyFont="1">
      <alignment horizontal="right" readingOrder="0" shrinkToFit="0" vertical="bottom" wrapText="0"/>
    </xf>
    <xf borderId="0" fillId="0" fontId="12" numFmtId="167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extension.iastate.edu/agdm/newsletters/nl2021/dec21.pdf" TargetMode="External"/><Relationship Id="rId10" Type="http://schemas.openxmlformats.org/officeDocument/2006/relationships/hyperlink" Target="https://app.usda-reports.penguinlabs.net/?crop=cattle_cows_beef&amp;statistic=inventory_head&amp;yearet=&amp;year=2023" TargetMode="External"/><Relationship Id="rId13" Type="http://schemas.openxmlformats.org/officeDocument/2006/relationships/drawing" Target="../drawings/drawing4.xml"/><Relationship Id="rId12" Type="http://schemas.openxmlformats.org/officeDocument/2006/relationships/hyperlink" Target="https://www.statista.com/statistics/192071/production-value-of-soybeans-for-beans-in-the-us-since-2000/" TargetMode="External"/><Relationship Id="rId1" Type="http://schemas.openxmlformats.org/officeDocument/2006/relationships/hyperlink" Target="https://www.statista.com/statistics/192058/production-of-soybeans-for-beans-in-the-us-since-2000/" TargetMode="External"/><Relationship Id="rId2" Type="http://schemas.openxmlformats.org/officeDocument/2006/relationships/hyperlink" Target="https://www.nass.usda.gov/Statistics_by_State/Texas/Publications/Current_News_Release/2022_Rls/spr-crop-prod-10-2022.pdf" TargetMode="External"/><Relationship Id="rId3" Type="http://schemas.openxmlformats.org/officeDocument/2006/relationships/hyperlink" Target="https://www.nass.usda.gov/Publications/AgCensus/2017/Online_Resources/County_Profiles/Texas/cp48201.pdf" TargetMode="External"/><Relationship Id="rId4" Type="http://schemas.openxmlformats.org/officeDocument/2006/relationships/hyperlink" Target="https://markets.businessinsider.com/commodities/soybean-meal-price" TargetMode="External"/><Relationship Id="rId9" Type="http://schemas.openxmlformats.org/officeDocument/2006/relationships/hyperlink" Target="https://www.nass.usda.gov/Statistics_by_State/Texas/Publications/Current_News_Release/2022_Rls/spr-cattle-inv-2022.pdf" TargetMode="External"/><Relationship Id="rId5" Type="http://schemas.openxmlformats.org/officeDocument/2006/relationships/hyperlink" Target="https://markets.businessinsider.com/commodities/soybean-oil-price" TargetMode="External"/><Relationship Id="rId6" Type="http://schemas.openxmlformats.org/officeDocument/2006/relationships/hyperlink" Target="https://apps.fas.usda.gov/psdonline/app/index.html" TargetMode="External"/><Relationship Id="rId7" Type="http://schemas.openxmlformats.org/officeDocument/2006/relationships/hyperlink" Target="https://www.ers.usda.gov/data-products/livestock-and-meat-domestic-data/" TargetMode="External"/><Relationship Id="rId8" Type="http://schemas.openxmlformats.org/officeDocument/2006/relationships/hyperlink" Target="https://www.nass.usda.gov/Statistics_by_State/Texas/Publications/County_Estimates/ce_pdf/ce_20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4" max="4" width="10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2" t="s">
        <v>6</v>
      </c>
      <c r="C2" s="3">
        <v>802074.7477769651</v>
      </c>
      <c r="D2" s="4">
        <v>0.22</v>
      </c>
      <c r="E2" s="5">
        <f t="shared" ref="E2:E7" si="1">C2*D2</f>
        <v>176456.4445</v>
      </c>
    </row>
    <row r="3">
      <c r="A3" s="2" t="s">
        <v>7</v>
      </c>
      <c r="B3" s="2" t="s">
        <v>8</v>
      </c>
      <c r="C3" s="3">
        <v>683667.0459894767</v>
      </c>
      <c r="D3" s="4">
        <v>0.19</v>
      </c>
      <c r="E3" s="5">
        <f t="shared" si="1"/>
        <v>129896.7387</v>
      </c>
    </row>
    <row r="4">
      <c r="A4" s="2" t="s">
        <v>9</v>
      </c>
      <c r="B4" s="2" t="s">
        <v>10</v>
      </c>
      <c r="C4" s="3">
        <v>191802.0</v>
      </c>
      <c r="D4" s="4">
        <v>0.67</v>
      </c>
      <c r="E4" s="5">
        <f t="shared" si="1"/>
        <v>128507.34</v>
      </c>
    </row>
    <row r="5">
      <c r="A5" s="2" t="s">
        <v>11</v>
      </c>
      <c r="B5" s="2" t="s">
        <v>12</v>
      </c>
      <c r="C5" s="3">
        <v>15925.0</v>
      </c>
      <c r="D5" s="4">
        <v>2.54437004</v>
      </c>
      <c r="E5" s="5">
        <f t="shared" si="1"/>
        <v>40519.09289</v>
      </c>
    </row>
    <row r="6">
      <c r="A6" s="2" t="s">
        <v>13</v>
      </c>
      <c r="B6" s="2" t="s">
        <v>14</v>
      </c>
      <c r="C6" s="3">
        <v>5390.0</v>
      </c>
      <c r="D6" s="4">
        <v>6.904146667</v>
      </c>
      <c r="E6" s="5">
        <f t="shared" si="1"/>
        <v>37213.35054</v>
      </c>
    </row>
    <row r="7">
      <c r="A7" s="2" t="s">
        <v>15</v>
      </c>
      <c r="B7" s="2" t="s">
        <v>16</v>
      </c>
      <c r="C7" s="3">
        <v>3185.0</v>
      </c>
      <c r="D7" s="4">
        <v>13.66</v>
      </c>
      <c r="E7" s="5">
        <f t="shared" si="1"/>
        <v>43507.1</v>
      </c>
    </row>
    <row r="8">
      <c r="D8" s="6"/>
      <c r="E8" s="5"/>
    </row>
    <row r="9">
      <c r="D9" s="6"/>
      <c r="E9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8.75"/>
    <col customWidth="1" min="4" max="4" width="11.25"/>
    <col customWidth="1" min="5" max="5" width="15.25"/>
  </cols>
  <sheetData>
    <row r="1">
      <c r="A1" s="2" t="s">
        <v>17</v>
      </c>
      <c r="B1" s="1" t="s">
        <v>0</v>
      </c>
      <c r="C1" s="2" t="s">
        <v>18</v>
      </c>
      <c r="D1" s="2" t="s">
        <v>3</v>
      </c>
      <c r="E1" s="2" t="s">
        <v>19</v>
      </c>
      <c r="F1" s="2" t="s">
        <v>20</v>
      </c>
      <c r="G1" s="2" t="s">
        <v>21</v>
      </c>
    </row>
    <row r="2">
      <c r="A2" s="2">
        <v>1001000.0</v>
      </c>
      <c r="B2" s="2" t="s">
        <v>11</v>
      </c>
      <c r="C2" s="7" t="s">
        <v>22</v>
      </c>
      <c r="D2" s="2"/>
      <c r="E2" s="2" t="s">
        <v>23</v>
      </c>
      <c r="F2" s="2" t="s">
        <v>24</v>
      </c>
      <c r="G2" s="2" t="s">
        <v>25</v>
      </c>
    </row>
    <row r="3">
      <c r="A3" s="2">
        <v>1001001.0</v>
      </c>
      <c r="B3" s="2" t="s">
        <v>11</v>
      </c>
      <c r="C3" s="7" t="s">
        <v>26</v>
      </c>
      <c r="D3" s="2"/>
      <c r="E3" s="2" t="s">
        <v>23</v>
      </c>
      <c r="F3" s="2" t="s">
        <v>24</v>
      </c>
      <c r="G3" s="2" t="s">
        <v>25</v>
      </c>
    </row>
    <row r="4">
      <c r="A4" s="2">
        <v>1001002.0</v>
      </c>
      <c r="B4" s="2" t="s">
        <v>11</v>
      </c>
      <c r="C4" s="7" t="s">
        <v>27</v>
      </c>
      <c r="D4" s="2"/>
      <c r="E4" s="2" t="s">
        <v>23</v>
      </c>
      <c r="F4" s="2" t="s">
        <v>24</v>
      </c>
      <c r="G4" s="2" t="s">
        <v>25</v>
      </c>
    </row>
    <row r="5">
      <c r="A5" s="2">
        <v>1001003.0</v>
      </c>
      <c r="B5" s="2" t="s">
        <v>11</v>
      </c>
      <c r="C5" s="7" t="s">
        <v>28</v>
      </c>
      <c r="D5" s="2"/>
      <c r="E5" s="2" t="s">
        <v>23</v>
      </c>
      <c r="F5" s="2" t="s">
        <v>24</v>
      </c>
      <c r="G5" s="2" t="s">
        <v>25</v>
      </c>
    </row>
    <row r="6">
      <c r="A6" s="2">
        <v>1001004.0</v>
      </c>
      <c r="B6" s="2" t="s">
        <v>11</v>
      </c>
      <c r="C6" s="7" t="s">
        <v>29</v>
      </c>
      <c r="D6" s="2"/>
      <c r="E6" s="2" t="s">
        <v>23</v>
      </c>
      <c r="F6" s="2" t="s">
        <v>24</v>
      </c>
      <c r="G6" s="2" t="s">
        <v>25</v>
      </c>
    </row>
    <row r="7">
      <c r="A7" s="2">
        <v>1001005.0</v>
      </c>
      <c r="B7" s="2" t="s">
        <v>11</v>
      </c>
      <c r="C7" s="7" t="s">
        <v>30</v>
      </c>
      <c r="D7" s="2"/>
      <c r="E7" s="2" t="s">
        <v>23</v>
      </c>
      <c r="F7" s="2" t="s">
        <v>24</v>
      </c>
      <c r="G7" s="2" t="s">
        <v>25</v>
      </c>
    </row>
    <row r="8">
      <c r="A8" s="2">
        <v>1001006.0</v>
      </c>
      <c r="B8" s="2" t="s">
        <v>11</v>
      </c>
      <c r="C8" s="7" t="s">
        <v>31</v>
      </c>
      <c r="D8" s="2"/>
      <c r="E8" s="2" t="s">
        <v>23</v>
      </c>
      <c r="F8" s="2" t="s">
        <v>24</v>
      </c>
      <c r="G8" s="2" t="s">
        <v>25</v>
      </c>
    </row>
    <row r="9">
      <c r="A9" s="2">
        <v>1001007.0</v>
      </c>
      <c r="B9" s="2" t="s">
        <v>11</v>
      </c>
      <c r="C9" s="7" t="s">
        <v>32</v>
      </c>
      <c r="D9" s="2"/>
      <c r="E9" s="2" t="s">
        <v>23</v>
      </c>
      <c r="F9" s="2" t="s">
        <v>24</v>
      </c>
      <c r="G9" s="2" t="s">
        <v>25</v>
      </c>
    </row>
    <row r="10">
      <c r="A10" s="2">
        <v>1001008.0</v>
      </c>
      <c r="B10" s="2" t="s">
        <v>11</v>
      </c>
      <c r="C10" s="7" t="s">
        <v>33</v>
      </c>
      <c r="D10" s="2"/>
      <c r="E10" s="2" t="s">
        <v>23</v>
      </c>
      <c r="F10" s="2" t="s">
        <v>24</v>
      </c>
      <c r="G10" s="2" t="s">
        <v>25</v>
      </c>
    </row>
    <row r="11">
      <c r="A11" s="2">
        <v>1001009.0</v>
      </c>
      <c r="B11" s="2" t="s">
        <v>15</v>
      </c>
      <c r="C11" s="7" t="s">
        <v>34</v>
      </c>
      <c r="D11" s="2"/>
      <c r="E11" s="2" t="s">
        <v>35</v>
      </c>
      <c r="F11" s="2" t="s">
        <v>36</v>
      </c>
      <c r="G11" s="2" t="s">
        <v>25</v>
      </c>
    </row>
    <row r="12">
      <c r="A12" s="2">
        <v>1001010.0</v>
      </c>
      <c r="B12" s="2" t="s">
        <v>15</v>
      </c>
      <c r="C12" s="7" t="s">
        <v>37</v>
      </c>
      <c r="D12" s="2"/>
      <c r="E12" s="2" t="s">
        <v>35</v>
      </c>
      <c r="F12" s="2" t="s">
        <v>36</v>
      </c>
      <c r="G12" s="2" t="s">
        <v>25</v>
      </c>
    </row>
    <row r="13">
      <c r="A13" s="2">
        <v>1001011.0</v>
      </c>
      <c r="B13" s="2" t="s">
        <v>15</v>
      </c>
      <c r="C13" s="7" t="s">
        <v>38</v>
      </c>
      <c r="D13" s="2"/>
      <c r="E13" s="2" t="s">
        <v>35</v>
      </c>
      <c r="F13" s="2" t="s">
        <v>36</v>
      </c>
      <c r="G13" s="2" t="s">
        <v>25</v>
      </c>
    </row>
    <row r="14">
      <c r="A14" s="2">
        <v>1001012.0</v>
      </c>
      <c r="B14" s="2" t="s">
        <v>15</v>
      </c>
      <c r="C14" s="7" t="s">
        <v>39</v>
      </c>
      <c r="D14" s="2"/>
      <c r="E14" s="2" t="s">
        <v>35</v>
      </c>
      <c r="F14" s="2" t="s">
        <v>36</v>
      </c>
      <c r="G14" s="2" t="s">
        <v>25</v>
      </c>
    </row>
    <row r="15">
      <c r="A15" s="2">
        <v>1001013.0</v>
      </c>
      <c r="B15" s="2" t="s">
        <v>13</v>
      </c>
      <c r="C15" s="2" t="s">
        <v>40</v>
      </c>
      <c r="D15" s="2"/>
      <c r="E15" s="2" t="s">
        <v>23</v>
      </c>
      <c r="F15" s="2" t="s">
        <v>36</v>
      </c>
      <c r="G15" s="2" t="s">
        <v>25</v>
      </c>
    </row>
    <row r="16">
      <c r="A16" s="2">
        <v>1001014.0</v>
      </c>
      <c r="B16" s="2" t="s">
        <v>13</v>
      </c>
      <c r="C16" s="7" t="s">
        <v>41</v>
      </c>
      <c r="D16" s="2"/>
      <c r="E16" s="2" t="s">
        <v>23</v>
      </c>
      <c r="F16" s="2" t="s">
        <v>36</v>
      </c>
      <c r="G16" s="2" t="s">
        <v>25</v>
      </c>
    </row>
    <row r="17">
      <c r="A17" s="2">
        <v>1001015.0</v>
      </c>
      <c r="B17" s="2" t="s">
        <v>13</v>
      </c>
      <c r="C17" s="7" t="s">
        <v>42</v>
      </c>
      <c r="D17" s="2"/>
      <c r="E17" s="2" t="s">
        <v>23</v>
      </c>
      <c r="F17" s="2" t="s">
        <v>36</v>
      </c>
      <c r="G17" s="2" t="s">
        <v>25</v>
      </c>
    </row>
    <row r="18">
      <c r="A18" s="2">
        <v>1001016.0</v>
      </c>
      <c r="B18" s="2" t="s">
        <v>13</v>
      </c>
      <c r="C18" s="7" t="s">
        <v>43</v>
      </c>
      <c r="D18" s="2"/>
      <c r="E18" s="2" t="s">
        <v>23</v>
      </c>
      <c r="F18" s="2" t="s">
        <v>36</v>
      </c>
      <c r="G18" s="2" t="s">
        <v>25</v>
      </c>
    </row>
    <row r="19">
      <c r="A19" s="2">
        <v>1001017.0</v>
      </c>
      <c r="B19" s="2" t="s">
        <v>15</v>
      </c>
      <c r="C19" s="2" t="s">
        <v>44</v>
      </c>
      <c r="D19" s="2"/>
      <c r="E19" s="2" t="s">
        <v>23</v>
      </c>
      <c r="F19" s="2" t="s">
        <v>36</v>
      </c>
      <c r="G19" s="2" t="s">
        <v>25</v>
      </c>
    </row>
    <row r="20">
      <c r="A20" s="2">
        <v>1001018.0</v>
      </c>
      <c r="B20" s="2" t="s">
        <v>7</v>
      </c>
      <c r="C20" s="2" t="s">
        <v>45</v>
      </c>
      <c r="D20" s="2"/>
      <c r="E20" s="2" t="s">
        <v>35</v>
      </c>
      <c r="F20" s="2" t="s">
        <v>36</v>
      </c>
      <c r="G20" s="2" t="s">
        <v>46</v>
      </c>
    </row>
    <row r="21">
      <c r="A21" s="2">
        <v>1001019.0</v>
      </c>
      <c r="B21" s="2" t="s">
        <v>7</v>
      </c>
      <c r="C21" s="2" t="s">
        <v>47</v>
      </c>
      <c r="D21" s="2"/>
      <c r="E21" s="2" t="s">
        <v>35</v>
      </c>
      <c r="F21" s="2" t="s">
        <v>36</v>
      </c>
      <c r="G21" s="2" t="s">
        <v>46</v>
      </c>
    </row>
    <row r="22">
      <c r="A22" s="2">
        <v>1001020.0</v>
      </c>
      <c r="B22" s="2" t="s">
        <v>5</v>
      </c>
      <c r="C22" s="2" t="s">
        <v>48</v>
      </c>
      <c r="D22" s="2"/>
      <c r="E22" s="2" t="s">
        <v>23</v>
      </c>
      <c r="F22" s="2" t="s">
        <v>36</v>
      </c>
      <c r="G22" s="2" t="s">
        <v>46</v>
      </c>
    </row>
    <row r="23">
      <c r="A23" s="2">
        <v>1001021.0</v>
      </c>
      <c r="B23" s="2" t="s">
        <v>5</v>
      </c>
      <c r="C23" s="2" t="s">
        <v>49</v>
      </c>
      <c r="D23" s="2"/>
      <c r="E23" s="2" t="s">
        <v>23</v>
      </c>
      <c r="F23" s="2" t="s">
        <v>36</v>
      </c>
      <c r="G23" s="2" t="s">
        <v>46</v>
      </c>
    </row>
    <row r="24">
      <c r="A24" s="2">
        <v>1001022.0</v>
      </c>
      <c r="B24" s="2" t="s">
        <v>7</v>
      </c>
      <c r="C24" s="2" t="s">
        <v>50</v>
      </c>
      <c r="D24" s="2"/>
      <c r="E24" s="2" t="s">
        <v>35</v>
      </c>
      <c r="F24" s="2" t="s">
        <v>36</v>
      </c>
      <c r="G24" s="2" t="s">
        <v>51</v>
      </c>
    </row>
    <row r="25">
      <c r="A25" s="2">
        <v>1001023.0</v>
      </c>
      <c r="B25" s="2" t="s">
        <v>7</v>
      </c>
      <c r="C25" s="2" t="s">
        <v>52</v>
      </c>
      <c r="D25" s="2"/>
      <c r="E25" s="2" t="s">
        <v>35</v>
      </c>
      <c r="F25" s="2" t="s">
        <v>36</v>
      </c>
      <c r="G25" s="2" t="s">
        <v>51</v>
      </c>
    </row>
    <row r="26">
      <c r="A26" s="2">
        <v>1001024.0</v>
      </c>
      <c r="B26" s="2" t="s">
        <v>7</v>
      </c>
      <c r="C26" s="2" t="s">
        <v>53</v>
      </c>
      <c r="D26" s="2"/>
      <c r="E26" s="2" t="s">
        <v>35</v>
      </c>
      <c r="F26" s="2" t="s">
        <v>36</v>
      </c>
      <c r="G26" s="2" t="s">
        <v>51</v>
      </c>
    </row>
    <row r="27">
      <c r="A27" s="2">
        <v>1001025.0</v>
      </c>
      <c r="B27" s="2" t="s">
        <v>7</v>
      </c>
      <c r="C27" s="2" t="s">
        <v>54</v>
      </c>
      <c r="D27" s="2"/>
      <c r="E27" s="2" t="s">
        <v>35</v>
      </c>
      <c r="F27" s="2" t="s">
        <v>36</v>
      </c>
      <c r="G27" s="2" t="s">
        <v>51</v>
      </c>
    </row>
    <row r="28">
      <c r="A28" s="2">
        <v>1001026.0</v>
      </c>
      <c r="B28" s="2" t="s">
        <v>9</v>
      </c>
      <c r="C28" s="2" t="s">
        <v>55</v>
      </c>
      <c r="D28" s="2"/>
      <c r="E28" s="2" t="s">
        <v>35</v>
      </c>
      <c r="F28" s="2" t="s">
        <v>24</v>
      </c>
      <c r="G28" s="2" t="s">
        <v>46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13"/>
    <col customWidth="1" min="4" max="4" width="17.25"/>
    <col customWidth="1" min="5" max="5" width="14.38"/>
    <col customWidth="1" min="6" max="6" width="17.38"/>
    <col customWidth="1" min="7" max="7" width="9.38"/>
    <col customWidth="1" min="8" max="8" width="21.75"/>
  </cols>
  <sheetData>
    <row r="1">
      <c r="A1" s="8" t="s">
        <v>56</v>
      </c>
      <c r="E1" s="2" t="s">
        <v>57</v>
      </c>
    </row>
    <row r="2">
      <c r="A2" s="2" t="s">
        <v>58</v>
      </c>
      <c r="B2" s="2" t="s">
        <v>59</v>
      </c>
    </row>
    <row r="3">
      <c r="A3" s="2" t="s">
        <v>60</v>
      </c>
      <c r="B3" s="2" t="s">
        <v>61</v>
      </c>
    </row>
    <row r="5">
      <c r="A5" s="2" t="s">
        <v>62</v>
      </c>
      <c r="B5" s="2">
        <v>51.9</v>
      </c>
      <c r="C5" s="2" t="s">
        <v>63</v>
      </c>
    </row>
    <row r="6">
      <c r="A6" s="2" t="s">
        <v>64</v>
      </c>
      <c r="B6" s="4">
        <v>13.66</v>
      </c>
      <c r="C6" s="2" t="s">
        <v>65</v>
      </c>
      <c r="E6" s="9"/>
      <c r="F6" s="1"/>
    </row>
    <row r="7">
      <c r="B7" s="10">
        <f>B6/60</f>
        <v>0.2276666667</v>
      </c>
      <c r="C7" s="1" t="s">
        <v>61</v>
      </c>
    </row>
    <row r="8">
      <c r="B8" s="6"/>
    </row>
    <row r="10">
      <c r="B10" s="2">
        <v>4.3</v>
      </c>
      <c r="C10" s="11">
        <f>1000000000</f>
        <v>1000000000</v>
      </c>
      <c r="D10" s="11">
        <f t="shared" ref="D10:D11" si="1">B10*C10</f>
        <v>4300000000</v>
      </c>
      <c r="E10" s="2" t="s">
        <v>66</v>
      </c>
      <c r="G10" s="12" t="s">
        <v>67</v>
      </c>
    </row>
    <row r="11">
      <c r="B11" s="2">
        <v>83.5</v>
      </c>
      <c r="C11" s="2">
        <v>1000000.0</v>
      </c>
      <c r="D11" s="11">
        <f t="shared" si="1"/>
        <v>83500000</v>
      </c>
      <c r="E11" s="2" t="s">
        <v>68</v>
      </c>
    </row>
    <row r="12">
      <c r="A12" s="13"/>
      <c r="D12" s="11">
        <f>D10/D11</f>
        <v>51.49700599</v>
      </c>
      <c r="E12" s="2" t="s">
        <v>69</v>
      </c>
    </row>
    <row r="13">
      <c r="A13" s="13"/>
    </row>
    <row r="14">
      <c r="A14" s="13"/>
      <c r="B14" s="2">
        <v>4.6</v>
      </c>
      <c r="C14" s="2">
        <v>1000000.0</v>
      </c>
      <c r="D14" s="11">
        <f>B14*C14</f>
        <v>4600000</v>
      </c>
      <c r="E14" s="2" t="s">
        <v>70</v>
      </c>
      <c r="G14" s="12" t="s">
        <v>71</v>
      </c>
    </row>
    <row r="15">
      <c r="A15" s="13"/>
      <c r="D15" s="14">
        <f>D14/D10</f>
        <v>0.001069767442</v>
      </c>
      <c r="E15" s="2" t="s">
        <v>72</v>
      </c>
    </row>
    <row r="16">
      <c r="A16" s="13"/>
    </row>
    <row r="17">
      <c r="A17" s="15"/>
      <c r="C17" s="2">
        <v>543.0</v>
      </c>
      <c r="E17" s="16" t="s">
        <v>73</v>
      </c>
      <c r="F17" s="2" t="s">
        <v>74</v>
      </c>
      <c r="G17" s="12" t="s">
        <v>75</v>
      </c>
    </row>
    <row r="18">
      <c r="A18" s="15"/>
      <c r="E18" s="16"/>
    </row>
    <row r="19">
      <c r="A19" s="2" t="s">
        <v>76</v>
      </c>
      <c r="B19" s="17">
        <v>428.0</v>
      </c>
      <c r="C19" s="2" t="s">
        <v>77</v>
      </c>
      <c r="D19" s="6">
        <f>B19/2204.62</f>
        <v>0.1941377652</v>
      </c>
      <c r="F19" s="12" t="s">
        <v>78</v>
      </c>
    </row>
    <row r="20">
      <c r="A20" s="2" t="s">
        <v>55</v>
      </c>
      <c r="C20" s="2" t="s">
        <v>79</v>
      </c>
      <c r="D20" s="2">
        <v>0.67</v>
      </c>
      <c r="F20" s="12" t="s">
        <v>80</v>
      </c>
      <c r="G20" s="18"/>
    </row>
    <row r="21">
      <c r="A21" s="15"/>
      <c r="E21" s="16"/>
    </row>
    <row r="22">
      <c r="A22" s="15" t="s">
        <v>81</v>
      </c>
      <c r="E22" s="19" t="s">
        <v>82</v>
      </c>
    </row>
    <row r="23">
      <c r="A23" s="20"/>
      <c r="B23" s="20"/>
      <c r="C23" s="20"/>
      <c r="D23" s="20"/>
      <c r="E23" s="20"/>
      <c r="F23" s="20"/>
      <c r="G23" s="20"/>
    </row>
    <row r="24">
      <c r="A24" s="7" t="s">
        <v>83</v>
      </c>
      <c r="B24" s="21">
        <v>167.2</v>
      </c>
      <c r="C24" s="6">
        <f>B24/112</f>
        <v>1.492857143</v>
      </c>
      <c r="D24" s="7" t="s">
        <v>61</v>
      </c>
      <c r="E24" s="22" t="s">
        <v>84</v>
      </c>
      <c r="F24" s="7"/>
      <c r="G24" s="7"/>
    </row>
    <row r="25">
      <c r="A25" s="7" t="s">
        <v>85</v>
      </c>
      <c r="B25" s="7"/>
      <c r="C25" s="7"/>
      <c r="D25" s="7">
        <v>24500.0</v>
      </c>
      <c r="E25" s="7" t="s">
        <v>86</v>
      </c>
      <c r="F25" s="7" t="s">
        <v>87</v>
      </c>
      <c r="G25" s="22" t="s">
        <v>88</v>
      </c>
    </row>
    <row r="26">
      <c r="A26" s="7"/>
      <c r="B26" s="7"/>
      <c r="C26" s="7"/>
      <c r="D26" s="23">
        <f>4635*1000</f>
        <v>4635000</v>
      </c>
      <c r="E26" s="7" t="s">
        <v>86</v>
      </c>
      <c r="F26" s="7" t="s">
        <v>89</v>
      </c>
      <c r="G26" s="22" t="s">
        <v>90</v>
      </c>
    </row>
    <row r="27">
      <c r="A27" s="7"/>
      <c r="B27" s="7"/>
      <c r="C27" s="7"/>
      <c r="D27" s="23">
        <f>28.92*1000000</f>
        <v>28920000</v>
      </c>
      <c r="E27" s="7"/>
      <c r="F27" s="7" t="s">
        <v>91</v>
      </c>
      <c r="G27" s="22" t="s">
        <v>92</v>
      </c>
    </row>
    <row r="28">
      <c r="A28" s="20"/>
      <c r="B28" s="20"/>
      <c r="C28" s="20"/>
      <c r="D28" s="24">
        <v>0.65</v>
      </c>
      <c r="E28" s="20" t="s">
        <v>93</v>
      </c>
      <c r="F28" s="20"/>
      <c r="G28" s="20"/>
    </row>
    <row r="29">
      <c r="A29" s="20"/>
      <c r="B29" s="20"/>
      <c r="C29" s="20"/>
      <c r="D29" s="24">
        <v>0.22</v>
      </c>
      <c r="E29" s="20" t="s">
        <v>94</v>
      </c>
      <c r="F29" s="20"/>
      <c r="G29" s="20"/>
      <c r="I29" s="12" t="s">
        <v>95</v>
      </c>
    </row>
    <row r="30">
      <c r="A30" s="20"/>
      <c r="B30" s="20"/>
      <c r="C30" s="20"/>
      <c r="D30" s="20"/>
      <c r="E30" s="20"/>
      <c r="F30" s="20"/>
      <c r="G30" s="20"/>
    </row>
    <row r="31">
      <c r="A31" s="25" t="s">
        <v>96</v>
      </c>
      <c r="B31" s="25" t="s">
        <v>97</v>
      </c>
      <c r="C31" s="25" t="s">
        <v>98</v>
      </c>
      <c r="D31" s="25" t="s">
        <v>20</v>
      </c>
      <c r="E31" s="25" t="s">
        <v>99</v>
      </c>
      <c r="F31" s="25" t="s">
        <v>100</v>
      </c>
      <c r="G31" s="25" t="s">
        <v>101</v>
      </c>
      <c r="H31" s="25" t="s">
        <v>102</v>
      </c>
    </row>
    <row r="32">
      <c r="A32" s="26" t="s">
        <v>103</v>
      </c>
      <c r="B32" s="26" t="s">
        <v>21</v>
      </c>
      <c r="C32" s="26" t="s">
        <v>104</v>
      </c>
      <c r="D32" s="27">
        <f>SUM(D33:D35)</f>
        <v>1</v>
      </c>
      <c r="E32" s="28">
        <f>D11</f>
        <v>83500000</v>
      </c>
      <c r="F32" s="28">
        <f>D10*60</f>
        <v>258000000000</v>
      </c>
      <c r="G32" s="26" t="s">
        <v>105</v>
      </c>
      <c r="H32" s="5">
        <f>F32*$B$7</f>
        <v>58738000000</v>
      </c>
      <c r="I32" s="2" t="s">
        <v>106</v>
      </c>
      <c r="J32" s="12" t="s">
        <v>107</v>
      </c>
    </row>
    <row r="33">
      <c r="A33" s="29" t="s">
        <v>108</v>
      </c>
      <c r="B33" s="29" t="s">
        <v>109</v>
      </c>
      <c r="C33" s="29" t="s">
        <v>110</v>
      </c>
      <c r="D33" s="30">
        <f>F33/F32</f>
        <v>0.1143352326</v>
      </c>
      <c r="E33" s="31"/>
      <c r="F33" s="31">
        <f>13378*2205000</f>
        <v>29498490000</v>
      </c>
      <c r="G33" s="29" t="s">
        <v>105</v>
      </c>
      <c r="H33" s="5"/>
    </row>
    <row r="34">
      <c r="A34" s="29" t="s">
        <v>111</v>
      </c>
      <c r="B34" s="29" t="s">
        <v>109</v>
      </c>
      <c r="C34" s="29" t="s">
        <v>110</v>
      </c>
      <c r="D34" s="14">
        <f>F34/F32</f>
        <v>0.407540407</v>
      </c>
      <c r="F34" s="31">
        <f>47685*2205000</f>
        <v>105145425000</v>
      </c>
      <c r="G34" s="29" t="s">
        <v>105</v>
      </c>
      <c r="H34" s="5"/>
    </row>
    <row r="35">
      <c r="A35" s="29" t="s">
        <v>112</v>
      </c>
      <c r="B35" s="29" t="s">
        <v>109</v>
      </c>
      <c r="C35" s="29" t="s">
        <v>110</v>
      </c>
      <c r="D35" s="32">
        <f>E35/E32</f>
        <v>0.4781243605</v>
      </c>
      <c r="E35" s="28">
        <f>E32*(F35/F32)</f>
        <v>39923384.1</v>
      </c>
      <c r="F35" s="33">
        <f>F32-F33-F34</f>
        <v>123356085000</v>
      </c>
      <c r="G35" s="29" t="s">
        <v>105</v>
      </c>
      <c r="H35" s="5">
        <f>F35*$B$7</f>
        <v>28084068685</v>
      </c>
    </row>
    <row r="36">
      <c r="A36" s="2"/>
      <c r="B36" s="2"/>
      <c r="C36" s="2"/>
      <c r="E36" s="28"/>
      <c r="F36" s="31"/>
      <c r="G36" s="29"/>
      <c r="H36" s="5"/>
    </row>
    <row r="37">
      <c r="A37" s="29" t="s">
        <v>103</v>
      </c>
      <c r="B37" s="29" t="s">
        <v>109</v>
      </c>
      <c r="C37" s="29" t="s">
        <v>113</v>
      </c>
      <c r="E37" s="28">
        <v>543.0</v>
      </c>
      <c r="F37" s="31">
        <f>(C17*51.49)*60</f>
        <v>1677544.2</v>
      </c>
      <c r="G37" s="29" t="s">
        <v>105</v>
      </c>
      <c r="H37" s="5">
        <f>F37*$B$7</f>
        <v>381920.8962</v>
      </c>
    </row>
    <row r="38">
      <c r="A38" s="29" t="s">
        <v>108</v>
      </c>
      <c r="B38" s="29" t="s">
        <v>109</v>
      </c>
      <c r="C38" s="29" t="s">
        <v>113</v>
      </c>
      <c r="F38" s="31">
        <f>F37*D33</f>
        <v>191802.4062</v>
      </c>
      <c r="G38" s="29" t="s">
        <v>105</v>
      </c>
      <c r="H38" s="5"/>
    </row>
    <row r="39">
      <c r="A39" s="29" t="s">
        <v>111</v>
      </c>
      <c r="B39" s="29" t="s">
        <v>109</v>
      </c>
      <c r="C39" s="29" t="s">
        <v>113</v>
      </c>
      <c r="F39" s="31">
        <f>F37*D34</f>
        <v>683667.046</v>
      </c>
      <c r="G39" s="29" t="s">
        <v>105</v>
      </c>
      <c r="H39" s="5"/>
    </row>
    <row r="40">
      <c r="A40" s="29" t="s">
        <v>112</v>
      </c>
      <c r="B40" s="29" t="s">
        <v>109</v>
      </c>
      <c r="C40" s="29" t="s">
        <v>113</v>
      </c>
      <c r="E40" s="34">
        <f>E37*D35</f>
        <v>259.6215277</v>
      </c>
      <c r="F40" s="31">
        <f>(E40*51.49)*60</f>
        <v>802074.7478</v>
      </c>
      <c r="G40" s="29" t="s">
        <v>105</v>
      </c>
      <c r="H40" s="5">
        <f>F40*$B$7</f>
        <v>182605.6842</v>
      </c>
    </row>
    <row r="41">
      <c r="A41" s="2"/>
      <c r="B41" s="2"/>
      <c r="C41" s="2"/>
      <c r="F41" s="31"/>
      <c r="G41" s="2"/>
    </row>
    <row r="42">
      <c r="A42" s="1"/>
      <c r="B42" s="1"/>
      <c r="C42" s="1"/>
      <c r="D42" s="35"/>
      <c r="F42" s="33"/>
      <c r="G42" s="36"/>
      <c r="H42" s="5"/>
    </row>
    <row r="43">
      <c r="A43" s="1" t="s">
        <v>114</v>
      </c>
      <c r="B43" s="1" t="s">
        <v>109</v>
      </c>
      <c r="C43" s="1" t="s">
        <v>110</v>
      </c>
      <c r="D43" s="35"/>
      <c r="E43" s="23">
        <f>28.92*1000000</f>
        <v>28920000</v>
      </c>
      <c r="F43" s="33">
        <v>2.83596E10</v>
      </c>
      <c r="G43" s="29" t="s">
        <v>105</v>
      </c>
      <c r="H43" s="5"/>
    </row>
    <row r="44">
      <c r="A44" s="2" t="s">
        <v>115</v>
      </c>
      <c r="B44" s="26" t="s">
        <v>21</v>
      </c>
      <c r="C44" s="26" t="s">
        <v>113</v>
      </c>
      <c r="E44" s="23">
        <v>24500.0</v>
      </c>
      <c r="F44" s="31">
        <f t="shared" ref="F44:F45" si="2">(E44*F43)/E43</f>
        <v>24025248.96</v>
      </c>
      <c r="G44" s="29" t="s">
        <v>105</v>
      </c>
    </row>
    <row r="45">
      <c r="A45" s="2" t="s">
        <v>12</v>
      </c>
      <c r="B45" s="26" t="s">
        <v>21</v>
      </c>
      <c r="C45" s="26" t="s">
        <v>113</v>
      </c>
      <c r="E45" s="23">
        <f>D28*E44</f>
        <v>15925</v>
      </c>
      <c r="F45" s="31">
        <f t="shared" si="2"/>
        <v>15616411.83</v>
      </c>
      <c r="G45" s="29" t="s">
        <v>105</v>
      </c>
    </row>
    <row r="46">
      <c r="A46" s="2" t="s">
        <v>14</v>
      </c>
      <c r="B46" s="29" t="s">
        <v>109</v>
      </c>
      <c r="C46" s="26" t="s">
        <v>113</v>
      </c>
      <c r="E46" s="23">
        <f>D29*E44</f>
        <v>5390</v>
      </c>
      <c r="F46" s="31">
        <f>(E46*F44)/E44</f>
        <v>5285554.772</v>
      </c>
      <c r="G46" s="29" t="s">
        <v>105</v>
      </c>
    </row>
    <row r="47">
      <c r="A47" s="2" t="s">
        <v>116</v>
      </c>
      <c r="B47" s="29" t="s">
        <v>109</v>
      </c>
      <c r="C47" s="26" t="s">
        <v>113</v>
      </c>
      <c r="E47" s="23">
        <f t="shared" ref="E47:F47" si="3">E44-E45-E46</f>
        <v>3185</v>
      </c>
      <c r="F47" s="31">
        <f t="shared" si="3"/>
        <v>3123282.365</v>
      </c>
      <c r="G47" s="29" t="s">
        <v>105</v>
      </c>
    </row>
    <row r="48">
      <c r="B48" s="29"/>
      <c r="C48" s="29"/>
    </row>
    <row r="63">
      <c r="A63" s="2" t="s">
        <v>117</v>
      </c>
    </row>
    <row r="64">
      <c r="A64" s="37" t="s">
        <v>117</v>
      </c>
      <c r="B64" s="38">
        <v>45129.0</v>
      </c>
      <c r="C64" s="38">
        <v>45008.0</v>
      </c>
      <c r="D64" s="38">
        <v>45039.0</v>
      </c>
      <c r="E64" s="39">
        <v>45069.0</v>
      </c>
      <c r="F64" s="38">
        <v>45100.0</v>
      </c>
      <c r="G64" s="40" t="s">
        <v>118</v>
      </c>
      <c r="H64" s="2" t="s">
        <v>119</v>
      </c>
      <c r="I64" s="2" t="s">
        <v>79</v>
      </c>
    </row>
    <row r="65">
      <c r="A65" s="41" t="s">
        <v>120</v>
      </c>
      <c r="B65" s="42"/>
      <c r="C65" s="42"/>
      <c r="D65" s="42"/>
      <c r="E65" s="42"/>
      <c r="F65" s="42"/>
      <c r="G65" s="42"/>
    </row>
    <row r="66">
      <c r="A66" s="41" t="s">
        <v>121</v>
      </c>
      <c r="B66" s="42"/>
      <c r="C66" s="42"/>
      <c r="D66" s="42"/>
      <c r="E66" s="42"/>
      <c r="F66" s="42"/>
      <c r="G66" s="42"/>
    </row>
    <row r="67">
      <c r="A67" s="43" t="s">
        <v>122</v>
      </c>
      <c r="B67" s="44">
        <v>267.86</v>
      </c>
      <c r="C67" s="44">
        <v>284.21</v>
      </c>
      <c r="D67" s="44">
        <v>300.54</v>
      </c>
      <c r="E67" s="44">
        <v>304.3</v>
      </c>
      <c r="F67" s="44">
        <v>327.27</v>
      </c>
      <c r="G67" s="44">
        <v>309.5</v>
      </c>
      <c r="H67" s="11">
        <f t="shared" ref="H67:H68" si="4">AVERAGE(B67:G67)</f>
        <v>298.9466667</v>
      </c>
      <c r="I67" s="6">
        <f t="shared" ref="I67:I68" si="5">H67/112</f>
        <v>2.669166667</v>
      </c>
    </row>
    <row r="68">
      <c r="A68" s="43" t="s">
        <v>123</v>
      </c>
      <c r="B68" s="44">
        <v>242.2</v>
      </c>
      <c r="C68" s="44">
        <v>273.4</v>
      </c>
      <c r="D68" s="44">
        <v>284.14</v>
      </c>
      <c r="E68" s="44">
        <v>285.19</v>
      </c>
      <c r="F68" s="44">
        <v>300.38</v>
      </c>
      <c r="G68" s="44">
        <v>282.25</v>
      </c>
      <c r="H68" s="11">
        <f t="shared" si="4"/>
        <v>277.9266667</v>
      </c>
      <c r="I68" s="6">
        <f t="shared" si="5"/>
        <v>2.481488095</v>
      </c>
    </row>
    <row r="69">
      <c r="A69" s="45"/>
      <c r="B69" s="46"/>
      <c r="C69" s="46"/>
      <c r="D69" s="46"/>
      <c r="E69" s="46"/>
      <c r="F69" s="46"/>
      <c r="G69" s="46"/>
      <c r="I69" s="6"/>
    </row>
    <row r="70">
      <c r="A70" s="43" t="s">
        <v>124</v>
      </c>
      <c r="B70" s="44">
        <v>273.59</v>
      </c>
      <c r="C70" s="44">
        <v>268.23</v>
      </c>
      <c r="D70" s="44">
        <v>273.39</v>
      </c>
      <c r="E70" s="44">
        <v>274.82</v>
      </c>
      <c r="F70" s="44">
        <v>285.43</v>
      </c>
      <c r="G70" s="44">
        <v>292.75</v>
      </c>
      <c r="H70" s="11">
        <f>AVERAGE(B70:G70)</f>
        <v>278.035</v>
      </c>
      <c r="I70" s="6">
        <f>H70/112</f>
        <v>2.482455357</v>
      </c>
    </row>
    <row r="71">
      <c r="A71" s="41" t="s">
        <v>125</v>
      </c>
      <c r="B71" s="44">
        <v>269.5</v>
      </c>
      <c r="C71" s="44">
        <v>259.0</v>
      </c>
      <c r="D71" s="44">
        <v>265.63</v>
      </c>
      <c r="E71" s="44">
        <v>258.88</v>
      </c>
      <c r="F71" s="44">
        <v>250.6</v>
      </c>
      <c r="G71" s="44">
        <v>244.5</v>
      </c>
    </row>
    <row r="72">
      <c r="I72" s="11">
        <f>AVERAGE(I65:I71)</f>
        <v>2.54437004</v>
      </c>
    </row>
    <row r="75">
      <c r="A75" s="47">
        <v>13.66</v>
      </c>
      <c r="B75" s="2" t="s">
        <v>126</v>
      </c>
    </row>
    <row r="82">
      <c r="A82" s="2" t="s">
        <v>127</v>
      </c>
    </row>
    <row r="83">
      <c r="A83" s="48" t="s">
        <v>128</v>
      </c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</row>
    <row r="84">
      <c r="A84" s="50" t="s">
        <v>129</v>
      </c>
      <c r="B84" s="49" t="s">
        <v>130</v>
      </c>
      <c r="C84" s="49" t="s">
        <v>130</v>
      </c>
      <c r="D84" s="49" t="s">
        <v>130</v>
      </c>
      <c r="E84" s="49" t="s">
        <v>130</v>
      </c>
      <c r="F84" s="49" t="s">
        <v>130</v>
      </c>
      <c r="G84" s="49" t="s">
        <v>130</v>
      </c>
      <c r="H84" s="49" t="s">
        <v>130</v>
      </c>
      <c r="I84" s="49" t="s">
        <v>130</v>
      </c>
      <c r="J84" s="49" t="s">
        <v>130</v>
      </c>
      <c r="K84" s="49" t="s">
        <v>130</v>
      </c>
      <c r="L84" s="49" t="s">
        <v>130</v>
      </c>
      <c r="M84" s="49" t="s">
        <v>130</v>
      </c>
    </row>
    <row r="85">
      <c r="A85" s="51" t="s">
        <v>131</v>
      </c>
      <c r="B85" s="52" t="s">
        <v>34</v>
      </c>
      <c r="C85" s="52" t="s">
        <v>37</v>
      </c>
      <c r="D85" s="52" t="s">
        <v>38</v>
      </c>
      <c r="E85" s="52" t="s">
        <v>39</v>
      </c>
      <c r="F85" s="52" t="s">
        <v>40</v>
      </c>
      <c r="G85" s="52" t="s">
        <v>41</v>
      </c>
      <c r="H85" s="52" t="s">
        <v>132</v>
      </c>
      <c r="I85" s="52" t="s">
        <v>42</v>
      </c>
      <c r="J85" s="52" t="s">
        <v>43</v>
      </c>
      <c r="K85" s="52" t="s">
        <v>133</v>
      </c>
      <c r="L85" s="52" t="s">
        <v>134</v>
      </c>
      <c r="M85" s="52" t="s">
        <v>135</v>
      </c>
    </row>
    <row r="86">
      <c r="A86" s="50" t="s">
        <v>136</v>
      </c>
      <c r="B86" s="49" t="s">
        <v>137</v>
      </c>
      <c r="C86" s="49" t="s">
        <v>137</v>
      </c>
      <c r="D86" s="49" t="s">
        <v>137</v>
      </c>
      <c r="E86" s="49" t="s">
        <v>137</v>
      </c>
      <c r="F86" s="49" t="s">
        <v>137</v>
      </c>
      <c r="G86" s="49" t="s">
        <v>137</v>
      </c>
      <c r="H86" s="49" t="s">
        <v>137</v>
      </c>
      <c r="I86" s="49" t="s">
        <v>137</v>
      </c>
      <c r="J86" s="49" t="s">
        <v>137</v>
      </c>
      <c r="K86" s="49" t="s">
        <v>137</v>
      </c>
      <c r="L86" s="49" t="s">
        <v>137</v>
      </c>
      <c r="M86" s="49" t="s">
        <v>137</v>
      </c>
    </row>
    <row r="87">
      <c r="A87" s="53" t="s">
        <v>138</v>
      </c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</row>
    <row r="88">
      <c r="A88" s="54">
        <v>45128.0</v>
      </c>
      <c r="B88" s="55">
        <v>4.521</v>
      </c>
      <c r="C88" s="55">
        <v>4.388</v>
      </c>
      <c r="D88" s="55">
        <v>6.081</v>
      </c>
      <c r="E88" s="55">
        <v>4.846</v>
      </c>
      <c r="F88" s="55">
        <v>6.7</v>
      </c>
      <c r="G88" s="55">
        <v>6.1</v>
      </c>
      <c r="H88" s="55">
        <v>6.749</v>
      </c>
      <c r="I88" s="55">
        <v>7.183</v>
      </c>
      <c r="J88" s="55">
        <v>10.538</v>
      </c>
      <c r="K88" s="55">
        <v>6.731</v>
      </c>
      <c r="L88" s="55">
        <v>9.67</v>
      </c>
      <c r="M88" s="55">
        <v>6.37</v>
      </c>
    </row>
    <row r="89">
      <c r="A89" s="54">
        <v>45159.0</v>
      </c>
      <c r="B89" s="55">
        <v>4.636</v>
      </c>
      <c r="C89" s="55">
        <v>4.468</v>
      </c>
      <c r="D89" s="55">
        <v>6.179</v>
      </c>
      <c r="E89" s="55">
        <v>4.964</v>
      </c>
      <c r="F89" s="55">
        <v>6.8</v>
      </c>
      <c r="G89" s="55">
        <v>6.004</v>
      </c>
      <c r="H89" s="55">
        <v>6.727</v>
      </c>
      <c r="I89" s="55">
        <v>7.112</v>
      </c>
      <c r="J89" s="55">
        <v>10.599</v>
      </c>
      <c r="K89" s="55">
        <v>6.666</v>
      </c>
      <c r="L89" s="55">
        <v>9.652</v>
      </c>
      <c r="M89" s="55">
        <v>6.38</v>
      </c>
    </row>
    <row r="90">
      <c r="A90" s="54">
        <v>45190.0</v>
      </c>
      <c r="B90" s="55">
        <v>4.786</v>
      </c>
      <c r="C90" s="55">
        <v>4.504</v>
      </c>
      <c r="D90" s="55">
        <v>6.146</v>
      </c>
      <c r="E90" s="55">
        <v>5.051</v>
      </c>
      <c r="F90" s="55">
        <v>7.457</v>
      </c>
      <c r="G90" s="55">
        <v>6.276</v>
      </c>
      <c r="H90" s="55">
        <v>7.133</v>
      </c>
      <c r="I90" s="55">
        <v>7.282</v>
      </c>
      <c r="J90" s="55">
        <v>11.01</v>
      </c>
      <c r="K90" s="55">
        <v>6.874</v>
      </c>
      <c r="L90" s="55">
        <v>9.912</v>
      </c>
      <c r="M90" s="55">
        <v>6.64</v>
      </c>
    </row>
    <row r="91">
      <c r="A91" s="54">
        <v>45220.0</v>
      </c>
      <c r="B91" s="55">
        <v>4.869</v>
      </c>
      <c r="C91" s="55">
        <v>4.719</v>
      </c>
      <c r="D91" s="55">
        <v>6.371</v>
      </c>
      <c r="E91" s="55">
        <v>5.237</v>
      </c>
      <c r="F91" s="55">
        <v>7.397</v>
      </c>
      <c r="G91" s="55">
        <v>6.33</v>
      </c>
      <c r="H91" s="55">
        <v>7.127</v>
      </c>
      <c r="I91" s="55">
        <v>7.304</v>
      </c>
      <c r="J91" s="55">
        <v>11.654</v>
      </c>
      <c r="K91" s="55">
        <v>6.92</v>
      </c>
      <c r="L91" s="55">
        <v>10.209</v>
      </c>
      <c r="M91" s="55">
        <v>6.751</v>
      </c>
    </row>
    <row r="92">
      <c r="A92" s="54">
        <v>45251.0</v>
      </c>
      <c r="B92" s="55">
        <v>4.81</v>
      </c>
      <c r="C92" s="55">
        <v>4.716</v>
      </c>
      <c r="D92" s="55">
        <v>6.27</v>
      </c>
      <c r="E92" s="55">
        <v>5.261</v>
      </c>
      <c r="F92" s="55">
        <v>7.272</v>
      </c>
      <c r="G92" s="55">
        <v>6.426</v>
      </c>
      <c r="H92" s="55">
        <v>7.161</v>
      </c>
      <c r="I92" s="55">
        <v>7.404</v>
      </c>
      <c r="J92" s="55">
        <v>11.508</v>
      </c>
      <c r="K92" s="55">
        <v>7.159</v>
      </c>
      <c r="L92" s="55">
        <v>10.228</v>
      </c>
      <c r="M92" s="55">
        <v>7.011</v>
      </c>
    </row>
    <row r="93">
      <c r="A93" s="54">
        <v>45281.0</v>
      </c>
      <c r="B93" s="55">
        <v>4.792</v>
      </c>
      <c r="C93" s="55">
        <v>4.604</v>
      </c>
      <c r="D93" s="55">
        <v>6.315</v>
      </c>
      <c r="E93" s="55">
        <v>5.174</v>
      </c>
      <c r="F93" s="55">
        <v>6.922</v>
      </c>
      <c r="G93" s="55">
        <v>6.234</v>
      </c>
      <c r="H93" s="55">
        <v>6.948</v>
      </c>
      <c r="I93" s="55">
        <v>7.342</v>
      </c>
      <c r="J93" s="55">
        <v>11.055</v>
      </c>
      <c r="K93" s="55">
        <v>7.363</v>
      </c>
      <c r="L93" s="55">
        <v>9.933</v>
      </c>
      <c r="M93" s="55">
        <v>7.011</v>
      </c>
    </row>
    <row r="94">
      <c r="A94" s="54">
        <v>44948.0</v>
      </c>
      <c r="B94" s="55">
        <v>4.765</v>
      </c>
      <c r="C94" s="55">
        <v>4.554</v>
      </c>
      <c r="D94" s="55">
        <v>6.519</v>
      </c>
      <c r="E94" s="55">
        <v>5.17</v>
      </c>
      <c r="F94" s="55">
        <v>6.83</v>
      </c>
      <c r="G94" s="55">
        <v>6.158</v>
      </c>
      <c r="H94" s="55">
        <v>6.845</v>
      </c>
      <c r="I94" s="55">
        <v>7.378</v>
      </c>
      <c r="J94" s="55">
        <v>10.826</v>
      </c>
      <c r="K94" s="55">
        <v>6.806</v>
      </c>
      <c r="L94" s="55">
        <v>9.825</v>
      </c>
      <c r="M94" s="55">
        <v>6.771</v>
      </c>
    </row>
    <row r="95">
      <c r="A95" s="54">
        <v>44979.0</v>
      </c>
      <c r="B95" s="55">
        <v>4.627</v>
      </c>
      <c r="C95" s="55">
        <v>4.63</v>
      </c>
      <c r="D95" s="55">
        <v>6.465</v>
      </c>
      <c r="E95" s="55">
        <v>5.199</v>
      </c>
      <c r="F95" s="55">
        <v>6.83</v>
      </c>
      <c r="G95" s="55">
        <v>6.318</v>
      </c>
      <c r="H95" s="55">
        <v>6.898</v>
      </c>
      <c r="I95" s="55">
        <v>7.489</v>
      </c>
      <c r="J95" s="55">
        <v>10.584</v>
      </c>
      <c r="K95" s="55">
        <v>6.977</v>
      </c>
      <c r="L95" s="55">
        <v>9.753</v>
      </c>
      <c r="M95" s="55">
        <v>6.949</v>
      </c>
    </row>
    <row r="96">
      <c r="A96" s="54">
        <v>45007.0</v>
      </c>
      <c r="B96" s="55">
        <v>4.87</v>
      </c>
      <c r="C96" s="55">
        <v>4.757</v>
      </c>
      <c r="D96" s="55">
        <v>6.476</v>
      </c>
      <c r="E96" s="55">
        <v>5.342</v>
      </c>
      <c r="F96" s="55">
        <v>6.989</v>
      </c>
      <c r="G96" s="55">
        <v>6.295</v>
      </c>
      <c r="H96" s="55">
        <v>6.971</v>
      </c>
      <c r="I96" s="55">
        <v>7.324</v>
      </c>
      <c r="J96" s="55">
        <v>10.658</v>
      </c>
      <c r="K96" s="55">
        <v>7.16</v>
      </c>
      <c r="L96" s="55">
        <v>9.786</v>
      </c>
      <c r="M96" s="55">
        <v>6.987</v>
      </c>
    </row>
    <row r="97">
      <c r="A97" s="54">
        <v>45038.0</v>
      </c>
      <c r="B97" s="55">
        <v>4.945</v>
      </c>
      <c r="C97" s="55">
        <v>4.916</v>
      </c>
      <c r="D97" s="55">
        <v>6.479</v>
      </c>
      <c r="E97" s="55">
        <v>5.414</v>
      </c>
      <c r="F97" s="55">
        <v>7.012</v>
      </c>
      <c r="G97" s="55">
        <v>6.249</v>
      </c>
      <c r="H97" s="55">
        <v>6.927</v>
      </c>
      <c r="I97" s="55">
        <v>7.266</v>
      </c>
      <c r="J97" s="55">
        <v>10.656</v>
      </c>
      <c r="K97" s="55">
        <v>7.13</v>
      </c>
      <c r="L97" s="55">
        <v>9.701</v>
      </c>
      <c r="M97" s="55">
        <v>6.876</v>
      </c>
    </row>
    <row r="98">
      <c r="A98" s="56">
        <v>45068.0</v>
      </c>
      <c r="B98" s="55">
        <v>4.894</v>
      </c>
      <c r="C98" s="55">
        <v>4.794</v>
      </c>
      <c r="D98" s="55">
        <v>6.546</v>
      </c>
      <c r="E98" s="55">
        <v>5.332</v>
      </c>
      <c r="F98" s="55">
        <v>7.031</v>
      </c>
      <c r="G98" s="55">
        <v>6.305</v>
      </c>
      <c r="H98" s="55">
        <v>6.934</v>
      </c>
      <c r="I98" s="55">
        <v>7.438</v>
      </c>
      <c r="J98" s="55">
        <v>10.447</v>
      </c>
      <c r="K98" s="55">
        <v>7.023</v>
      </c>
      <c r="L98" s="55">
        <v>9.69</v>
      </c>
      <c r="M98" s="55">
        <v>6.605</v>
      </c>
    </row>
    <row r="99">
      <c r="A99" s="54">
        <v>45099.0</v>
      </c>
      <c r="B99" s="55">
        <v>4.997</v>
      </c>
      <c r="C99" s="55">
        <v>4.889</v>
      </c>
      <c r="D99" s="55">
        <v>6.492</v>
      </c>
      <c r="E99" s="55">
        <v>5.402</v>
      </c>
      <c r="F99" s="55">
        <v>6.705</v>
      </c>
      <c r="G99" s="55">
        <v>6.27</v>
      </c>
      <c r="H99" s="55">
        <v>6.783</v>
      </c>
      <c r="I99" s="55">
        <v>7.318</v>
      </c>
      <c r="J99" s="55">
        <v>10.721</v>
      </c>
      <c r="K99" s="55">
        <v>6.9</v>
      </c>
      <c r="L99" s="55">
        <v>9.83</v>
      </c>
      <c r="M99" s="55">
        <v>6.658</v>
      </c>
    </row>
    <row r="100">
      <c r="A100" s="54">
        <v>45129.0</v>
      </c>
      <c r="B100" s="55">
        <v>5.075</v>
      </c>
      <c r="C100" s="55">
        <v>4.893</v>
      </c>
      <c r="D100" s="55">
        <v>6.58</v>
      </c>
      <c r="E100" s="55">
        <v>5.426</v>
      </c>
      <c r="F100" s="55">
        <v>6.911</v>
      </c>
      <c r="G100" s="55">
        <v>6.121</v>
      </c>
      <c r="H100" s="55">
        <v>6.742</v>
      </c>
      <c r="I100" s="55">
        <v>7.131</v>
      </c>
      <c r="J100" s="55">
        <v>10.57</v>
      </c>
      <c r="K100" s="55">
        <v>7.015</v>
      </c>
      <c r="L100" s="55">
        <v>9.709</v>
      </c>
      <c r="M100" s="55">
        <v>6.805</v>
      </c>
    </row>
    <row r="101">
      <c r="A101" s="54">
        <v>45160.0</v>
      </c>
      <c r="B101" s="55">
        <v>5.12</v>
      </c>
      <c r="C101" s="55">
        <v>4.937</v>
      </c>
      <c r="D101" s="55">
        <v>6.512</v>
      </c>
      <c r="E101" s="55">
        <v>5.456</v>
      </c>
      <c r="F101" s="55">
        <v>6.975</v>
      </c>
      <c r="G101" s="55">
        <v>6.162</v>
      </c>
      <c r="H101" s="55">
        <v>6.827</v>
      </c>
      <c r="I101" s="55">
        <v>7.201</v>
      </c>
      <c r="J101" s="55">
        <v>10.312</v>
      </c>
      <c r="K101" s="55">
        <v>7.08</v>
      </c>
      <c r="L101" s="55">
        <v>9.535</v>
      </c>
      <c r="M101" s="55">
        <v>6.781</v>
      </c>
    </row>
    <row r="102">
      <c r="A102" s="54">
        <v>45191.0</v>
      </c>
      <c r="B102" s="55">
        <v>4.89</v>
      </c>
      <c r="C102" s="55">
        <v>4.862</v>
      </c>
      <c r="D102" s="55">
        <v>6.624</v>
      </c>
      <c r="E102" s="55">
        <v>5.332</v>
      </c>
      <c r="F102" s="55">
        <v>6.98</v>
      </c>
      <c r="G102" s="55">
        <v>6.249</v>
      </c>
      <c r="H102" s="55">
        <v>6.832</v>
      </c>
      <c r="I102" s="55">
        <v>7.184</v>
      </c>
      <c r="J102" s="55">
        <v>10.543</v>
      </c>
      <c r="K102" s="55">
        <v>6.982</v>
      </c>
      <c r="L102" s="55">
        <v>9.592</v>
      </c>
      <c r="M102" s="55">
        <v>6.773</v>
      </c>
    </row>
    <row r="103">
      <c r="A103" s="54">
        <v>45221.0</v>
      </c>
      <c r="B103" s="55">
        <v>4.789</v>
      </c>
      <c r="C103" s="55">
        <v>4.836</v>
      </c>
      <c r="D103" s="55">
        <v>6.68</v>
      </c>
      <c r="E103" s="55">
        <v>5.298</v>
      </c>
      <c r="F103" s="55">
        <v>6.73</v>
      </c>
      <c r="G103" s="55">
        <v>6.084</v>
      </c>
      <c r="H103" s="55">
        <v>6.69</v>
      </c>
      <c r="I103" s="55">
        <v>7.173</v>
      </c>
      <c r="J103" s="55">
        <v>10.496</v>
      </c>
      <c r="K103" s="55">
        <v>6.857</v>
      </c>
      <c r="L103" s="55">
        <v>9.712</v>
      </c>
      <c r="M103" s="55">
        <v>6.609</v>
      </c>
    </row>
    <row r="104">
      <c r="A104" s="54">
        <v>45252.0</v>
      </c>
      <c r="B104" s="55">
        <v>4.728</v>
      </c>
      <c r="C104" s="55">
        <v>4.853</v>
      </c>
      <c r="D104" s="55">
        <v>6.227</v>
      </c>
      <c r="E104" s="55">
        <v>5.206</v>
      </c>
      <c r="F104" s="55">
        <v>6.782</v>
      </c>
      <c r="G104" s="55">
        <v>6.049</v>
      </c>
      <c r="H104" s="55">
        <v>6.667</v>
      </c>
      <c r="I104" s="55">
        <v>7.159</v>
      </c>
      <c r="J104" s="55">
        <v>10.268</v>
      </c>
      <c r="K104" s="55">
        <v>6.58</v>
      </c>
      <c r="L104" s="55">
        <v>9.541</v>
      </c>
      <c r="M104" s="55">
        <v>6.505</v>
      </c>
    </row>
    <row r="105">
      <c r="A105" s="54">
        <v>45282.0</v>
      </c>
      <c r="B105" s="55">
        <v>4.758</v>
      </c>
      <c r="C105" s="55">
        <v>4.8</v>
      </c>
      <c r="D105" s="55">
        <v>6.386</v>
      </c>
      <c r="E105" s="55">
        <v>5.186</v>
      </c>
      <c r="F105" s="55">
        <v>6.857</v>
      </c>
      <c r="G105" s="55">
        <v>6.217</v>
      </c>
      <c r="H105" s="55">
        <v>6.724</v>
      </c>
      <c r="I105" s="55">
        <v>7.061</v>
      </c>
      <c r="J105" s="55">
        <v>10.169</v>
      </c>
      <c r="K105" s="55">
        <v>6.873</v>
      </c>
      <c r="L105" s="55">
        <v>9.46</v>
      </c>
      <c r="M105" s="55">
        <v>6.587</v>
      </c>
    </row>
    <row r="106">
      <c r="A106" s="54">
        <v>44949.0</v>
      </c>
      <c r="B106" s="55">
        <v>4.644</v>
      </c>
      <c r="C106" s="55">
        <v>4.791</v>
      </c>
      <c r="D106" s="55">
        <v>6.393</v>
      </c>
      <c r="E106" s="55">
        <v>5.171</v>
      </c>
      <c r="F106" s="55">
        <v>6.862</v>
      </c>
      <c r="G106" s="55">
        <v>6.222</v>
      </c>
      <c r="H106" s="55">
        <v>6.765</v>
      </c>
      <c r="I106" s="55">
        <v>7.272</v>
      </c>
      <c r="J106" s="55">
        <v>10.313</v>
      </c>
      <c r="K106" s="55">
        <v>6.773</v>
      </c>
      <c r="L106" s="55">
        <v>9.582</v>
      </c>
      <c r="M106" s="55">
        <v>6.596</v>
      </c>
    </row>
    <row r="107">
      <c r="A107" s="54">
        <v>44980.0</v>
      </c>
      <c r="B107" s="55">
        <v>4.777</v>
      </c>
      <c r="C107" s="55">
        <v>4.778</v>
      </c>
      <c r="D107" s="55">
        <v>6.427</v>
      </c>
      <c r="E107" s="55">
        <v>5.207</v>
      </c>
      <c r="F107" s="55">
        <v>6.819</v>
      </c>
      <c r="G107" s="55">
        <v>6.237</v>
      </c>
      <c r="H107" s="55">
        <v>6.817</v>
      </c>
      <c r="I107" s="55">
        <v>7.218</v>
      </c>
      <c r="J107" s="55">
        <v>10.286</v>
      </c>
      <c r="K107" s="55">
        <v>6.785</v>
      </c>
      <c r="L107" s="55">
        <v>9.68</v>
      </c>
      <c r="M107" s="55">
        <v>6.519</v>
      </c>
    </row>
    <row r="108">
      <c r="A108" s="54">
        <v>45008.0</v>
      </c>
      <c r="B108" s="55">
        <v>4.753</v>
      </c>
      <c r="C108" s="55">
        <v>4.813</v>
      </c>
      <c r="D108" s="55">
        <v>6.354</v>
      </c>
      <c r="E108" s="55">
        <v>5.194</v>
      </c>
      <c r="F108" s="55">
        <v>6.727</v>
      </c>
      <c r="G108" s="55">
        <v>6.221</v>
      </c>
      <c r="H108" s="55">
        <v>6.765</v>
      </c>
      <c r="I108" s="55">
        <v>7.179</v>
      </c>
      <c r="J108" s="55">
        <v>10.284</v>
      </c>
      <c r="K108" s="55">
        <v>6.762</v>
      </c>
      <c r="L108" s="55">
        <v>9.81</v>
      </c>
      <c r="M108" s="55">
        <v>6.477</v>
      </c>
    </row>
    <row r="109">
      <c r="A109" s="54">
        <v>45039.0</v>
      </c>
      <c r="B109" s="55">
        <v>4.747</v>
      </c>
      <c r="C109" s="55">
        <v>4.79</v>
      </c>
      <c r="D109" s="55">
        <v>6.579</v>
      </c>
      <c r="E109" s="55">
        <v>5.247</v>
      </c>
      <c r="F109" s="55">
        <v>6.76</v>
      </c>
      <c r="G109" s="55">
        <v>6.164</v>
      </c>
      <c r="H109" s="55">
        <v>6.803</v>
      </c>
      <c r="I109" s="55">
        <v>7.345</v>
      </c>
      <c r="J109" s="55">
        <v>10.607</v>
      </c>
      <c r="K109" s="55">
        <v>6.939</v>
      </c>
      <c r="L109" s="55">
        <v>9.957</v>
      </c>
      <c r="M109" s="55">
        <v>6.564</v>
      </c>
    </row>
    <row r="110">
      <c r="A110" s="56">
        <v>45069.0</v>
      </c>
      <c r="B110" s="55">
        <v>4.953</v>
      </c>
      <c r="C110" s="55">
        <v>4.96</v>
      </c>
      <c r="D110" s="55">
        <v>6.697</v>
      </c>
      <c r="E110" s="55">
        <v>5.355</v>
      </c>
      <c r="F110" s="55">
        <v>7.042</v>
      </c>
      <c r="G110" s="55">
        <v>6.393</v>
      </c>
      <c r="H110" s="55">
        <v>7.064</v>
      </c>
      <c r="I110" s="55">
        <v>7.511</v>
      </c>
      <c r="J110" s="55">
        <v>10.753</v>
      </c>
      <c r="K110" s="55">
        <v>6.756</v>
      </c>
      <c r="L110" s="55">
        <v>10.223</v>
      </c>
      <c r="M110" s="55">
        <v>6.473</v>
      </c>
    </row>
    <row r="111">
      <c r="A111" s="54">
        <v>45100.0</v>
      </c>
      <c r="B111" s="55">
        <v>5.106</v>
      </c>
      <c r="C111" s="55">
        <v>5.028</v>
      </c>
      <c r="D111" s="55">
        <v>6.681</v>
      </c>
      <c r="E111" s="55">
        <v>5.435</v>
      </c>
      <c r="F111" s="55">
        <v>7.011</v>
      </c>
      <c r="G111" s="55">
        <v>6.367</v>
      </c>
      <c r="H111" s="55">
        <v>7.02</v>
      </c>
      <c r="I111" s="55">
        <v>7.43</v>
      </c>
      <c r="J111" s="55">
        <v>11.164</v>
      </c>
      <c r="K111" s="55">
        <v>6.914</v>
      </c>
      <c r="L111" s="55">
        <v>10.359</v>
      </c>
      <c r="M111" s="55">
        <v>6.507</v>
      </c>
    </row>
    <row r="112">
      <c r="A112" s="54">
        <v>45130.0</v>
      </c>
      <c r="B112" s="55">
        <v>5.253</v>
      </c>
      <c r="C112" s="55">
        <v>5.102</v>
      </c>
      <c r="D112" s="55">
        <v>6.851</v>
      </c>
      <c r="E112" s="55">
        <v>5.537</v>
      </c>
      <c r="F112" s="55">
        <v>7.299</v>
      </c>
      <c r="G112" s="55">
        <v>6.625</v>
      </c>
      <c r="H112" s="55">
        <v>7.203</v>
      </c>
      <c r="I112" s="55">
        <v>7.664</v>
      </c>
      <c r="J112" s="55">
        <v>11.507</v>
      </c>
      <c r="K112" s="55">
        <v>7.21</v>
      </c>
      <c r="L112" s="55">
        <v>10.633</v>
      </c>
      <c r="M112" s="55">
        <v>6.769</v>
      </c>
    </row>
    <row r="114">
      <c r="B114" s="11">
        <f t="shared" ref="B114:M114" si="6">AVERAGE(B87:B112)</f>
        <v>4.8442</v>
      </c>
      <c r="C114" s="11">
        <f t="shared" si="6"/>
        <v>4.77528</v>
      </c>
      <c r="D114" s="11">
        <f t="shared" si="6"/>
        <v>6.4532</v>
      </c>
      <c r="E114" s="11">
        <f t="shared" si="6"/>
        <v>5.25768</v>
      </c>
      <c r="F114" s="11">
        <f t="shared" si="6"/>
        <v>6.948</v>
      </c>
      <c r="G114" s="11">
        <f t="shared" si="6"/>
        <v>6.24304</v>
      </c>
      <c r="H114" s="11">
        <f t="shared" si="6"/>
        <v>6.88488</v>
      </c>
      <c r="I114" s="11">
        <f t="shared" si="6"/>
        <v>7.29472</v>
      </c>
      <c r="J114" s="11">
        <f t="shared" si="6"/>
        <v>10.70112</v>
      </c>
      <c r="K114" s="11">
        <f t="shared" si="6"/>
        <v>6.9294</v>
      </c>
      <c r="L114" s="11">
        <f t="shared" si="6"/>
        <v>9.83928</v>
      </c>
      <c r="M114" s="11">
        <f t="shared" si="6"/>
        <v>6.67896</v>
      </c>
    </row>
    <row r="115">
      <c r="A115" s="2" t="s">
        <v>139</v>
      </c>
      <c r="B115" s="11">
        <f>average(B114:M114)</f>
        <v>6.904146667</v>
      </c>
    </row>
  </sheetData>
  <mergeCells count="1">
    <mergeCell ref="A1:B1"/>
  </mergeCells>
  <hyperlinks>
    <hyperlink r:id="rId1" location=":~:text=In%202022%2C%20an%20estimated%204.3,compared%20to%20the%20previous%20year." ref="G10"/>
    <hyperlink r:id="rId2" ref="G14"/>
    <hyperlink r:id="rId3" ref="G17"/>
    <hyperlink r:id="rId4" ref="F19"/>
    <hyperlink r:id="rId5" ref="F20"/>
    <hyperlink r:id="rId6" location="/app/advQuery" ref="E22"/>
    <hyperlink r:id="rId7" ref="E24"/>
    <hyperlink r:id="rId8" ref="G25"/>
    <hyperlink r:id="rId9" ref="G26"/>
    <hyperlink r:id="rId10" ref="G27"/>
    <hyperlink r:id="rId11" ref="I29"/>
    <hyperlink r:id="rId12" location=":~:text=Soybeans%20are%20a%20popular%20source,billion%20U.S.%20dollars%20in%202022." ref="J32"/>
  </hyperlinks>
  <drawing r:id="rId13"/>
</worksheet>
</file>