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115" windowHeight="7935" tabRatio="658"/>
  </bookViews>
  <sheets>
    <sheet name="Marino" sheetId="15" r:id="rId1"/>
    <sheet name="Budi" sheetId="16" r:id="rId2"/>
    <sheet name="Adek" sheetId="20" r:id="rId3"/>
    <sheet name="Erwin" sheetId="21" r:id="rId4"/>
    <sheet name="Heri" sheetId="22" r:id="rId5"/>
    <sheet name="Des_Rekab Lembur Opt&amp;Agt Harian" sheetId="23" r:id="rId6"/>
  </sheets>
  <definedNames>
    <definedName name="_xlnm._FilterDatabase" localSheetId="2" hidden="1">Adek!$B$8:$O$99</definedName>
    <definedName name="_xlnm._FilterDatabase" localSheetId="1" hidden="1">Budi!$B$8:$N$143</definedName>
    <definedName name="_xlnm._FilterDatabase" localSheetId="3" hidden="1">Erwin!$B$8:$O$41</definedName>
    <definedName name="_xlnm._FilterDatabase" localSheetId="4" hidden="1">Heri!$B$8:$N$8</definedName>
    <definedName name="_xlnm._FilterDatabase" localSheetId="0" hidden="1">Marino!$B$8:$O$131</definedName>
  </definedNames>
  <calcPr calcId="124519"/>
</workbook>
</file>

<file path=xl/calcChain.xml><?xml version="1.0" encoding="utf-8"?>
<calcChain xmlns="http://schemas.openxmlformats.org/spreadsheetml/2006/main">
  <c r="AP10" i="23"/>
  <c r="AP9"/>
  <c r="AP8"/>
  <c r="AP37"/>
  <c r="AP36"/>
  <c r="AP35"/>
  <c r="AJ34"/>
  <c r="AJ36"/>
  <c r="N41" i="21"/>
  <c r="N8" s="1"/>
  <c r="L41"/>
  <c r="H41"/>
  <c r="M41" s="1"/>
  <c r="M8" s="1"/>
  <c r="AJ37" i="23"/>
  <c r="AL37" s="1"/>
  <c r="K8" i="20"/>
  <c r="AL36" i="23"/>
  <c r="AE35"/>
  <c r="AD35"/>
  <c r="R35"/>
  <c r="K35"/>
  <c r="AJ35" s="1"/>
  <c r="AL35" s="1"/>
  <c r="AJ26"/>
  <c r="AL26" s="1"/>
  <c r="AJ25"/>
  <c r="V24"/>
  <c r="AJ24" s="1"/>
  <c r="AL24" s="1"/>
  <c r="AF23"/>
  <c r="V23"/>
  <c r="R23"/>
  <c r="Q23"/>
  <c r="I23"/>
  <c r="AJ23" s="1"/>
  <c r="AL23" s="1"/>
  <c r="AJ22"/>
  <c r="Y21"/>
  <c r="X21"/>
  <c r="U21"/>
  <c r="Q21"/>
  <c r="O21"/>
  <c r="I21"/>
  <c r="AJ21"/>
  <c r="AL21" s="1"/>
  <c r="K20"/>
  <c r="I20"/>
  <c r="AJ20" s="1"/>
  <c r="AL20" s="1"/>
  <c r="AJ16"/>
  <c r="AL16" s="1"/>
  <c r="I15"/>
  <c r="AJ15" s="1"/>
  <c r="AL15" s="1"/>
  <c r="Y14"/>
  <c r="Q14"/>
  <c r="AJ14" s="1"/>
  <c r="AL14" s="1"/>
  <c r="I14"/>
  <c r="AJ10"/>
  <c r="AL10" s="1"/>
  <c r="AJ9"/>
  <c r="AL9" s="1"/>
  <c r="AJ13"/>
  <c r="AL13" s="1"/>
  <c r="AJ12"/>
  <c r="AJ11"/>
  <c r="AL11" s="1"/>
  <c r="AJ8"/>
  <c r="AJ7"/>
  <c r="AL7"/>
  <c r="AP7"/>
  <c r="AL8"/>
  <c r="AL12"/>
  <c r="AM12"/>
  <c r="AM13"/>
  <c r="AM9"/>
  <c r="AM10"/>
  <c r="AM16"/>
  <c r="AL22"/>
  <c r="AM23"/>
  <c r="AM24"/>
  <c r="AL25"/>
  <c r="AL33"/>
  <c r="AP33"/>
  <c r="AP34"/>
  <c r="L28" i="22"/>
  <c r="M28" s="1"/>
  <c r="H28"/>
  <c r="L27"/>
  <c r="F27"/>
  <c r="H27" s="1"/>
  <c r="M27" s="1"/>
  <c r="L26"/>
  <c r="F26"/>
  <c r="H26" s="1"/>
  <c r="M26" s="1"/>
  <c r="L25"/>
  <c r="F25"/>
  <c r="H25"/>
  <c r="M25" s="1"/>
  <c r="L24"/>
  <c r="M24" s="1"/>
  <c r="H24"/>
  <c r="L23"/>
  <c r="F23"/>
  <c r="H23" s="1"/>
  <c r="L22"/>
  <c r="F22"/>
  <c r="H22" s="1"/>
  <c r="M22" s="1"/>
  <c r="L21"/>
  <c r="M21"/>
  <c r="H21"/>
  <c r="L20"/>
  <c r="H20"/>
  <c r="M20"/>
  <c r="L19"/>
  <c r="M19" s="1"/>
  <c r="H19"/>
  <c r="L18"/>
  <c r="M18" s="1"/>
  <c r="H18"/>
  <c r="L17"/>
  <c r="M17"/>
  <c r="H17"/>
  <c r="L16"/>
  <c r="H16"/>
  <c r="M16"/>
  <c r="L15"/>
  <c r="F15"/>
  <c r="H15" s="1"/>
  <c r="L14"/>
  <c r="M14" s="1"/>
  <c r="H14"/>
  <c r="L13"/>
  <c r="H13"/>
  <c r="M13" s="1"/>
  <c r="L12"/>
  <c r="M12" s="1"/>
  <c r="H12"/>
  <c r="L11"/>
  <c r="M11" s="1"/>
  <c r="H11"/>
  <c r="L10"/>
  <c r="M10" s="1"/>
  <c r="H10"/>
  <c r="L9"/>
  <c r="L8" s="1"/>
  <c r="M9"/>
  <c r="H9"/>
  <c r="K8"/>
  <c r="L99" i="20"/>
  <c r="H99"/>
  <c r="M99"/>
  <c r="L98"/>
  <c r="H98"/>
  <c r="L97"/>
  <c r="M97" s="1"/>
  <c r="H97"/>
  <c r="L96"/>
  <c r="H96"/>
  <c r="L95"/>
  <c r="M95" s="1"/>
  <c r="H95"/>
  <c r="L94"/>
  <c r="H94"/>
  <c r="M94"/>
  <c r="L93"/>
  <c r="H93"/>
  <c r="L92"/>
  <c r="M92" s="1"/>
  <c r="H92"/>
  <c r="L91"/>
  <c r="H91"/>
  <c r="L90"/>
  <c r="M90" s="1"/>
  <c r="H90"/>
  <c r="L89"/>
  <c r="H89"/>
  <c r="L88"/>
  <c r="H88"/>
  <c r="M88" s="1"/>
  <c r="L87"/>
  <c r="H87"/>
  <c r="L86"/>
  <c r="M86" s="1"/>
  <c r="H86"/>
  <c r="L85"/>
  <c r="H85"/>
  <c r="M85" s="1"/>
  <c r="L84"/>
  <c r="M84" s="1"/>
  <c r="H84"/>
  <c r="L83"/>
  <c r="H83"/>
  <c r="L82"/>
  <c r="M82" s="1"/>
  <c r="H82"/>
  <c r="L81"/>
  <c r="H81"/>
  <c r="L80"/>
  <c r="M80"/>
  <c r="H80"/>
  <c r="L79"/>
  <c r="F79"/>
  <c r="H79" s="1"/>
  <c r="M79" s="1"/>
  <c r="L78"/>
  <c r="M78" s="1"/>
  <c r="H78"/>
  <c r="L77"/>
  <c r="M77" s="1"/>
  <c r="H77"/>
  <c r="L76"/>
  <c r="M76" s="1"/>
  <c r="H76"/>
  <c r="L75"/>
  <c r="H75"/>
  <c r="L74"/>
  <c r="H74"/>
  <c r="L73"/>
  <c r="H73"/>
  <c r="L72"/>
  <c r="M72" s="1"/>
  <c r="H72"/>
  <c r="L71"/>
  <c r="H71"/>
  <c r="L70"/>
  <c r="H70"/>
  <c r="H8" s="1"/>
  <c r="N143" i="16"/>
  <c r="O143" s="1"/>
  <c r="L143"/>
  <c r="H143"/>
  <c r="N142"/>
  <c r="L142"/>
  <c r="H142"/>
  <c r="O142" s="1"/>
  <c r="N141"/>
  <c r="L141"/>
  <c r="F141"/>
  <c r="H141" s="1"/>
  <c r="O141" s="1"/>
  <c r="N140"/>
  <c r="L140"/>
  <c r="O140" s="1"/>
  <c r="K140"/>
  <c r="H140"/>
  <c r="F140"/>
  <c r="N139"/>
  <c r="L139"/>
  <c r="H139"/>
  <c r="N138"/>
  <c r="L138"/>
  <c r="F138"/>
  <c r="H138"/>
  <c r="N137"/>
  <c r="L137"/>
  <c r="H137"/>
  <c r="N136"/>
  <c r="L136"/>
  <c r="H136"/>
  <c r="N135"/>
  <c r="L135"/>
  <c r="H135"/>
  <c r="N134"/>
  <c r="O134" s="1"/>
  <c r="L134"/>
  <c r="H134"/>
  <c r="N133"/>
  <c r="L133"/>
  <c r="H133"/>
  <c r="O133" s="1"/>
  <c r="F133"/>
  <c r="N132"/>
  <c r="K132"/>
  <c r="L132" s="1"/>
  <c r="F132"/>
  <c r="H132" s="1"/>
  <c r="N131"/>
  <c r="L131"/>
  <c r="H131"/>
  <c r="N130"/>
  <c r="L130"/>
  <c r="H130"/>
  <c r="N129"/>
  <c r="L129"/>
  <c r="O129" s="1"/>
  <c r="F129"/>
  <c r="H129" s="1"/>
  <c r="N128"/>
  <c r="K128"/>
  <c r="L128"/>
  <c r="F128"/>
  <c r="H128"/>
  <c r="N127"/>
  <c r="L127"/>
  <c r="O127" s="1"/>
  <c r="H127"/>
  <c r="N126"/>
  <c r="L126"/>
  <c r="F126"/>
  <c r="H126" s="1"/>
  <c r="O126" s="1"/>
  <c r="N125"/>
  <c r="L125"/>
  <c r="O125" s="1"/>
  <c r="K125"/>
  <c r="H125"/>
  <c r="N124"/>
  <c r="L124"/>
  <c r="H124"/>
  <c r="N123"/>
  <c r="K123"/>
  <c r="L123"/>
  <c r="O123" s="1"/>
  <c r="F123"/>
  <c r="H123"/>
  <c r="N122"/>
  <c r="L122"/>
  <c r="O122" s="1"/>
  <c r="H122"/>
  <c r="N121"/>
  <c r="L121"/>
  <c r="H121"/>
  <c r="N120"/>
  <c r="O120" s="1"/>
  <c r="L120"/>
  <c r="H120"/>
  <c r="N119"/>
  <c r="L119"/>
  <c r="H119"/>
  <c r="N118"/>
  <c r="K118"/>
  <c r="L118" s="1"/>
  <c r="O118" s="1"/>
  <c r="F118"/>
  <c r="H118" s="1"/>
  <c r="N117"/>
  <c r="O117" s="1"/>
  <c r="L117"/>
  <c r="H117"/>
  <c r="N116"/>
  <c r="L116"/>
  <c r="H116"/>
  <c r="N115"/>
  <c r="L115"/>
  <c r="O115" s="1"/>
  <c r="H115"/>
  <c r="N114"/>
  <c r="N8" s="1"/>
  <c r="L114"/>
  <c r="L8" s="1"/>
  <c r="H114"/>
  <c r="L131" i="15"/>
  <c r="M131" s="1"/>
  <c r="H131"/>
  <c r="L130"/>
  <c r="H130"/>
  <c r="L129"/>
  <c r="M129"/>
  <c r="H129"/>
  <c r="L128"/>
  <c r="F128"/>
  <c r="H128" s="1"/>
  <c r="M128" s="1"/>
  <c r="K127"/>
  <c r="L127"/>
  <c r="F127"/>
  <c r="H127"/>
  <c r="L126"/>
  <c r="F126"/>
  <c r="H126"/>
  <c r="M126" s="1"/>
  <c r="L125"/>
  <c r="F125"/>
  <c r="H125"/>
  <c r="M125" s="1"/>
  <c r="L124"/>
  <c r="F124"/>
  <c r="H124"/>
  <c r="M124" s="1"/>
  <c r="L123"/>
  <c r="F123"/>
  <c r="H123"/>
  <c r="M123" s="1"/>
  <c r="L122"/>
  <c r="M122"/>
  <c r="H122"/>
  <c r="L121"/>
  <c r="F121"/>
  <c r="H121" s="1"/>
  <c r="M121" s="1"/>
  <c r="L120"/>
  <c r="M120" s="1"/>
  <c r="H120"/>
  <c r="F120"/>
  <c r="L119"/>
  <c r="H119"/>
  <c r="L118"/>
  <c r="M118"/>
  <c r="H118"/>
  <c r="L117"/>
  <c r="M117" s="1"/>
  <c r="F117"/>
  <c r="H117" s="1"/>
  <c r="L116"/>
  <c r="M116" s="1"/>
  <c r="H116"/>
  <c r="F116"/>
  <c r="L115"/>
  <c r="H115"/>
  <c r="L114"/>
  <c r="F114"/>
  <c r="H114"/>
  <c r="M114" s="1"/>
  <c r="L113"/>
  <c r="H113"/>
  <c r="M113" s="1"/>
  <c r="L112"/>
  <c r="M112" s="1"/>
  <c r="H112"/>
  <c r="F112"/>
  <c r="L111"/>
  <c r="H111"/>
  <c r="F111"/>
  <c r="L110"/>
  <c r="H110"/>
  <c r="M110"/>
  <c r="L109"/>
  <c r="H109"/>
  <c r="L108"/>
  <c r="M108" s="1"/>
  <c r="H108"/>
  <c r="F108"/>
  <c r="L107"/>
  <c r="H107"/>
  <c r="F107"/>
  <c r="L106"/>
  <c r="H106"/>
  <c r="M106"/>
  <c r="F106"/>
  <c r="L105"/>
  <c r="M105" s="1"/>
  <c r="H105"/>
  <c r="L104"/>
  <c r="M104" s="1"/>
  <c r="H104"/>
  <c r="L103"/>
  <c r="H103"/>
  <c r="F103"/>
  <c r="L102"/>
  <c r="L8" s="1"/>
  <c r="H102"/>
  <c r="M102"/>
  <c r="M8" s="1"/>
  <c r="K8" i="21"/>
  <c r="F8"/>
  <c r="L9"/>
  <c r="N9"/>
  <c r="H9"/>
  <c r="L101" i="15"/>
  <c r="H101"/>
  <c r="L100"/>
  <c r="H100"/>
  <c r="L99"/>
  <c r="M99" s="1"/>
  <c r="F99"/>
  <c r="H99"/>
  <c r="L98"/>
  <c r="H98"/>
  <c r="L97"/>
  <c r="H97"/>
  <c r="L96"/>
  <c r="H96"/>
  <c r="L95"/>
  <c r="F95"/>
  <c r="H95" s="1"/>
  <c r="L94"/>
  <c r="H94"/>
  <c r="L93"/>
  <c r="F93"/>
  <c r="H93"/>
  <c r="L92"/>
  <c r="H92"/>
  <c r="L91"/>
  <c r="H91"/>
  <c r="M91" s="1"/>
  <c r="L90"/>
  <c r="H90"/>
  <c r="L89"/>
  <c r="H89"/>
  <c r="L88"/>
  <c r="H88"/>
  <c r="L87"/>
  <c r="H87"/>
  <c r="M87" s="1"/>
  <c r="L86"/>
  <c r="F86"/>
  <c r="H86" s="1"/>
  <c r="M86" s="1"/>
  <c r="L85"/>
  <c r="F85"/>
  <c r="H85"/>
  <c r="L84"/>
  <c r="H84"/>
  <c r="L82"/>
  <c r="F82"/>
  <c r="H82" s="1"/>
  <c r="L81"/>
  <c r="H81"/>
  <c r="L80"/>
  <c r="F80"/>
  <c r="H80"/>
  <c r="L79"/>
  <c r="H79"/>
  <c r="L78"/>
  <c r="F78"/>
  <c r="H78" s="1"/>
  <c r="M78" s="1"/>
  <c r="L77"/>
  <c r="H77"/>
  <c r="L76"/>
  <c r="M76" s="1"/>
  <c r="H76"/>
  <c r="L75"/>
  <c r="H75"/>
  <c r="L73"/>
  <c r="H73"/>
  <c r="L72"/>
  <c r="H72"/>
  <c r="L71"/>
  <c r="M71" s="1"/>
  <c r="H71"/>
  <c r="L40" i="21"/>
  <c r="M40" s="1"/>
  <c r="H40"/>
  <c r="L39"/>
  <c r="M39"/>
  <c r="H39"/>
  <c r="L38"/>
  <c r="M38" s="1"/>
  <c r="H38"/>
  <c r="L37"/>
  <c r="H37"/>
  <c r="M37" s="1"/>
  <c r="L36"/>
  <c r="M36"/>
  <c r="H36"/>
  <c r="L35"/>
  <c r="H35"/>
  <c r="L34"/>
  <c r="M34" s="1"/>
  <c r="H34"/>
  <c r="L33"/>
  <c r="M33" s="1"/>
  <c r="H33"/>
  <c r="L32"/>
  <c r="M32" s="1"/>
  <c r="H32"/>
  <c r="L31"/>
  <c r="M31"/>
  <c r="H31"/>
  <c r="L30"/>
  <c r="M30" s="1"/>
  <c r="H30"/>
  <c r="L29"/>
  <c r="H29"/>
  <c r="L28"/>
  <c r="M28"/>
  <c r="H28"/>
  <c r="L27"/>
  <c r="M27" s="1"/>
  <c r="H27"/>
  <c r="L26"/>
  <c r="H26"/>
  <c r="M26"/>
  <c r="L25"/>
  <c r="H25"/>
  <c r="M25" s="1"/>
  <c r="L24"/>
  <c r="M24" s="1"/>
  <c r="H24"/>
  <c r="L23"/>
  <c r="M23"/>
  <c r="H23"/>
  <c r="L22"/>
  <c r="M22" s="1"/>
  <c r="H22"/>
  <c r="L21"/>
  <c r="H21"/>
  <c r="L20"/>
  <c r="M20"/>
  <c r="H20"/>
  <c r="L19"/>
  <c r="H19"/>
  <c r="L18"/>
  <c r="M18" s="1"/>
  <c r="H18"/>
  <c r="L17"/>
  <c r="M17" s="1"/>
  <c r="H17"/>
  <c r="L16"/>
  <c r="M16" s="1"/>
  <c r="H16"/>
  <c r="L15"/>
  <c r="M15"/>
  <c r="H15"/>
  <c r="L14"/>
  <c r="M14" s="1"/>
  <c r="H14"/>
  <c r="L13"/>
  <c r="M13"/>
  <c r="H13"/>
  <c r="L12"/>
  <c r="M12" s="1"/>
  <c r="H12"/>
  <c r="L11"/>
  <c r="H11"/>
  <c r="L10"/>
  <c r="M10" s="1"/>
  <c r="H10"/>
  <c r="H8"/>
  <c r="N113" i="16"/>
  <c r="L113"/>
  <c r="H113"/>
  <c r="O113"/>
  <c r="N112"/>
  <c r="L112"/>
  <c r="O112" s="1"/>
  <c r="H112"/>
  <c r="N111"/>
  <c r="L111"/>
  <c r="O111" s="1"/>
  <c r="H111"/>
  <c r="N110"/>
  <c r="L110"/>
  <c r="H110"/>
  <c r="N109"/>
  <c r="L109"/>
  <c r="O109"/>
  <c r="H109"/>
  <c r="N108"/>
  <c r="L108"/>
  <c r="H108"/>
  <c r="N107"/>
  <c r="L107"/>
  <c r="O107" s="1"/>
  <c r="H107"/>
  <c r="N106"/>
  <c r="L106"/>
  <c r="H106"/>
  <c r="N105"/>
  <c r="O105" s="1"/>
  <c r="L105"/>
  <c r="H105"/>
  <c r="N104"/>
  <c r="L104"/>
  <c r="O104" s="1"/>
  <c r="H104"/>
  <c r="N103"/>
  <c r="L103"/>
  <c r="H103"/>
  <c r="N102"/>
  <c r="L102"/>
  <c r="H102"/>
  <c r="N101"/>
  <c r="L101"/>
  <c r="O101" s="1"/>
  <c r="H101"/>
  <c r="N100"/>
  <c r="L100"/>
  <c r="H100"/>
  <c r="N99"/>
  <c r="O99" s="1"/>
  <c r="L99"/>
  <c r="H99"/>
  <c r="N98"/>
  <c r="L98"/>
  <c r="H98"/>
  <c r="N97"/>
  <c r="L97"/>
  <c r="O97" s="1"/>
  <c r="H97"/>
  <c r="N96"/>
  <c r="L96"/>
  <c r="O96" s="1"/>
  <c r="H96"/>
  <c r="N95"/>
  <c r="L95"/>
  <c r="H95"/>
  <c r="N94"/>
  <c r="L94"/>
  <c r="H94"/>
  <c r="N93"/>
  <c r="O93" s="1"/>
  <c r="L93"/>
  <c r="H93"/>
  <c r="N92"/>
  <c r="L92"/>
  <c r="H92"/>
  <c r="N91"/>
  <c r="L91"/>
  <c r="O91" s="1"/>
  <c r="H91"/>
  <c r="N90"/>
  <c r="L90"/>
  <c r="H90"/>
  <c r="N89"/>
  <c r="L89"/>
  <c r="O89"/>
  <c r="H89"/>
  <c r="N88"/>
  <c r="L88"/>
  <c r="H88"/>
  <c r="O88" s="1"/>
  <c r="N87"/>
  <c r="L87"/>
  <c r="H87"/>
  <c r="N86"/>
  <c r="L86"/>
  <c r="H86"/>
  <c r="N85"/>
  <c r="L85"/>
  <c r="O85" s="1"/>
  <c r="H85"/>
  <c r="N84"/>
  <c r="L84"/>
  <c r="H84"/>
  <c r="N83"/>
  <c r="L83"/>
  <c r="O83" s="1"/>
  <c r="H83"/>
  <c r="L69" i="20"/>
  <c r="H69"/>
  <c r="L68"/>
  <c r="H68"/>
  <c r="L67"/>
  <c r="H67"/>
  <c r="L66"/>
  <c r="H66"/>
  <c r="L65"/>
  <c r="H65"/>
  <c r="L64"/>
  <c r="H64"/>
  <c r="L63"/>
  <c r="H63"/>
  <c r="L62"/>
  <c r="H62"/>
  <c r="L61"/>
  <c r="H61"/>
  <c r="L60"/>
  <c r="H60"/>
  <c r="L59"/>
  <c r="H59"/>
  <c r="L58"/>
  <c r="M58" s="1"/>
  <c r="H58"/>
  <c r="L57"/>
  <c r="H57"/>
  <c r="L56"/>
  <c r="H56"/>
  <c r="L55"/>
  <c r="H55"/>
  <c r="L54"/>
  <c r="M54" s="1"/>
  <c r="H54"/>
  <c r="L53"/>
  <c r="M53" s="1"/>
  <c r="H53"/>
  <c r="L52"/>
  <c r="H52"/>
  <c r="L51"/>
  <c r="H51"/>
  <c r="M51" s="1"/>
  <c r="L50"/>
  <c r="M50"/>
  <c r="H50"/>
  <c r="L49"/>
  <c r="H49"/>
  <c r="L48"/>
  <c r="H48"/>
  <c r="L47"/>
  <c r="H47"/>
  <c r="L46"/>
  <c r="H46"/>
  <c r="L45"/>
  <c r="H45"/>
  <c r="L44"/>
  <c r="H44"/>
  <c r="L43"/>
  <c r="H43"/>
  <c r="L42"/>
  <c r="H42"/>
  <c r="L41"/>
  <c r="H41"/>
  <c r="L40"/>
  <c r="H40"/>
  <c r="L39"/>
  <c r="H39"/>
  <c r="H62" i="16"/>
  <c r="M62" s="1"/>
  <c r="L62"/>
  <c r="L38" i="20"/>
  <c r="M38" s="1"/>
  <c r="H38"/>
  <c r="L37"/>
  <c r="H37"/>
  <c r="M37"/>
  <c r="L36"/>
  <c r="M36" s="1"/>
  <c r="H36"/>
  <c r="L35"/>
  <c r="M35" s="1"/>
  <c r="H35"/>
  <c r="L32"/>
  <c r="H32"/>
  <c r="M32" s="1"/>
  <c r="L31"/>
  <c r="H31"/>
  <c r="M31"/>
  <c r="L30"/>
  <c r="M30" s="1"/>
  <c r="H30"/>
  <c r="L29"/>
  <c r="M29" s="1"/>
  <c r="H29"/>
  <c r="L28"/>
  <c r="H28"/>
  <c r="L27"/>
  <c r="M27" s="1"/>
  <c r="H27"/>
  <c r="L26"/>
  <c r="M26" s="1"/>
  <c r="H26"/>
  <c r="L25"/>
  <c r="H25"/>
  <c r="R23"/>
  <c r="L21"/>
  <c r="H21"/>
  <c r="M21"/>
  <c r="L20"/>
  <c r="H20"/>
  <c r="L19"/>
  <c r="H19"/>
  <c r="M19" s="1"/>
  <c r="L70" i="15"/>
  <c r="M70" s="1"/>
  <c r="H70"/>
  <c r="L69"/>
  <c r="H69"/>
  <c r="L68"/>
  <c r="M68" s="1"/>
  <c r="H68"/>
  <c r="L67"/>
  <c r="M67" s="1"/>
  <c r="H67"/>
  <c r="L66"/>
  <c r="H66"/>
  <c r="M66" s="1"/>
  <c r="L65"/>
  <c r="H65"/>
  <c r="L64"/>
  <c r="H64"/>
  <c r="L62"/>
  <c r="H62"/>
  <c r="L61"/>
  <c r="H61"/>
  <c r="M61" s="1"/>
  <c r="L60"/>
  <c r="H60"/>
  <c r="L59"/>
  <c r="H59"/>
  <c r="M59" s="1"/>
  <c r="L58"/>
  <c r="H58"/>
  <c r="L57"/>
  <c r="H57"/>
  <c r="L56"/>
  <c r="M56" s="1"/>
  <c r="H56"/>
  <c r="H55"/>
  <c r="L54"/>
  <c r="M54"/>
  <c r="H54"/>
  <c r="L53"/>
  <c r="M53" s="1"/>
  <c r="H53"/>
  <c r="L52"/>
  <c r="M52" s="1"/>
  <c r="H52"/>
  <c r="L51"/>
  <c r="M51"/>
  <c r="H51"/>
  <c r="L49"/>
  <c r="H49"/>
  <c r="L48"/>
  <c r="H48"/>
  <c r="L47"/>
  <c r="M47" s="1"/>
  <c r="H47"/>
  <c r="L46"/>
  <c r="H46"/>
  <c r="L45"/>
  <c r="H45"/>
  <c r="L44"/>
  <c r="H44"/>
  <c r="L43"/>
  <c r="M43" s="1"/>
  <c r="H43"/>
  <c r="L42"/>
  <c r="H42"/>
  <c r="M42" s="1"/>
  <c r="L41"/>
  <c r="H41"/>
  <c r="H22" i="16"/>
  <c r="L22"/>
  <c r="M22" s="1"/>
  <c r="H23"/>
  <c r="L23"/>
  <c r="H24"/>
  <c r="L24"/>
  <c r="N8" i="20"/>
  <c r="F8"/>
  <c r="L82" i="16"/>
  <c r="H82"/>
  <c r="L80"/>
  <c r="M80" s="1"/>
  <c r="H80"/>
  <c r="L79"/>
  <c r="H79"/>
  <c r="M79" s="1"/>
  <c r="H76"/>
  <c r="L76"/>
  <c r="M76" s="1"/>
  <c r="L74"/>
  <c r="H74"/>
  <c r="M74" s="1"/>
  <c r="H59"/>
  <c r="L59"/>
  <c r="H60"/>
  <c r="L60"/>
  <c r="H61"/>
  <c r="L61"/>
  <c r="M61" s="1"/>
  <c r="H63"/>
  <c r="L63"/>
  <c r="H64"/>
  <c r="L64"/>
  <c r="H65"/>
  <c r="L65"/>
  <c r="M65" s="1"/>
  <c r="H66"/>
  <c r="L66"/>
  <c r="H67"/>
  <c r="L67"/>
  <c r="H68"/>
  <c r="L68"/>
  <c r="M68" s="1"/>
  <c r="H69"/>
  <c r="L69"/>
  <c r="H70"/>
  <c r="L70"/>
  <c r="H71"/>
  <c r="L71"/>
  <c r="M71" s="1"/>
  <c r="H72"/>
  <c r="L72"/>
  <c r="H73"/>
  <c r="L73"/>
  <c r="H75"/>
  <c r="L75"/>
  <c r="M75" s="1"/>
  <c r="H77"/>
  <c r="L77"/>
  <c r="H78"/>
  <c r="L78"/>
  <c r="H81"/>
  <c r="L81"/>
  <c r="H9" i="15"/>
  <c r="L9"/>
  <c r="M9" s="1"/>
  <c r="H13"/>
  <c r="H14"/>
  <c r="H19"/>
  <c r="H20"/>
  <c r="H39"/>
  <c r="H40"/>
  <c r="L39"/>
  <c r="M39" s="1"/>
  <c r="L40"/>
  <c r="M40" s="1"/>
  <c r="L58" i="16"/>
  <c r="M58" s="1"/>
  <c r="H58"/>
  <c r="L57"/>
  <c r="M57" s="1"/>
  <c r="H57"/>
  <c r="L56"/>
  <c r="H56"/>
  <c r="L55"/>
  <c r="H55"/>
  <c r="L54"/>
  <c r="H54"/>
  <c r="L53"/>
  <c r="M53" s="1"/>
  <c r="H53"/>
  <c r="L52"/>
  <c r="M52" s="1"/>
  <c r="H52"/>
  <c r="L51"/>
  <c r="M51" s="1"/>
  <c r="H51"/>
  <c r="L50"/>
  <c r="H50"/>
  <c r="L49"/>
  <c r="H49"/>
  <c r="L48"/>
  <c r="H48"/>
  <c r="L47"/>
  <c r="M47" s="1"/>
  <c r="H47"/>
  <c r="L46"/>
  <c r="H46"/>
  <c r="L45"/>
  <c r="H45"/>
  <c r="L44"/>
  <c r="M44" s="1"/>
  <c r="H44"/>
  <c r="L43"/>
  <c r="H43"/>
  <c r="L42"/>
  <c r="H42"/>
  <c r="L41"/>
  <c r="H41"/>
  <c r="L40"/>
  <c r="H40"/>
  <c r="L39"/>
  <c r="M39" s="1"/>
  <c r="H39"/>
  <c r="L38"/>
  <c r="M38" s="1"/>
  <c r="H38"/>
  <c r="L37"/>
  <c r="M37" s="1"/>
  <c r="H37"/>
  <c r="L36"/>
  <c r="H36"/>
  <c r="L35"/>
  <c r="H35"/>
  <c r="L34"/>
  <c r="H34"/>
  <c r="L33"/>
  <c r="M33" s="1"/>
  <c r="H33"/>
  <c r="L32"/>
  <c r="M32" s="1"/>
  <c r="H32"/>
  <c r="L31"/>
  <c r="H31"/>
  <c r="L30"/>
  <c r="M30" s="1"/>
  <c r="H30"/>
  <c r="L29"/>
  <c r="M29" s="1"/>
  <c r="H29"/>
  <c r="L28"/>
  <c r="H28"/>
  <c r="L27"/>
  <c r="M27" s="1"/>
  <c r="H27"/>
  <c r="L26"/>
  <c r="H26"/>
  <c r="L25"/>
  <c r="H25"/>
  <c r="L21"/>
  <c r="M21" s="1"/>
  <c r="H21"/>
  <c r="L20"/>
  <c r="M20" s="1"/>
  <c r="H20"/>
  <c r="L19"/>
  <c r="H19"/>
  <c r="L18"/>
  <c r="M18" s="1"/>
  <c r="H18"/>
  <c r="L17"/>
  <c r="H17"/>
  <c r="L16"/>
  <c r="H16"/>
  <c r="L15"/>
  <c r="H15"/>
  <c r="L14"/>
  <c r="H14"/>
  <c r="L13"/>
  <c r="H13"/>
  <c r="L12"/>
  <c r="H12"/>
  <c r="L11"/>
  <c r="M11" s="1"/>
  <c r="H11"/>
  <c r="L10"/>
  <c r="M10" s="1"/>
  <c r="H10"/>
  <c r="L9"/>
  <c r="H9"/>
  <c r="K8"/>
  <c r="F8"/>
  <c r="L38" i="15"/>
  <c r="M38" s="1"/>
  <c r="H38"/>
  <c r="L37"/>
  <c r="M37" s="1"/>
  <c r="H37"/>
  <c r="L36"/>
  <c r="H36"/>
  <c r="L35"/>
  <c r="H35"/>
  <c r="L34"/>
  <c r="M34" s="1"/>
  <c r="H34"/>
  <c r="L33"/>
  <c r="M33" s="1"/>
  <c r="H33"/>
  <c r="L32"/>
  <c r="M32" s="1"/>
  <c r="H32"/>
  <c r="L31"/>
  <c r="H31"/>
  <c r="L30"/>
  <c r="H30"/>
  <c r="L29"/>
  <c r="H29"/>
  <c r="M29" s="1"/>
  <c r="L28"/>
  <c r="M28" s="1"/>
  <c r="H28"/>
  <c r="L27"/>
  <c r="H27"/>
  <c r="M27" s="1"/>
  <c r="L26"/>
  <c r="H26"/>
  <c r="L25"/>
  <c r="H25"/>
  <c r="M25" s="1"/>
  <c r="L24"/>
  <c r="M24" s="1"/>
  <c r="H24"/>
  <c r="L23"/>
  <c r="M23" s="1"/>
  <c r="H23"/>
  <c r="L22"/>
  <c r="H22"/>
  <c r="M22"/>
  <c r="L21"/>
  <c r="H21"/>
  <c r="L18"/>
  <c r="H18"/>
  <c r="M18" s="1"/>
  <c r="L17"/>
  <c r="M17" s="1"/>
  <c r="H17"/>
  <c r="L16"/>
  <c r="H16"/>
  <c r="M16" s="1"/>
  <c r="L15"/>
  <c r="H15"/>
  <c r="L12"/>
  <c r="M12"/>
  <c r="H12"/>
  <c r="L11"/>
  <c r="M11" s="1"/>
  <c r="H11"/>
  <c r="L10"/>
  <c r="M10" s="1"/>
  <c r="H10"/>
  <c r="N8"/>
  <c r="N5" s="1"/>
  <c r="K8"/>
  <c r="F8"/>
  <c r="M54" i="16"/>
  <c r="M70"/>
  <c r="M25" i="20"/>
  <c r="M40"/>
  <c r="M57"/>
  <c r="M59"/>
  <c r="M41" i="15"/>
  <c r="M46"/>
  <c r="M57"/>
  <c r="M48"/>
  <c r="M69"/>
  <c r="M21"/>
  <c r="M26"/>
  <c r="M44"/>
  <c r="M45"/>
  <c r="M60"/>
  <c r="M62"/>
  <c r="M64"/>
  <c r="M65"/>
  <c r="M9" i="21"/>
  <c r="M15" i="15"/>
  <c r="M31"/>
  <c r="M36"/>
  <c r="M49"/>
  <c r="M58"/>
  <c r="M79"/>
  <c r="M80"/>
  <c r="M81"/>
  <c r="M84"/>
  <c r="M85"/>
  <c r="M88"/>
  <c r="M89"/>
  <c r="M90"/>
  <c r="M92"/>
  <c r="M93"/>
  <c r="M94"/>
  <c r="M96"/>
  <c r="M97"/>
  <c r="M98"/>
  <c r="M100"/>
  <c r="M101"/>
  <c r="M30"/>
  <c r="M72"/>
  <c r="M73"/>
  <c r="M75"/>
  <c r="M77"/>
  <c r="O84" i="16"/>
  <c r="O86"/>
  <c r="O90"/>
  <c r="O92"/>
  <c r="O94"/>
  <c r="O98"/>
  <c r="O100"/>
  <c r="O102"/>
  <c r="O106"/>
  <c r="O108"/>
  <c r="O110"/>
  <c r="M77"/>
  <c r="M40"/>
  <c r="M9"/>
  <c r="M64"/>
  <c r="M43"/>
  <c r="M13"/>
  <c r="M14"/>
  <c r="M26"/>
  <c r="M34"/>
  <c r="M36"/>
  <c r="M42"/>
  <c r="M45"/>
  <c r="M78"/>
  <c r="M73"/>
  <c r="M72"/>
  <c r="M69"/>
  <c r="M63"/>
  <c r="M67"/>
  <c r="M17"/>
  <c r="M15"/>
  <c r="M16"/>
  <c r="M25"/>
  <c r="M28"/>
  <c r="M48"/>
  <c r="M49"/>
  <c r="M55"/>
  <c r="M56"/>
  <c r="M60"/>
  <c r="M59"/>
  <c r="M82"/>
  <c r="M24"/>
  <c r="M23"/>
  <c r="M19"/>
  <c r="M31"/>
  <c r="M46"/>
  <c r="M81"/>
  <c r="M12"/>
  <c r="M8"/>
  <c r="M35"/>
  <c r="M41"/>
  <c r="M50"/>
  <c r="M66"/>
  <c r="M20" i="20"/>
  <c r="M39"/>
  <c r="M28"/>
  <c r="M56"/>
  <c r="M71"/>
  <c r="M73"/>
  <c r="M81"/>
  <c r="M83"/>
  <c r="M89"/>
  <c r="M91"/>
  <c r="M93"/>
  <c r="M98"/>
  <c r="M60"/>
  <c r="M74"/>
  <c r="M96"/>
  <c r="M70"/>
  <c r="M8" s="1"/>
  <c r="L8"/>
  <c r="O114" i="16"/>
  <c r="O116"/>
  <c r="O124"/>
  <c r="O130"/>
  <c r="O135"/>
  <c r="O137"/>
  <c r="O139"/>
  <c r="O87"/>
  <c r="O95"/>
  <c r="O103"/>
  <c r="O119"/>
  <c r="O121"/>
  <c r="O131"/>
  <c r="O136"/>
  <c r="O138"/>
  <c r="O128"/>
  <c r="M35" i="15"/>
  <c r="M115"/>
  <c r="M119"/>
  <c r="M103"/>
  <c r="M107"/>
  <c r="M109"/>
  <c r="M111"/>
  <c r="M130"/>
  <c r="M127"/>
  <c r="M87" i="20"/>
  <c r="M75"/>
  <c r="AL34" i="23"/>
  <c r="M11" i="21"/>
  <c r="M19"/>
  <c r="M35"/>
  <c r="M21"/>
  <c r="M29"/>
  <c r="L8"/>
  <c r="M15" i="22" l="1"/>
  <c r="H8"/>
  <c r="O8" i="16"/>
  <c r="M5" i="15" s="1"/>
  <c r="M95"/>
  <c r="H8"/>
  <c r="H8" i="16"/>
  <c r="O132"/>
  <c r="M8" i="22"/>
  <c r="M82" i="15"/>
  <c r="F8" i="22"/>
</calcChain>
</file>

<file path=xl/sharedStrings.xml><?xml version="1.0" encoding="utf-8"?>
<sst xmlns="http://schemas.openxmlformats.org/spreadsheetml/2006/main" count="1127" uniqueCount="191">
  <si>
    <t>@ Rp.</t>
  </si>
  <si>
    <t>NAMA</t>
  </si>
  <si>
    <t>JABATAN</t>
  </si>
  <si>
    <t>JUMLAH LEMBUR [JAM]</t>
  </si>
  <si>
    <t>JUMLAH 
[Rp.]</t>
  </si>
  <si>
    <t>JUMLAH HARI KERJA</t>
  </si>
  <si>
    <t>Harian Basecamp</t>
  </si>
  <si>
    <t>JHONI</t>
  </si>
  <si>
    <t>BUYUNG</t>
  </si>
  <si>
    <t>Security Malam</t>
  </si>
  <si>
    <t>EDY SYAHPUTRA</t>
  </si>
  <si>
    <t>AHMAD SYAH</t>
  </si>
  <si>
    <t>UCOK</t>
  </si>
  <si>
    <t>Harian Project</t>
  </si>
  <si>
    <t>REKAB DAFTAR HADIR (LEMBUR) OPERATOR &amp; ANGGOTA HARIAN PASAMAN BARAT</t>
  </si>
  <si>
    <t>JUMLAH UANG MANDAH
[Rp.]</t>
  </si>
  <si>
    <t>BANGLADESH</t>
  </si>
  <si>
    <t>ANGGOTA HARIAN PROJECT</t>
  </si>
  <si>
    <t>LEMBUR OPERATOR &amp; HARIAN BASECAMP</t>
  </si>
  <si>
    <t>RUDI</t>
  </si>
  <si>
    <t>RIDHO</t>
  </si>
  <si>
    <t>KHAIRUL</t>
  </si>
  <si>
    <t>SAPRIADI</t>
  </si>
  <si>
    <t>Opt. Timbangan</t>
  </si>
  <si>
    <t>Harian Checker Quarry</t>
  </si>
  <si>
    <t>Harian Security Siang</t>
  </si>
  <si>
    <t>NO</t>
  </si>
  <si>
    <t>REKAP TIME SHEET OPERATOR</t>
  </si>
  <si>
    <t xml:space="preserve">NAMA OPERATOR  </t>
  </si>
  <si>
    <t>:  M A R I N O</t>
  </si>
  <si>
    <t>ALAT</t>
  </si>
  <si>
    <t>:  EXCAVATOR</t>
  </si>
  <si>
    <t>MEREK/TYPE</t>
  </si>
  <si>
    <t>:  HITACHI / ZX 210</t>
  </si>
  <si>
    <t>PERIODE TAHUN</t>
  </si>
  <si>
    <t>:  2014</t>
  </si>
  <si>
    <t>NO.</t>
  </si>
  <si>
    <t>TANGGAL</t>
  </si>
  <si>
    <t>KEGIATAN HARIAN</t>
  </si>
  <si>
    <t>PAKET</t>
  </si>
  <si>
    <t>JAM KERJA</t>
  </si>
  <si>
    <t>JUMLAH
[Rp.]</t>
  </si>
  <si>
    <t>KEGIATAN LAINNYA</t>
  </si>
  <si>
    <t>KOMPENSASI
[Rp.]</t>
  </si>
  <si>
    <t>JUMLAH LEMBUR
[JAM]</t>
  </si>
  <si>
    <t>JUMLAH LEMBUR
[Rp.]</t>
  </si>
  <si>
    <t>TOTAL
[Rp.]</t>
  </si>
  <si>
    <t xml:space="preserve">UANG MANDAH [HARI] </t>
  </si>
  <si>
    <t>KETERANGAN</t>
  </si>
  <si>
    <t>7 = (5x6)</t>
  </si>
  <si>
    <t>11 = (10x10.000)</t>
  </si>
  <si>
    <t>12 = (7+9+11)</t>
  </si>
  <si>
    <t>Camp 02</t>
  </si>
  <si>
    <t>Quarry 2</t>
  </si>
  <si>
    <t>Estafet Material Di Camp Sp 3 Alin</t>
  </si>
  <si>
    <t>Libur (Menjelang Lebaran)</t>
  </si>
  <si>
    <t>Sisa</t>
  </si>
  <si>
    <t>Timeshet</t>
  </si>
  <si>
    <t>Tidak Di Hitung Bulan Agustus</t>
  </si>
  <si>
    <t>Shift Malam</t>
  </si>
  <si>
    <t>Mobilisasi Alat Simpang 3 Alin - Manggung</t>
  </si>
  <si>
    <t>Motong Tebing Padang Sawah - Malampah</t>
  </si>
  <si>
    <t>Mindahkan Aliran Sungai Di Malampah</t>
  </si>
  <si>
    <t>Buat Jalan Belakang Claser Di Camp Sp 3 Alin</t>
  </si>
  <si>
    <t>DISETUJUI OLEH,</t>
  </si>
  <si>
    <t>DIREKAP OLEH,</t>
  </si>
  <si>
    <r>
      <t>(</t>
    </r>
    <r>
      <rPr>
        <b/>
        <u/>
        <sz val="12"/>
        <color indexed="8"/>
        <rFont val="Calibri"/>
        <family val="2"/>
      </rPr>
      <t xml:space="preserve"> M U L Y A D I</t>
    </r>
    <r>
      <rPr>
        <b/>
        <sz val="12"/>
        <color indexed="8"/>
        <rFont val="Calibri"/>
        <family val="2"/>
      </rPr>
      <t xml:space="preserve"> )</t>
    </r>
  </si>
  <si>
    <r>
      <t xml:space="preserve">( </t>
    </r>
    <r>
      <rPr>
        <b/>
        <u/>
        <sz val="12"/>
        <color indexed="8"/>
        <rFont val="Calibri"/>
        <family val="2"/>
      </rPr>
      <t>U M A R</t>
    </r>
    <r>
      <rPr>
        <b/>
        <sz val="12"/>
        <color indexed="8"/>
        <rFont val="Calibri"/>
        <family val="2"/>
      </rPr>
      <t xml:space="preserve"> )</t>
    </r>
  </si>
  <si>
    <t>Kepala Cabang</t>
  </si>
  <si>
    <t>REKAP TIME SHEET</t>
  </si>
  <si>
    <t>:  OPERATOR AMP</t>
  </si>
  <si>
    <t>Bantu Instalasi AMP</t>
  </si>
  <si>
    <t>Izin (Sakit)</t>
  </si>
  <si>
    <t>Perbaikan AMP</t>
  </si>
  <si>
    <t>Produksi AMP</t>
  </si>
  <si>
    <t>:  BUDI</t>
  </si>
  <si>
    <t>AZIS</t>
  </si>
  <si>
    <t>YAKUP</t>
  </si>
  <si>
    <t>Anggota Crusher</t>
  </si>
  <si>
    <t>UJANG SOREK</t>
  </si>
  <si>
    <t>ARIF</t>
  </si>
  <si>
    <t>Harian AMP</t>
  </si>
  <si>
    <t>Stanby Di Camp Sp  Alin (Perbaikan Excavator)</t>
  </si>
  <si>
    <t>Stanby Di Camp Sp 3 Alin (Crasher Rusak)</t>
  </si>
  <si>
    <t>P-4E</t>
  </si>
  <si>
    <t>Libur Idul Adha</t>
  </si>
  <si>
    <t>Stanby Di Camp Sp  Alin (Hujan)</t>
  </si>
  <si>
    <t>Shift Siang</t>
  </si>
  <si>
    <t>x</t>
  </si>
  <si>
    <t>:  ADEK</t>
  </si>
  <si>
    <t>Stanby Di Mess Simp 4</t>
  </si>
  <si>
    <t>APBD</t>
  </si>
  <si>
    <t>Pengaspalan</t>
  </si>
  <si>
    <t>Mobilisasi Alat/Pengaspalan Di Sontang</t>
  </si>
  <si>
    <t>P4D</t>
  </si>
  <si>
    <t>Pengaspalan Di Sontang</t>
  </si>
  <si>
    <t>Stanby Di Sungai Aur</t>
  </si>
  <si>
    <t>Mobilisasi Alat Ke Sungai Aur</t>
  </si>
  <si>
    <t>Pengaspalan Ke Sungai Aur</t>
  </si>
  <si>
    <t>Mobilisasi Alat/Pengaspalan Di Sumba</t>
  </si>
  <si>
    <t>P4B</t>
  </si>
  <si>
    <t>Pengaspalan Di Sumba</t>
  </si>
  <si>
    <t>NASIR</t>
  </si>
  <si>
    <t>Pulang Rumah</t>
  </si>
  <si>
    <t>Pengaspalan Di Parit</t>
  </si>
  <si>
    <t>Pengaspalan Di Sasak</t>
  </si>
  <si>
    <t>P4I</t>
  </si>
  <si>
    <t>Stanby Di Sasak</t>
  </si>
  <si>
    <t>Stanby Di Silaping</t>
  </si>
  <si>
    <t>Buat Jalan/Naikin Material Ke DT Di Kasik Putih</t>
  </si>
  <si>
    <t>Stanby Di Quarry Kasik Putih (Excavator Rusak)</t>
  </si>
  <si>
    <t>Buat Jalan Quarry Kasik Putih</t>
  </si>
  <si>
    <t>Hujan</t>
  </si>
  <si>
    <t>Mobilisasi/Buat Jalan Quarry Sontang</t>
  </si>
  <si>
    <t>Stanby Di Quarry Sontang (Excavator Rusak)</t>
  </si>
  <si>
    <t>Buat Jalan Quarry Sontang</t>
  </si>
  <si>
    <t>Buat Jalan/Naikin Material Ke DT Di Sontang</t>
  </si>
  <si>
    <t>JUMLAH LEMBUR I
[JAM]</t>
  </si>
  <si>
    <t>JUMLAH LEMBUR I
[Rp.]</t>
  </si>
  <si>
    <t>JUMLAH LEMBUR II
[JAM]</t>
  </si>
  <si>
    <t>13 = (12x15.000)</t>
  </si>
  <si>
    <t>14=(7+9+11+13)</t>
  </si>
  <si>
    <t>JUMLAH LEMBUR II
[Rp.]</t>
  </si>
  <si>
    <t>:  ERWIN</t>
  </si>
  <si>
    <t>: GREDER</t>
  </si>
  <si>
    <t>Hampar Klass A Di Sasak</t>
  </si>
  <si>
    <t>Finishing Sasak Dan Air Bangis</t>
  </si>
  <si>
    <t>Hampar Sirtu Di Air Bangis</t>
  </si>
  <si>
    <t>Stanby Di Air Bangis</t>
  </si>
  <si>
    <t>Hampar Sirtu Di Teluk Tapang</t>
  </si>
  <si>
    <t>Hampar Sirtu Di Air Bangis Dan Silaping</t>
  </si>
  <si>
    <t>P4D/P4L</t>
  </si>
  <si>
    <t>Hampar Klass A Di Silaping</t>
  </si>
  <si>
    <t>P4L</t>
  </si>
  <si>
    <t>Tidak Ada Timesheet</t>
  </si>
  <si>
    <t>Stanby Di Camp Sp 3 Alin</t>
  </si>
  <si>
    <t>Hampar Sirtu Di Jalur 32</t>
  </si>
  <si>
    <t>Mobilisasi Alat Dari Jalur 32-Tinggam</t>
  </si>
  <si>
    <t>Hampar Sirtu Di Tinggam</t>
  </si>
  <si>
    <t>P4J</t>
  </si>
  <si>
    <t>NOVEMBER</t>
  </si>
  <si>
    <t>BOBI</t>
  </si>
  <si>
    <t>DENY</t>
  </si>
  <si>
    <t>ALIYUL</t>
  </si>
  <si>
    <t>Mekanik</t>
  </si>
  <si>
    <t>ANGKOT</t>
  </si>
  <si>
    <t>JUMLAH HARI  MANDAH [HARI]</t>
  </si>
  <si>
    <t>Tidak Di Hitung Bulan Oktober</t>
  </si>
  <si>
    <t>Mobilisasai Dari Sasak-Air Bangis</t>
  </si>
  <si>
    <t>Pengaspalan Di Air Bangis</t>
  </si>
  <si>
    <t>Mobilisasi/Pengaspalan Di Silaping</t>
  </si>
  <si>
    <t>Pengaspalan Di Silaping</t>
  </si>
  <si>
    <t>Pengaspalan Di Silaping/Mobilisasi</t>
  </si>
  <si>
    <t>Pengaspalan Di Ujung Gading</t>
  </si>
  <si>
    <t>Pengaspalan Di Ujung Gading/Mobilisasi</t>
  </si>
  <si>
    <t>Pengaspalan Di Situak</t>
  </si>
  <si>
    <t>Pengaspalan Di Situak/Mobilisasi</t>
  </si>
  <si>
    <t>Rolling Ke Paraman</t>
  </si>
  <si>
    <t>Pengaspalan Di Paraman</t>
  </si>
  <si>
    <t>Stanby Di Jalur 32</t>
  </si>
  <si>
    <t>Pengaspalan Di Jalur 32</t>
  </si>
  <si>
    <t>:  UCOK</t>
  </si>
  <si>
    <t>Pengaspalan/Mobilisasi Silaping-U Gading</t>
  </si>
  <si>
    <t>Pengaspalan Ujung Gading</t>
  </si>
  <si>
    <t>Pengaspalan/Mobilisasi U Gading-Situak</t>
  </si>
  <si>
    <t>Pengaspalan Situak</t>
  </si>
  <si>
    <t>Pengaspalan/Mobilisasi Ampera-Paraman</t>
  </si>
  <si>
    <t>Mobilisasi Paraman - Lokasi</t>
  </si>
  <si>
    <t>Pengaspalan Paraman</t>
  </si>
  <si>
    <t>Pengaspalan/Mobilisasi Paraman-Jlr 32</t>
  </si>
  <si>
    <t>Pengaspalan Jalur 32</t>
  </si>
  <si>
    <t>Mobilisasi Jalur 32 - Sasak</t>
  </si>
  <si>
    <t>:  NAGATA</t>
  </si>
  <si>
    <t>:  TANDEM</t>
  </si>
  <si>
    <t>:  CAT</t>
  </si>
  <si>
    <t>:  FINISHER</t>
  </si>
  <si>
    <t>DESEMBER</t>
  </si>
  <si>
    <t>Opt. Crusher</t>
  </si>
  <si>
    <t>INDRA</t>
  </si>
  <si>
    <t>M. RIDWAN</t>
  </si>
  <si>
    <t>MARDI ZAGARINO</t>
  </si>
  <si>
    <t>YUPA</t>
  </si>
  <si>
    <t>RISKI</t>
  </si>
  <si>
    <t>Checker Lapangan</t>
  </si>
  <si>
    <t>Anggota Prim</t>
  </si>
  <si>
    <t>Mobilisasi Ke Jalur 32</t>
  </si>
  <si>
    <t>Desember</t>
  </si>
  <si>
    <t xml:space="preserve">Kerja Di Tonang Udang </t>
  </si>
  <si>
    <t>JUMLAH  MANDAH [HARI]</t>
  </si>
  <si>
    <t>JUMLAH HARI KERJA [HARI]</t>
  </si>
  <si>
    <t>: KOMATSU</t>
  </si>
</sst>
</file>

<file path=xl/styles.xml><?xml version="1.0" encoding="utf-8"?>
<styleSheet xmlns="http://schemas.openxmlformats.org/spreadsheetml/2006/main">
  <numFmts count="2">
    <numFmt numFmtId="42" formatCode="_(&quot;$&quot;* #,##0_);_(&quot;$&quot;* \(#,##0\);_(&quot;$&quot;* &quot;-&quot;_);_(@_)"/>
    <numFmt numFmtId="41" formatCode="_(* #,##0_);_(* \(#,##0\);_(* &quot;-&quot;_);_(@_)"/>
  </numFmts>
  <fonts count="33">
    <font>
      <sz val="11"/>
      <color theme="1"/>
      <name val="Calibri"/>
      <family val="2"/>
      <charset val="1"/>
      <scheme val="minor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2"/>
      <color rgb="FFFF0000"/>
      <name val="Calibri"/>
      <family val="2"/>
      <charset val="1"/>
      <scheme val="minor"/>
    </font>
    <font>
      <sz val="12"/>
      <color rgb="FF0070C0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rgb="FFFF0000"/>
      <name val="Calibri"/>
      <family val="2"/>
      <charset val="1"/>
      <scheme val="minor"/>
    </font>
    <font>
      <b/>
      <sz val="13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420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1" fontId="5" fillId="0" borderId="0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3" fontId="7" fillId="2" borderId="3" xfId="0" applyNumberFormat="1" applyFont="1" applyFill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8" fillId="2" borderId="6" xfId="0" quotePrefix="1" applyNumberFormat="1" applyFont="1" applyFill="1" applyBorder="1" applyAlignment="1">
      <alignment horizontal="center" vertical="center"/>
    </xf>
    <xf numFmtId="3" fontId="7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41" fontId="7" fillId="0" borderId="3" xfId="0" applyNumberFormat="1" applyFont="1" applyBorder="1" applyAlignment="1">
      <alignment horizontal="center" vertical="center"/>
    </xf>
    <xf numFmtId="41" fontId="10" fillId="2" borderId="3" xfId="0" applyNumberFormat="1" applyFon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41" fontId="7" fillId="0" borderId="1" xfId="0" applyNumberFormat="1" applyFont="1" applyBorder="1" applyAlignment="1">
      <alignment horizontal="center" vertical="center"/>
    </xf>
    <xf numFmtId="41" fontId="10" fillId="2" borderId="1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8" fillId="2" borderId="11" xfId="0" applyNumberFormat="1" applyFont="1" applyFill="1" applyBorder="1" applyAlignment="1">
      <alignment horizontal="center" vertical="center"/>
    </xf>
    <xf numFmtId="0" fontId="7" fillId="4" borderId="12" xfId="0" quotePrefix="1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42" fontId="7" fillId="4" borderId="3" xfId="0" applyNumberFormat="1" applyFont="1" applyFill="1" applyBorder="1" applyAlignment="1">
      <alignment horizontal="center"/>
    </xf>
    <xf numFmtId="41" fontId="10" fillId="4" borderId="3" xfId="0" applyNumberFormat="1" applyFont="1" applyFill="1" applyBorder="1" applyAlignment="1">
      <alignment horizontal="center" vertical="center"/>
    </xf>
    <xf numFmtId="42" fontId="10" fillId="4" borderId="3" xfId="0" applyNumberFormat="1" applyFont="1" applyFill="1" applyBorder="1" applyAlignment="1">
      <alignment vertical="center"/>
    </xf>
    <xf numFmtId="0" fontId="7" fillId="4" borderId="3" xfId="0" quotePrefix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42" fontId="7" fillId="0" borderId="0" xfId="0" applyNumberFormat="1" applyFont="1"/>
    <xf numFmtId="0" fontId="7" fillId="0" borderId="0" xfId="0" applyFont="1"/>
    <xf numFmtId="0" fontId="7" fillId="0" borderId="0" xfId="0" applyNumberFormat="1" applyFont="1" applyAlignment="1">
      <alignment horizontal="center" vertical="center"/>
    </xf>
    <xf numFmtId="4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42" fontId="7" fillId="0" borderId="13" xfId="0" quotePrefix="1" applyNumberFormat="1" applyFont="1" applyBorder="1" applyAlignment="1">
      <alignment horizontal="center" vertical="center" wrapText="1"/>
    </xf>
    <xf numFmtId="42" fontId="7" fillId="0" borderId="13" xfId="0" applyNumberFormat="1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/>
    </xf>
    <xf numFmtId="0" fontId="7" fillId="5" borderId="13" xfId="0" applyNumberFormat="1" applyFont="1" applyFill="1" applyBorder="1" applyAlignment="1">
      <alignment horizontal="center"/>
    </xf>
    <xf numFmtId="42" fontId="7" fillId="5" borderId="13" xfId="0" applyNumberFormat="1" applyFont="1" applyFill="1" applyBorder="1" applyAlignment="1">
      <alignment horizontal="center" vertical="center"/>
    </xf>
    <xf numFmtId="0" fontId="7" fillId="5" borderId="13" xfId="0" applyNumberFormat="1" applyFont="1" applyFill="1" applyBorder="1" applyAlignment="1">
      <alignment horizontal="center" vertical="center"/>
    </xf>
    <xf numFmtId="0" fontId="14" fillId="5" borderId="13" xfId="0" applyNumberFormat="1" applyFont="1" applyFill="1" applyBorder="1" applyAlignment="1">
      <alignment horizontal="center" vertical="center"/>
    </xf>
    <xf numFmtId="42" fontId="14" fillId="5" borderId="13" xfId="0" applyNumberFormat="1" applyFont="1" applyFill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42" fontId="15" fillId="0" borderId="15" xfId="1" applyNumberFormat="1" applyFont="1" applyBorder="1" applyAlignment="1">
      <alignment vertical="center"/>
    </xf>
    <xf numFmtId="42" fontId="15" fillId="0" borderId="15" xfId="1" applyNumberFormat="1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41" fontId="15" fillId="0" borderId="15" xfId="1" applyFont="1" applyBorder="1" applyAlignment="1">
      <alignment vertical="center"/>
    </xf>
    <xf numFmtId="0" fontId="15" fillId="0" borderId="15" xfId="1" applyNumberFormat="1" applyFont="1" applyBorder="1" applyAlignment="1">
      <alignment horizontal="center" vertical="center"/>
    </xf>
    <xf numFmtId="42" fontId="15" fillId="0" borderId="16" xfId="1" applyNumberFormat="1" applyFont="1" applyBorder="1" applyAlignment="1">
      <alignment horizontal="center" vertical="center"/>
    </xf>
    <xf numFmtId="42" fontId="15" fillId="0" borderId="15" xfId="0" applyNumberFormat="1" applyFont="1" applyBorder="1" applyAlignment="1">
      <alignment horizontal="center" vertical="center"/>
    </xf>
    <xf numFmtId="16" fontId="16" fillId="0" borderId="17" xfId="0" applyNumberFormat="1" applyFont="1" applyBorder="1" applyAlignment="1">
      <alignment horizontal="center" vertical="center"/>
    </xf>
    <xf numFmtId="42" fontId="15" fillId="0" borderId="14" xfId="1" applyNumberFormat="1" applyFont="1" applyBorder="1" applyAlignment="1">
      <alignment vertical="center"/>
    </xf>
    <xf numFmtId="42" fontId="15" fillId="0" borderId="14" xfId="1" applyNumberFormat="1" applyFont="1" applyBorder="1" applyAlignment="1">
      <alignment horizontal="center" vertical="center"/>
    </xf>
    <xf numFmtId="41" fontId="15" fillId="0" borderId="14" xfId="1" applyFont="1" applyBorder="1" applyAlignment="1">
      <alignment vertical="center"/>
    </xf>
    <xf numFmtId="0" fontId="15" fillId="0" borderId="14" xfId="1" applyNumberFormat="1" applyFont="1" applyBorder="1" applyAlignment="1">
      <alignment horizontal="center" vertical="center"/>
    </xf>
    <xf numFmtId="42" fontId="15" fillId="0" borderId="14" xfId="0" applyNumberFormat="1" applyFont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16" fontId="17" fillId="0" borderId="17" xfId="0" applyNumberFormat="1" applyFont="1" applyBorder="1" applyAlignment="1">
      <alignment horizontal="center" vertical="center"/>
    </xf>
    <xf numFmtId="16" fontId="16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15" fillId="0" borderId="19" xfId="0" applyFont="1" applyBorder="1" applyAlignment="1">
      <alignment horizontal="center" vertical="center"/>
    </xf>
    <xf numFmtId="42" fontId="15" fillId="0" borderId="19" xfId="1" applyNumberFormat="1" applyFont="1" applyBorder="1" applyAlignment="1">
      <alignment vertical="center"/>
    </xf>
    <xf numFmtId="42" fontId="15" fillId="0" borderId="19" xfId="1" applyNumberFormat="1" applyFont="1" applyBorder="1" applyAlignment="1">
      <alignment horizontal="center" vertical="center"/>
    </xf>
    <xf numFmtId="41" fontId="15" fillId="0" borderId="19" xfId="1" applyFont="1" applyBorder="1" applyAlignment="1">
      <alignment vertical="center"/>
    </xf>
    <xf numFmtId="0" fontId="15" fillId="0" borderId="19" xfId="1" applyNumberFormat="1" applyFont="1" applyBorder="1" applyAlignment="1">
      <alignment horizontal="center" vertical="center"/>
    </xf>
    <xf numFmtId="42" fontId="15" fillId="0" borderId="19" xfId="0" applyNumberFormat="1" applyFont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0" borderId="16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42" fontId="15" fillId="0" borderId="16" xfId="1" applyNumberFormat="1" applyFont="1" applyBorder="1" applyAlignment="1">
      <alignment vertical="center"/>
    </xf>
    <xf numFmtId="41" fontId="15" fillId="0" borderId="16" xfId="1" applyFont="1" applyBorder="1" applyAlignment="1">
      <alignment vertical="center"/>
    </xf>
    <xf numFmtId="0" fontId="15" fillId="0" borderId="16" xfId="1" applyNumberFormat="1" applyFont="1" applyBorder="1" applyAlignment="1">
      <alignment horizontal="center" vertical="center"/>
    </xf>
    <xf numFmtId="42" fontId="15" fillId="0" borderId="16" xfId="0" applyNumberFormat="1" applyFont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/>
    </xf>
    <xf numFmtId="0" fontId="15" fillId="0" borderId="25" xfId="0" applyFont="1" applyFill="1" applyBorder="1" applyAlignment="1">
      <alignment vertical="center"/>
    </xf>
    <xf numFmtId="42" fontId="15" fillId="0" borderId="25" xfId="1" applyNumberFormat="1" applyFont="1" applyBorder="1" applyAlignment="1">
      <alignment vertical="center"/>
    </xf>
    <xf numFmtId="42" fontId="15" fillId="0" borderId="25" xfId="1" applyNumberFormat="1" applyFont="1" applyBorder="1" applyAlignment="1">
      <alignment horizontal="center" vertical="center"/>
    </xf>
    <xf numFmtId="0" fontId="15" fillId="0" borderId="25" xfId="0" applyFont="1" applyBorder="1"/>
    <xf numFmtId="0" fontId="15" fillId="0" borderId="25" xfId="0" applyNumberFormat="1" applyFont="1" applyBorder="1" applyAlignment="1">
      <alignment horizontal="center" vertical="center"/>
    </xf>
    <xf numFmtId="42" fontId="15" fillId="0" borderId="25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16" fontId="16" fillId="0" borderId="28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41" fontId="15" fillId="0" borderId="30" xfId="1" applyFont="1" applyBorder="1" applyAlignment="1">
      <alignment vertical="center"/>
    </xf>
    <xf numFmtId="0" fontId="15" fillId="0" borderId="30" xfId="1" applyNumberFormat="1" applyFont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8" fillId="0" borderId="19" xfId="0" applyFont="1" applyBorder="1" applyAlignment="1">
      <alignment vertical="center"/>
    </xf>
    <xf numFmtId="0" fontId="16" fillId="2" borderId="0" xfId="0" applyFont="1" applyFill="1" applyBorder="1" applyAlignment="1">
      <alignment horizontal="center" vertical="center"/>
    </xf>
    <xf numFmtId="16" fontId="16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2" fontId="15" fillId="0" borderId="0" xfId="1" applyNumberFormat="1" applyFont="1" applyBorder="1" applyAlignment="1">
      <alignment vertical="center"/>
    </xf>
    <xf numFmtId="42" fontId="15" fillId="0" borderId="0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41" fontId="15" fillId="0" borderId="0" xfId="1" applyFont="1" applyBorder="1" applyAlignment="1">
      <alignment vertical="center"/>
    </xf>
    <xf numFmtId="0" fontId="15" fillId="0" borderId="0" xfId="1" applyNumberFormat="1" applyFont="1" applyBorder="1" applyAlignment="1">
      <alignment horizontal="center" vertical="center"/>
    </xf>
    <xf numFmtId="42" fontId="15" fillId="0" borderId="0" xfId="0" applyNumberFormat="1" applyFont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/>
    <xf numFmtId="0" fontId="7" fillId="0" borderId="0" xfId="0" applyFont="1" applyBorder="1" applyAlignment="1">
      <alignment horizontal="center" vertical="center"/>
    </xf>
    <xf numFmtId="42" fontId="0" fillId="0" borderId="0" xfId="0" applyNumberFormat="1" applyFont="1"/>
    <xf numFmtId="0" fontId="19" fillId="0" borderId="0" xfId="0" applyNumberFormat="1" applyFont="1"/>
    <xf numFmtId="42" fontId="0" fillId="0" borderId="0" xfId="0" applyNumberFormat="1" applyFont="1" applyAlignment="1">
      <alignment horizontal="center" vertical="center"/>
    </xf>
    <xf numFmtId="42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2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42" fontId="6" fillId="0" borderId="0" xfId="0" applyNumberFormat="1" applyFont="1" applyFill="1" applyAlignment="1">
      <alignment horizontal="center" vertical="center"/>
    </xf>
    <xf numFmtId="42" fontId="20" fillId="0" borderId="0" xfId="0" applyNumberFormat="1" applyFont="1" applyFill="1" applyAlignment="1">
      <alignment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vertical="center"/>
    </xf>
    <xf numFmtId="0" fontId="15" fillId="2" borderId="14" xfId="0" applyFont="1" applyFill="1" applyBorder="1" applyAlignment="1">
      <alignment horizontal="center" vertical="center"/>
    </xf>
    <xf numFmtId="42" fontId="15" fillId="2" borderId="14" xfId="1" applyNumberFormat="1" applyFont="1" applyFill="1" applyBorder="1" applyAlignment="1">
      <alignment vertical="center"/>
    </xf>
    <xf numFmtId="42" fontId="15" fillId="2" borderId="14" xfId="1" applyNumberFormat="1" applyFont="1" applyFill="1" applyBorder="1" applyAlignment="1">
      <alignment horizontal="center" vertical="center"/>
    </xf>
    <xf numFmtId="41" fontId="15" fillId="2" borderId="14" xfId="1" applyFont="1" applyFill="1" applyBorder="1" applyAlignment="1">
      <alignment vertical="center"/>
    </xf>
    <xf numFmtId="0" fontId="15" fillId="2" borderId="14" xfId="1" applyNumberFormat="1" applyFont="1" applyFill="1" applyBorder="1" applyAlignment="1">
      <alignment horizontal="center" vertical="center"/>
    </xf>
    <xf numFmtId="42" fontId="15" fillId="2" borderId="1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" fontId="19" fillId="0" borderId="15" xfId="4" applyNumberFormat="1" applyFont="1" applyFill="1" applyBorder="1" applyAlignment="1">
      <alignment horizontal="center"/>
    </xf>
    <xf numFmtId="16" fontId="19" fillId="0" borderId="14" xfId="4" applyNumberFormat="1" applyFont="1" applyFill="1" applyBorder="1" applyAlignment="1">
      <alignment horizontal="center"/>
    </xf>
    <xf numFmtId="0" fontId="18" fillId="0" borderId="0" xfId="0" applyFont="1" applyBorder="1" applyAlignment="1">
      <alignment vertical="center"/>
    </xf>
    <xf numFmtId="16" fontId="17" fillId="0" borderId="14" xfId="4" applyNumberFormat="1" applyFont="1" applyFill="1" applyBorder="1" applyAlignment="1">
      <alignment horizontal="center"/>
    </xf>
    <xf numFmtId="16" fontId="16" fillId="0" borderId="14" xfId="4" applyNumberFormat="1" applyFont="1" applyFill="1" applyBorder="1" applyAlignment="1">
      <alignment horizontal="center"/>
    </xf>
    <xf numFmtId="16" fontId="16" fillId="0" borderId="19" xfId="4" applyNumberFormat="1" applyFont="1" applyFill="1" applyBorder="1" applyAlignment="1">
      <alignment horizontal="center"/>
    </xf>
    <xf numFmtId="0" fontId="15" fillId="0" borderId="18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22" fillId="0" borderId="13" xfId="0" applyNumberFormat="1" applyFont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9" fillId="2" borderId="4" xfId="1" applyNumberFormat="1" applyFont="1" applyFill="1" applyBorder="1" applyAlignment="1">
      <alignment horizontal="center" vertical="center"/>
    </xf>
    <xf numFmtId="0" fontId="9" fillId="2" borderId="4" xfId="0" quotePrefix="1" applyNumberFormat="1" applyFont="1" applyFill="1" applyBorder="1" applyAlignment="1">
      <alignment horizontal="center" vertical="center"/>
    </xf>
    <xf numFmtId="0" fontId="8" fillId="2" borderId="33" xfId="0" applyNumberFormat="1" applyFont="1" applyFill="1" applyBorder="1" applyAlignment="1">
      <alignment horizontal="center" vertical="center"/>
    </xf>
    <xf numFmtId="0" fontId="8" fillId="3" borderId="33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41" fontId="8" fillId="2" borderId="3" xfId="0" applyNumberFormat="1" applyFont="1" applyFill="1" applyBorder="1" applyAlignment="1">
      <alignment horizontal="center" vertical="center"/>
    </xf>
    <xf numFmtId="0" fontId="8" fillId="2" borderId="34" xfId="0" applyNumberFormat="1" applyFont="1" applyFill="1" applyBorder="1" applyAlignment="1">
      <alignment horizontal="center" vertical="center"/>
    </xf>
    <xf numFmtId="0" fontId="8" fillId="2" borderId="35" xfId="0" applyNumberFormat="1" applyFont="1" applyFill="1" applyBorder="1" applyAlignment="1">
      <alignment horizontal="center" vertical="center"/>
    </xf>
    <xf numFmtId="0" fontId="8" fillId="2" borderId="36" xfId="0" applyNumberFormat="1" applyFont="1" applyFill="1" applyBorder="1" applyAlignment="1">
      <alignment horizontal="center" vertical="center"/>
    </xf>
    <xf numFmtId="0" fontId="8" fillId="4" borderId="4" xfId="0" applyNumberFormat="1" applyFont="1" applyFill="1" applyBorder="1" applyAlignment="1">
      <alignment horizontal="center" vertical="center"/>
    </xf>
    <xf numFmtId="15" fontId="7" fillId="0" borderId="0" xfId="0" applyNumberFormat="1" applyFont="1" applyFill="1" applyAlignment="1">
      <alignment horizontal="center" vertical="center"/>
    </xf>
    <xf numFmtId="15" fontId="7" fillId="0" borderId="13" xfId="0" applyNumberFormat="1" applyFont="1" applyBorder="1" applyAlignment="1">
      <alignment horizontal="center" vertical="center" wrapText="1"/>
    </xf>
    <xf numFmtId="15" fontId="7" fillId="5" borderId="13" xfId="0" applyNumberFormat="1" applyFont="1" applyFill="1" applyBorder="1" applyAlignment="1">
      <alignment horizontal="center" vertical="center"/>
    </xf>
    <xf numFmtId="15" fontId="17" fillId="0" borderId="17" xfId="0" applyNumberFormat="1" applyFont="1" applyBorder="1" applyAlignment="1">
      <alignment horizontal="center" vertical="center"/>
    </xf>
    <xf numFmtId="15" fontId="16" fillId="0" borderId="17" xfId="0" applyNumberFormat="1" applyFont="1" applyBorder="1" applyAlignment="1">
      <alignment horizontal="center" vertical="center"/>
    </xf>
    <xf numFmtId="15" fontId="16" fillId="0" borderId="37" xfId="0" applyNumberFormat="1" applyFont="1" applyBorder="1" applyAlignment="1">
      <alignment horizontal="center" vertical="center"/>
    </xf>
    <xf numFmtId="15" fontId="19" fillId="0" borderId="15" xfId="4" applyNumberFormat="1" applyFont="1" applyFill="1" applyBorder="1" applyAlignment="1">
      <alignment horizontal="center"/>
    </xf>
    <xf numFmtId="15" fontId="19" fillId="0" borderId="14" xfId="4" applyNumberFormat="1" applyFont="1" applyFill="1" applyBorder="1" applyAlignment="1">
      <alignment horizontal="center"/>
    </xf>
    <xf numFmtId="15" fontId="23" fillId="0" borderId="14" xfId="4" applyNumberFormat="1" applyFont="1" applyFill="1" applyBorder="1" applyAlignment="1">
      <alignment horizontal="center"/>
    </xf>
    <xf numFmtId="15" fontId="17" fillId="0" borderId="14" xfId="4" applyNumberFormat="1" applyFont="1" applyFill="1" applyBorder="1" applyAlignment="1">
      <alignment horizontal="center"/>
    </xf>
    <xf numFmtId="15" fontId="19" fillId="0" borderId="19" xfId="4" applyNumberFormat="1" applyFon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15" fontId="16" fillId="0" borderId="15" xfId="0" applyNumberFormat="1" applyFont="1" applyBorder="1" applyAlignment="1">
      <alignment horizontal="center" vertical="center"/>
    </xf>
    <xf numFmtId="15" fontId="16" fillId="0" borderId="14" xfId="0" applyNumberFormat="1" applyFont="1" applyBorder="1" applyAlignment="1">
      <alignment horizontal="center" vertical="center"/>
    </xf>
    <xf numFmtId="0" fontId="15" fillId="2" borderId="15" xfId="0" applyFont="1" applyFill="1" applyBorder="1" applyAlignment="1">
      <alignment vertical="center"/>
    </xf>
    <xf numFmtId="0" fontId="15" fillId="2" borderId="15" xfId="0" applyFont="1" applyFill="1" applyBorder="1" applyAlignment="1">
      <alignment horizontal="center" vertical="center"/>
    </xf>
    <xf numFmtId="42" fontId="15" fillId="2" borderId="15" xfId="1" applyNumberFormat="1" applyFont="1" applyFill="1" applyBorder="1" applyAlignment="1">
      <alignment vertical="center"/>
    </xf>
    <xf numFmtId="42" fontId="15" fillId="2" borderId="15" xfId="1" applyNumberFormat="1" applyFont="1" applyFill="1" applyBorder="1" applyAlignment="1">
      <alignment horizontal="center" vertical="center"/>
    </xf>
    <xf numFmtId="41" fontId="15" fillId="2" borderId="15" xfId="1" applyFont="1" applyFill="1" applyBorder="1" applyAlignment="1">
      <alignment vertical="center"/>
    </xf>
    <xf numFmtId="0" fontId="15" fillId="2" borderId="15" xfId="1" applyNumberFormat="1" applyFont="1" applyFill="1" applyBorder="1" applyAlignment="1">
      <alignment horizontal="center" vertical="center"/>
    </xf>
    <xf numFmtId="42" fontId="15" fillId="2" borderId="15" xfId="0" applyNumberFormat="1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vertical="center"/>
    </xf>
    <xf numFmtId="0" fontId="15" fillId="2" borderId="19" xfId="0" applyFont="1" applyFill="1" applyBorder="1" applyAlignment="1">
      <alignment horizontal="center" vertical="center"/>
    </xf>
    <xf numFmtId="42" fontId="15" fillId="2" borderId="19" xfId="1" applyNumberFormat="1" applyFont="1" applyFill="1" applyBorder="1" applyAlignment="1">
      <alignment vertical="center"/>
    </xf>
    <xf numFmtId="42" fontId="15" fillId="2" borderId="19" xfId="1" applyNumberFormat="1" applyFont="1" applyFill="1" applyBorder="1" applyAlignment="1">
      <alignment horizontal="center" vertical="center"/>
    </xf>
    <xf numFmtId="41" fontId="15" fillId="2" borderId="19" xfId="1" applyFont="1" applyFill="1" applyBorder="1" applyAlignment="1">
      <alignment vertical="center"/>
    </xf>
    <xf numFmtId="0" fontId="15" fillId="2" borderId="19" xfId="1" applyNumberFormat="1" applyFont="1" applyFill="1" applyBorder="1" applyAlignment="1">
      <alignment horizontal="center" vertical="center"/>
    </xf>
    <xf numFmtId="42" fontId="15" fillId="2" borderId="19" xfId="0" applyNumberFormat="1" applyFont="1" applyFill="1" applyBorder="1" applyAlignment="1">
      <alignment horizontal="center" vertical="center"/>
    </xf>
    <xf numFmtId="42" fontId="24" fillId="0" borderId="0" xfId="0" applyNumberFormat="1" applyFont="1"/>
    <xf numFmtId="42" fontId="24" fillId="0" borderId="0" xfId="0" applyNumberFormat="1" applyFont="1" applyAlignment="1">
      <alignment horizontal="center" vertical="center"/>
    </xf>
    <xf numFmtId="0" fontId="15" fillId="2" borderId="16" xfId="0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/>
    </xf>
    <xf numFmtId="42" fontId="15" fillId="2" borderId="16" xfId="1" applyNumberFormat="1" applyFont="1" applyFill="1" applyBorder="1" applyAlignment="1">
      <alignment vertical="center"/>
    </xf>
    <xf numFmtId="42" fontId="15" fillId="2" borderId="16" xfId="1" applyNumberFormat="1" applyFont="1" applyFill="1" applyBorder="1" applyAlignment="1">
      <alignment horizontal="center" vertical="center"/>
    </xf>
    <xf numFmtId="41" fontId="15" fillId="2" borderId="16" xfId="1" applyFont="1" applyFill="1" applyBorder="1" applyAlignment="1">
      <alignment vertical="center"/>
    </xf>
    <xf numFmtId="0" fontId="15" fillId="2" borderId="16" xfId="1" applyNumberFormat="1" applyFont="1" applyFill="1" applyBorder="1" applyAlignment="1">
      <alignment horizontal="center" vertical="center"/>
    </xf>
    <xf numFmtId="42" fontId="15" fillId="2" borderId="16" xfId="0" applyNumberFormat="1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16" fontId="17" fillId="0" borderId="15" xfId="4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vertical="center"/>
    </xf>
    <xf numFmtId="42" fontId="15" fillId="2" borderId="0" xfId="1" applyNumberFormat="1" applyFont="1" applyFill="1" applyBorder="1" applyAlignment="1">
      <alignment vertical="center"/>
    </xf>
    <xf numFmtId="42" fontId="15" fillId="2" borderId="0" xfId="1" applyNumberFormat="1" applyFont="1" applyFill="1" applyBorder="1" applyAlignment="1">
      <alignment horizontal="center" vertical="center"/>
    </xf>
    <xf numFmtId="41" fontId="15" fillId="2" borderId="0" xfId="1" applyFont="1" applyFill="1" applyBorder="1" applyAlignment="1">
      <alignment vertical="center"/>
    </xf>
    <xf numFmtId="0" fontId="15" fillId="2" borderId="0" xfId="1" applyNumberFormat="1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" fontId="16" fillId="0" borderId="0" xfId="4" applyNumberFormat="1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vertical="center"/>
    </xf>
    <xf numFmtId="0" fontId="19" fillId="2" borderId="14" xfId="0" applyFont="1" applyFill="1" applyBorder="1" applyAlignment="1">
      <alignment vertical="center"/>
    </xf>
    <xf numFmtId="0" fontId="19" fillId="2" borderId="19" xfId="0" applyFont="1" applyFill="1" applyBorder="1" applyAlignment="1">
      <alignment vertical="center"/>
    </xf>
    <xf numFmtId="42" fontId="25" fillId="5" borderId="13" xfId="0" applyNumberFormat="1" applyFont="1" applyFill="1" applyBorder="1" applyAlignment="1">
      <alignment horizontal="center" vertical="center"/>
    </xf>
    <xf numFmtId="0" fontId="0" fillId="0" borderId="7" xfId="0" applyBorder="1"/>
    <xf numFmtId="0" fontId="19" fillId="2" borderId="0" xfId="0" applyFont="1" applyFill="1" applyBorder="1" applyAlignment="1">
      <alignment vertical="center"/>
    </xf>
    <xf numFmtId="0" fontId="15" fillId="0" borderId="32" xfId="0" applyFont="1" applyBorder="1" applyAlignment="1">
      <alignment horizontal="center" vertical="center"/>
    </xf>
    <xf numFmtId="0" fontId="26" fillId="0" borderId="39" xfId="0" applyNumberFormat="1" applyFont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33" xfId="0" applyNumberFormat="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35" xfId="0" applyNumberFormat="1" applyFont="1" applyFill="1" applyBorder="1" applyAlignment="1">
      <alignment horizontal="center" vertical="center"/>
    </xf>
    <xf numFmtId="0" fontId="7" fillId="2" borderId="8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7" fillId="2" borderId="4" xfId="0" quotePrefix="1" applyNumberFormat="1" applyFont="1" applyFill="1" applyBorder="1" applyAlignment="1">
      <alignment horizontal="center" vertical="center"/>
    </xf>
    <xf numFmtId="0" fontId="7" fillId="3" borderId="33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7" fillId="2" borderId="40" xfId="0" applyNumberFormat="1" applyFont="1" applyFill="1" applyBorder="1" applyAlignment="1">
      <alignment horizontal="center" vertical="center"/>
    </xf>
    <xf numFmtId="0" fontId="9" fillId="2" borderId="40" xfId="0" applyNumberFormat="1" applyFont="1" applyFill="1" applyBorder="1" applyAlignment="1">
      <alignment horizontal="center" vertical="center"/>
    </xf>
    <xf numFmtId="0" fontId="9" fillId="2" borderId="6" xfId="0" quotePrefix="1" applyNumberFormat="1" applyFont="1" applyFill="1" applyBorder="1" applyAlignment="1">
      <alignment horizontal="center" vertical="center"/>
    </xf>
    <xf numFmtId="0" fontId="7" fillId="3" borderId="41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0" xfId="0" applyNumberFormat="1" applyFont="1" applyFill="1" applyBorder="1" applyAlignment="1">
      <alignment horizontal="center" vertical="center"/>
    </xf>
    <xf numFmtId="41" fontId="8" fillId="2" borderId="5" xfId="0" applyNumberFormat="1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/>
    </xf>
    <xf numFmtId="0" fontId="15" fillId="6" borderId="25" xfId="0" applyFont="1" applyFill="1" applyBorder="1" applyAlignment="1">
      <alignment vertical="center"/>
    </xf>
    <xf numFmtId="42" fontId="15" fillId="6" borderId="25" xfId="1" applyNumberFormat="1" applyFont="1" applyFill="1" applyBorder="1" applyAlignment="1">
      <alignment vertical="center"/>
    </xf>
    <xf numFmtId="42" fontId="15" fillId="6" borderId="25" xfId="1" applyNumberFormat="1" applyFont="1" applyFill="1" applyBorder="1" applyAlignment="1">
      <alignment horizontal="center" vertical="center"/>
    </xf>
    <xf numFmtId="0" fontId="15" fillId="6" borderId="25" xfId="0" applyFont="1" applyFill="1" applyBorder="1"/>
    <xf numFmtId="0" fontId="15" fillId="6" borderId="25" xfId="0" applyNumberFormat="1" applyFont="1" applyFill="1" applyBorder="1" applyAlignment="1">
      <alignment horizontal="center" vertical="center"/>
    </xf>
    <xf numFmtId="42" fontId="15" fillId="6" borderId="25" xfId="0" applyNumberFormat="1" applyFont="1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6" fontId="16" fillId="0" borderId="15" xfId="4" applyNumberFormat="1" applyFont="1" applyFill="1" applyBorder="1" applyAlignment="1">
      <alignment horizontal="center"/>
    </xf>
    <xf numFmtId="0" fontId="17" fillId="0" borderId="1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3" fillId="2" borderId="14" xfId="0" applyFont="1" applyFill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2" borderId="16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26" fillId="0" borderId="13" xfId="0" applyNumberFormat="1" applyFont="1" applyBorder="1" applyAlignment="1">
      <alignment horizontal="center" vertical="center"/>
    </xf>
    <xf numFmtId="0" fontId="26" fillId="3" borderId="13" xfId="0" applyNumberFormat="1" applyFont="1" applyFill="1" applyBorder="1" applyAlignment="1">
      <alignment horizontal="center" vertical="center"/>
    </xf>
    <xf numFmtId="0" fontId="26" fillId="2" borderId="13" xfId="0" applyNumberFormat="1" applyFont="1" applyFill="1" applyBorder="1" applyAlignment="1">
      <alignment horizontal="center" vertical="center"/>
    </xf>
    <xf numFmtId="0" fontId="7" fillId="2" borderId="42" xfId="0" applyNumberFormat="1" applyFont="1" applyFill="1" applyBorder="1" applyAlignment="1">
      <alignment horizontal="center" vertical="center"/>
    </xf>
    <xf numFmtId="0" fontId="9" fillId="2" borderId="42" xfId="0" applyNumberFormat="1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43" xfId="0" applyFont="1" applyBorder="1" applyAlignment="1">
      <alignment horizontal="center" vertical="center"/>
    </xf>
    <xf numFmtId="0" fontId="7" fillId="2" borderId="44" xfId="0" applyNumberFormat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/>
    </xf>
    <xf numFmtId="0" fontId="7" fillId="2" borderId="35" xfId="1" applyNumberFormat="1" applyFont="1" applyFill="1" applyBorder="1" applyAlignment="1">
      <alignment horizontal="center" vertical="center"/>
    </xf>
    <xf numFmtId="0" fontId="7" fillId="4" borderId="35" xfId="1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3" borderId="12" xfId="0" applyNumberFormat="1" applyFont="1" applyFill="1" applyBorder="1" applyAlignment="1">
      <alignment horizontal="center" vertical="center"/>
    </xf>
    <xf numFmtId="0" fontId="7" fillId="4" borderId="8" xfId="0" applyNumberFormat="1" applyFont="1" applyFill="1" applyBorder="1" applyAlignment="1">
      <alignment horizontal="center" vertical="center"/>
    </xf>
    <xf numFmtId="0" fontId="7" fillId="2" borderId="12" xfId="0" applyNumberFormat="1" applyFont="1" applyFill="1" applyBorder="1" applyAlignment="1">
      <alignment horizontal="center" vertical="center"/>
    </xf>
    <xf numFmtId="1" fontId="7" fillId="0" borderId="45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vertical="center"/>
    </xf>
    <xf numFmtId="0" fontId="7" fillId="0" borderId="45" xfId="0" applyFont="1" applyBorder="1" applyAlignment="1">
      <alignment horizontal="center" vertical="center"/>
    </xf>
    <xf numFmtId="0" fontId="7" fillId="2" borderId="46" xfId="0" applyNumberFormat="1" applyFont="1" applyFill="1" applyBorder="1" applyAlignment="1">
      <alignment horizontal="center" vertical="center"/>
    </xf>
    <xf numFmtId="0" fontId="7" fillId="2" borderId="47" xfId="0" applyNumberFormat="1" applyFont="1" applyFill="1" applyBorder="1" applyAlignment="1">
      <alignment horizontal="center" vertical="center"/>
    </xf>
    <xf numFmtId="0" fontId="9" fillId="2" borderId="47" xfId="0" applyNumberFormat="1" applyFont="1" applyFill="1" applyBorder="1" applyAlignment="1">
      <alignment horizontal="center" vertical="center"/>
    </xf>
    <xf numFmtId="0" fontId="7" fillId="2" borderId="48" xfId="0" applyNumberFormat="1" applyFont="1" applyFill="1" applyBorder="1" applyAlignment="1">
      <alignment horizontal="center" vertical="center"/>
    </xf>
    <xf numFmtId="0" fontId="9" fillId="2" borderId="48" xfId="0" applyNumberFormat="1" applyFont="1" applyFill="1" applyBorder="1" applyAlignment="1">
      <alignment horizontal="center" vertical="center"/>
    </xf>
    <xf numFmtId="41" fontId="7" fillId="0" borderId="45" xfId="0" applyNumberFormat="1" applyFont="1" applyBorder="1" applyAlignment="1">
      <alignment horizontal="center" vertical="center"/>
    </xf>
    <xf numFmtId="41" fontId="10" fillId="4" borderId="45" xfId="0" applyNumberFormat="1" applyFont="1" applyFill="1" applyBorder="1" applyAlignment="1">
      <alignment horizontal="center" vertical="center"/>
    </xf>
    <xf numFmtId="42" fontId="10" fillId="4" borderId="45" xfId="0" applyNumberFormat="1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7" fillId="4" borderId="46" xfId="0" applyNumberFormat="1" applyFont="1" applyFill="1" applyBorder="1" applyAlignment="1">
      <alignment horizontal="center" vertical="center"/>
    </xf>
    <xf numFmtId="0" fontId="8" fillId="2" borderId="48" xfId="0" applyNumberFormat="1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7" fillId="4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41" xfId="0" applyNumberFormat="1" applyFont="1" applyFill="1" applyBorder="1" applyAlignment="1">
      <alignment horizontal="center" vertical="center"/>
    </xf>
    <xf numFmtId="0" fontId="13" fillId="0" borderId="50" xfId="0" applyNumberFormat="1" applyFont="1" applyBorder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45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4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0" fontId="7" fillId="2" borderId="33" xfId="0" quotePrefix="1" applyNumberFormat="1" applyFont="1" applyFill="1" applyBorder="1" applyAlignment="1">
      <alignment horizontal="center" vertical="center"/>
    </xf>
    <xf numFmtId="0" fontId="8" fillId="4" borderId="6" xfId="0" applyNumberFormat="1" applyFont="1" applyFill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/>
    </xf>
    <xf numFmtId="0" fontId="8" fillId="2" borderId="46" xfId="0" applyNumberFormat="1" applyFont="1" applyFill="1" applyBorder="1" applyAlignment="1">
      <alignment horizontal="center" vertical="center"/>
    </xf>
    <xf numFmtId="0" fontId="8" fillId="2" borderId="47" xfId="0" applyNumberFormat="1" applyFont="1" applyFill="1" applyBorder="1" applyAlignment="1">
      <alignment horizontal="center" vertical="center"/>
    </xf>
    <xf numFmtId="0" fontId="8" fillId="2" borderId="47" xfId="0" quotePrefix="1" applyNumberFormat="1" applyFont="1" applyFill="1" applyBorder="1" applyAlignment="1">
      <alignment horizontal="center" vertical="center"/>
    </xf>
    <xf numFmtId="0" fontId="7" fillId="4" borderId="6" xfId="1" applyNumberFormat="1" applyFont="1" applyFill="1" applyBorder="1" applyAlignment="1">
      <alignment horizontal="center" vertical="center"/>
    </xf>
    <xf numFmtId="42" fontId="10" fillId="7" borderId="1" xfId="0" applyNumberFormat="1" applyFont="1" applyFill="1" applyBorder="1" applyAlignment="1">
      <alignment horizontal="center" vertical="center"/>
    </xf>
    <xf numFmtId="42" fontId="10" fillId="7" borderId="3" xfId="0" applyNumberFormat="1" applyFont="1" applyFill="1" applyBorder="1" applyAlignment="1">
      <alignment horizontal="center" vertical="center"/>
    </xf>
    <xf numFmtId="42" fontId="8" fillId="7" borderId="3" xfId="0" applyNumberFormat="1" applyFont="1" applyFill="1" applyBorder="1" applyAlignment="1">
      <alignment horizontal="center" vertical="center"/>
    </xf>
    <xf numFmtId="42" fontId="10" fillId="7" borderId="45" xfId="0" applyNumberFormat="1" applyFont="1" applyFill="1" applyBorder="1" applyAlignment="1">
      <alignment horizontal="center" vertical="center"/>
    </xf>
    <xf numFmtId="42" fontId="8" fillId="7" borderId="5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8" borderId="3" xfId="0" applyNumberFormat="1" applyFont="1" applyFill="1" applyBorder="1" applyAlignment="1">
      <alignment horizontal="center" vertical="center"/>
    </xf>
    <xf numFmtId="0" fontId="7" fillId="8" borderId="45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7" fillId="8" borderId="5" xfId="0" applyNumberFormat="1" applyFont="1" applyFill="1" applyBorder="1" applyAlignment="1">
      <alignment horizontal="center" vertical="center"/>
    </xf>
    <xf numFmtId="42" fontId="7" fillId="7" borderId="1" xfId="0" applyNumberFormat="1" applyFont="1" applyFill="1" applyBorder="1" applyAlignment="1">
      <alignment horizontal="center" vertical="center"/>
    </xf>
    <xf numFmtId="42" fontId="7" fillId="7" borderId="3" xfId="0" applyNumberFormat="1" applyFont="1" applyFill="1" applyBorder="1" applyAlignment="1">
      <alignment horizontal="center" vertical="center"/>
    </xf>
    <xf numFmtId="42" fontId="7" fillId="7" borderId="5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9" borderId="3" xfId="0" applyNumberFormat="1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42" fontId="10" fillId="10" borderId="1" xfId="0" applyNumberFormat="1" applyFont="1" applyFill="1" applyBorder="1" applyAlignment="1">
      <alignment vertical="center"/>
    </xf>
    <xf numFmtId="42" fontId="10" fillId="10" borderId="3" xfId="0" applyNumberFormat="1" applyFont="1" applyFill="1" applyBorder="1" applyAlignment="1">
      <alignment vertical="center"/>
    </xf>
    <xf numFmtId="1" fontId="7" fillId="11" borderId="1" xfId="0" quotePrefix="1" applyNumberFormat="1" applyFont="1" applyFill="1" applyBorder="1" applyAlignment="1">
      <alignment horizontal="center" vertical="center"/>
    </xf>
    <xf numFmtId="1" fontId="7" fillId="11" borderId="3" xfId="0" quotePrefix="1" applyNumberFormat="1" applyFont="1" applyFill="1" applyBorder="1" applyAlignment="1">
      <alignment horizontal="center" vertical="center"/>
    </xf>
    <xf numFmtId="1" fontId="8" fillId="11" borderId="3" xfId="0" quotePrefix="1" applyNumberFormat="1" applyFont="1" applyFill="1" applyBorder="1" applyAlignment="1">
      <alignment horizontal="center" vertical="center"/>
    </xf>
    <xf numFmtId="1" fontId="7" fillId="11" borderId="3" xfId="0" applyNumberFormat="1" applyFont="1" applyFill="1" applyBorder="1" applyAlignment="1">
      <alignment horizontal="center" vertical="center"/>
    </xf>
    <xf numFmtId="1" fontId="7" fillId="11" borderId="45" xfId="0" applyNumberFormat="1" applyFont="1" applyFill="1" applyBorder="1" applyAlignment="1">
      <alignment horizontal="center" vertical="center"/>
    </xf>
    <xf numFmtId="1" fontId="7" fillId="11" borderId="5" xfId="0" applyNumberFormat="1" applyFont="1" applyFill="1" applyBorder="1" applyAlignment="1">
      <alignment horizontal="center" vertical="center"/>
    </xf>
    <xf numFmtId="0" fontId="7" fillId="11" borderId="1" xfId="0" quotePrefix="1" applyNumberFormat="1" applyFont="1" applyFill="1" applyBorder="1" applyAlignment="1">
      <alignment horizontal="center" vertical="center"/>
    </xf>
    <xf numFmtId="0" fontId="7" fillId="11" borderId="3" xfId="0" quotePrefix="1" applyNumberFormat="1" applyFont="1" applyFill="1" applyBorder="1" applyAlignment="1">
      <alignment horizontal="center" vertical="center"/>
    </xf>
    <xf numFmtId="0" fontId="7" fillId="11" borderId="5" xfId="0" quotePrefix="1" applyNumberFormat="1" applyFont="1" applyFill="1" applyBorder="1" applyAlignment="1">
      <alignment horizontal="center" vertical="center"/>
    </xf>
    <xf numFmtId="41" fontId="10" fillId="2" borderId="5" xfId="0" applyNumberFormat="1" applyFont="1" applyFill="1" applyBorder="1" applyAlignment="1">
      <alignment horizontal="center" vertical="center"/>
    </xf>
    <xf numFmtId="42" fontId="10" fillId="10" borderId="5" xfId="0" applyNumberFormat="1" applyFont="1" applyFill="1" applyBorder="1" applyAlignment="1">
      <alignment vertical="center"/>
    </xf>
    <xf numFmtId="0" fontId="16" fillId="2" borderId="24" xfId="0" applyFont="1" applyFill="1" applyBorder="1" applyAlignment="1">
      <alignment horizontal="center" vertical="center"/>
    </xf>
    <xf numFmtId="16" fontId="16" fillId="0" borderId="25" xfId="0" applyNumberFormat="1" applyFont="1" applyBorder="1" applyAlignment="1">
      <alignment horizontal="center" vertical="center"/>
    </xf>
    <xf numFmtId="0" fontId="18" fillId="0" borderId="25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41" fontId="15" fillId="0" borderId="25" xfId="1" applyFont="1" applyBorder="1" applyAlignment="1">
      <alignment vertical="center"/>
    </xf>
    <xf numFmtId="0" fontId="15" fillId="0" borderId="25" xfId="1" applyNumberFormat="1" applyFont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7" fillId="4" borderId="47" xfId="0" applyNumberFormat="1" applyFont="1" applyFill="1" applyBorder="1" applyAlignment="1">
      <alignment horizontal="center" vertical="center"/>
    </xf>
    <xf numFmtId="0" fontId="8" fillId="12" borderId="6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8" borderId="39" xfId="0" applyNumberFormat="1" applyFont="1" applyFill="1" applyBorder="1" applyAlignment="1">
      <alignment horizontal="center" vertical="center" wrapText="1"/>
    </xf>
    <xf numFmtId="0" fontId="7" fillId="8" borderId="51" xfId="0" applyNumberFormat="1" applyFont="1" applyFill="1" applyBorder="1" applyAlignment="1">
      <alignment horizontal="center" vertical="center" wrapText="1"/>
    </xf>
    <xf numFmtId="0" fontId="7" fillId="8" borderId="52" xfId="0" applyNumberFormat="1" applyFont="1" applyFill="1" applyBorder="1" applyAlignment="1">
      <alignment horizontal="center" vertical="center" wrapText="1"/>
    </xf>
    <xf numFmtId="41" fontId="7" fillId="0" borderId="39" xfId="0" quotePrefix="1" applyNumberFormat="1" applyFont="1" applyBorder="1" applyAlignment="1">
      <alignment horizontal="center" vertical="center"/>
    </xf>
    <xf numFmtId="41" fontId="7" fillId="0" borderId="51" xfId="0" quotePrefix="1" applyNumberFormat="1" applyFont="1" applyBorder="1" applyAlignment="1">
      <alignment horizontal="center" vertical="center"/>
    </xf>
    <xf numFmtId="41" fontId="7" fillId="0" borderId="52" xfId="0" quotePrefix="1" applyNumberFormat="1" applyFont="1" applyBorder="1" applyAlignment="1">
      <alignment horizontal="center" vertical="center"/>
    </xf>
    <xf numFmtId="41" fontId="7" fillId="2" borderId="39" xfId="0" quotePrefix="1" applyNumberFormat="1" applyFont="1" applyFill="1" applyBorder="1" applyAlignment="1">
      <alignment horizontal="center" vertical="center"/>
    </xf>
    <xf numFmtId="41" fontId="7" fillId="2" borderId="51" xfId="0" quotePrefix="1" applyNumberFormat="1" applyFont="1" applyFill="1" applyBorder="1" applyAlignment="1">
      <alignment horizontal="center" vertical="center"/>
    </xf>
    <xf numFmtId="41" fontId="7" fillId="2" borderId="52" xfId="0" quotePrefix="1" applyNumberFormat="1" applyFont="1" applyFill="1" applyBorder="1" applyAlignment="1">
      <alignment horizontal="center" vertical="center"/>
    </xf>
    <xf numFmtId="0" fontId="30" fillId="9" borderId="39" xfId="0" applyNumberFormat="1" applyFont="1" applyFill="1" applyBorder="1" applyAlignment="1">
      <alignment horizontal="center" vertical="center" wrapText="1"/>
    </xf>
    <xf numFmtId="0" fontId="30" fillId="9" borderId="51" xfId="0" applyNumberFormat="1" applyFont="1" applyFill="1" applyBorder="1" applyAlignment="1">
      <alignment horizontal="center" vertical="center" wrapText="1"/>
    </xf>
    <xf numFmtId="0" fontId="30" fillId="9" borderId="52" xfId="0" applyNumberFormat="1" applyFont="1" applyFill="1" applyBorder="1" applyAlignment="1">
      <alignment horizontal="center" vertical="center" wrapText="1"/>
    </xf>
    <xf numFmtId="0" fontId="29" fillId="13" borderId="50" xfId="0" applyFont="1" applyFill="1" applyBorder="1" applyAlignment="1">
      <alignment horizontal="center" vertical="center"/>
    </xf>
    <xf numFmtId="0" fontId="29" fillId="13" borderId="9" xfId="0" applyFont="1" applyFill="1" applyBorder="1" applyAlignment="1">
      <alignment horizontal="center" vertical="center"/>
    </xf>
    <xf numFmtId="0" fontId="29" fillId="13" borderId="58" xfId="0" applyFont="1" applyFill="1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 wrapText="1"/>
    </xf>
    <xf numFmtId="0" fontId="7" fillId="10" borderId="51" xfId="0" applyFont="1" applyFill="1" applyBorder="1" applyAlignment="1">
      <alignment horizontal="center" vertical="center" wrapText="1"/>
    </xf>
    <xf numFmtId="0" fontId="7" fillId="10" borderId="52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1" fontId="5" fillId="0" borderId="39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53" xfId="0" applyNumberFormat="1" applyFont="1" applyBorder="1" applyAlignment="1">
      <alignment horizontal="center" vertical="center"/>
    </xf>
    <xf numFmtId="0" fontId="28" fillId="0" borderId="54" xfId="0" applyNumberFormat="1" applyFont="1" applyBorder="1" applyAlignment="1">
      <alignment horizontal="center" vertical="center"/>
    </xf>
    <xf numFmtId="0" fontId="28" fillId="0" borderId="55" xfId="0" applyNumberFormat="1" applyFont="1" applyBorder="1" applyAlignment="1">
      <alignment horizontal="center" vertical="center"/>
    </xf>
    <xf numFmtId="0" fontId="28" fillId="0" borderId="56" xfId="0" applyNumberFormat="1" applyFont="1" applyBorder="1" applyAlignment="1">
      <alignment horizontal="center" vertical="center"/>
    </xf>
    <xf numFmtId="0" fontId="28" fillId="0" borderId="7" xfId="0" applyNumberFormat="1" applyFont="1" applyBorder="1" applyAlignment="1">
      <alignment horizontal="center" vertical="center"/>
    </xf>
    <xf numFmtId="0" fontId="28" fillId="0" borderId="57" xfId="0" applyNumberFormat="1" applyFont="1" applyBorder="1" applyAlignment="1">
      <alignment horizontal="center" vertical="center"/>
    </xf>
    <xf numFmtId="0" fontId="31" fillId="11" borderId="39" xfId="0" applyNumberFormat="1" applyFont="1" applyFill="1" applyBorder="1" applyAlignment="1">
      <alignment horizontal="center" vertical="center" wrapText="1"/>
    </xf>
    <xf numFmtId="0" fontId="31" fillId="11" borderId="51" xfId="0" applyNumberFormat="1" applyFont="1" applyFill="1" applyBorder="1" applyAlignment="1">
      <alignment horizontal="center" vertical="center" wrapText="1"/>
    </xf>
    <xf numFmtId="0" fontId="31" fillId="11" borderId="52" xfId="0" applyNumberFormat="1" applyFont="1" applyFill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28" fillId="0" borderId="5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</cellXfs>
  <cellStyles count="6">
    <cellStyle name="Comma [0] 2" xfId="1"/>
    <cellStyle name="Comma [0] 3" xfId="2"/>
    <cellStyle name="Normal" xfId="0" builtinId="0"/>
    <cellStyle name="Normal 2" xfId="3"/>
    <cellStyle name="Normal 2 2" xfId="4"/>
    <cellStyle name="Normal 3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theme="5" tint="0.59999389629810485"/>
  </sheetPr>
  <dimension ref="B1:O292"/>
  <sheetViews>
    <sheetView tabSelected="1" zoomScale="75" zoomScaleNormal="75" workbookViewId="0">
      <pane ySplit="8" topLeftCell="A9" activePane="bottomLeft" state="frozen"/>
      <selection pane="bottomLeft" activeCell="D4" sqref="D4"/>
    </sheetView>
  </sheetViews>
  <sheetFormatPr defaultColWidth="12.42578125" defaultRowHeight="15"/>
  <cols>
    <col min="1" max="1" width="1.85546875" customWidth="1"/>
    <col min="2" max="2" width="5.7109375" style="3" customWidth="1"/>
    <col min="3" max="3" width="12.42578125" style="133"/>
    <col min="4" max="4" width="40.28515625" customWidth="1"/>
    <col min="5" max="5" width="12.140625" style="133" customWidth="1"/>
    <col min="6" max="6" width="8.7109375" style="133" customWidth="1"/>
    <col min="7" max="7" width="12.140625" style="142" customWidth="1"/>
    <col min="8" max="8" width="16.7109375" style="142" customWidth="1"/>
    <col min="9" max="9" width="12.140625" customWidth="1"/>
    <col min="10" max="10" width="16.7109375" customWidth="1"/>
    <col min="11" max="11" width="9.85546875" style="143" customWidth="1"/>
    <col min="12" max="13" width="16.7109375" style="142" customWidth="1"/>
    <col min="14" max="14" width="16.7109375" style="4" customWidth="1"/>
    <col min="15" max="15" width="16.7109375" style="3" customWidth="1"/>
  </cols>
  <sheetData>
    <row r="1" spans="2:15" ht="24.95" customHeight="1">
      <c r="B1" s="375" t="s">
        <v>27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</row>
    <row r="2" spans="2:15" ht="15.95" customHeight="1">
      <c r="B2" s="376" t="s">
        <v>28</v>
      </c>
      <c r="C2" s="376"/>
      <c r="D2" s="47" t="s">
        <v>29</v>
      </c>
      <c r="E2" s="48"/>
      <c r="F2" s="48"/>
      <c r="G2" s="49"/>
      <c r="H2" s="49"/>
      <c r="I2" s="50"/>
      <c r="J2" s="50"/>
      <c r="K2" s="51"/>
      <c r="L2" s="49"/>
      <c r="M2" s="49"/>
      <c r="N2" s="52"/>
      <c r="O2" s="53"/>
    </row>
    <row r="3" spans="2:15" ht="15.95" customHeight="1">
      <c r="B3" s="376" t="s">
        <v>30</v>
      </c>
      <c r="C3" s="376"/>
      <c r="D3" s="47" t="s">
        <v>31</v>
      </c>
      <c r="E3" s="48"/>
      <c r="F3" s="48"/>
      <c r="G3" s="49"/>
      <c r="H3" s="49"/>
      <c r="I3" s="50"/>
      <c r="J3" s="50"/>
      <c r="K3" s="51"/>
      <c r="L3" s="49"/>
      <c r="M3" s="49"/>
      <c r="N3" s="52"/>
      <c r="O3" s="53"/>
    </row>
    <row r="4" spans="2:15" ht="15.95" customHeight="1">
      <c r="B4" s="376" t="s">
        <v>32</v>
      </c>
      <c r="C4" s="376"/>
      <c r="D4" s="47" t="s">
        <v>33</v>
      </c>
      <c r="E4" s="48"/>
      <c r="F4" s="48"/>
      <c r="G4" s="49"/>
      <c r="H4" s="49"/>
      <c r="I4" s="50"/>
      <c r="J4" s="50"/>
      <c r="K4" s="51"/>
      <c r="L4" s="49"/>
      <c r="M4" s="49"/>
      <c r="N4" s="52"/>
      <c r="O4" s="53"/>
    </row>
    <row r="5" spans="2:15" ht="15.95" customHeight="1" thickBot="1">
      <c r="B5" s="377" t="s">
        <v>34</v>
      </c>
      <c r="C5" s="377"/>
      <c r="D5" s="47" t="s">
        <v>35</v>
      </c>
      <c r="E5" s="374">
        <v>30</v>
      </c>
      <c r="F5" s="48"/>
      <c r="G5" s="49"/>
      <c r="H5" s="49"/>
      <c r="I5" s="50"/>
      <c r="J5" s="50"/>
      <c r="K5" s="51"/>
      <c r="L5" s="49"/>
      <c r="M5" s="215">
        <f>M8+Budi!O8+Adek!M8+Erwin!M8+Heri!M8</f>
        <v>13010000</v>
      </c>
      <c r="N5" s="216">
        <f>N8+Adek!N8+Erwin!N8</f>
        <v>2800000</v>
      </c>
      <c r="O5" s="53"/>
    </row>
    <row r="6" spans="2:15" s="58" customFormat="1" ht="54.95" customHeight="1" thickBot="1">
      <c r="B6" s="54" t="s">
        <v>36</v>
      </c>
      <c r="C6" s="54" t="s">
        <v>37</v>
      </c>
      <c r="D6" s="54" t="s">
        <v>38</v>
      </c>
      <c r="E6" s="54" t="s">
        <v>39</v>
      </c>
      <c r="F6" s="54" t="s">
        <v>40</v>
      </c>
      <c r="G6" s="55" t="s">
        <v>0</v>
      </c>
      <c r="H6" s="56" t="s">
        <v>41</v>
      </c>
      <c r="I6" s="54" t="s">
        <v>42</v>
      </c>
      <c r="J6" s="54" t="s">
        <v>43</v>
      </c>
      <c r="K6" s="57" t="s">
        <v>44</v>
      </c>
      <c r="L6" s="56" t="s">
        <v>45</v>
      </c>
      <c r="M6" s="56" t="s">
        <v>46</v>
      </c>
      <c r="N6" s="56" t="s">
        <v>47</v>
      </c>
      <c r="O6" s="54" t="s">
        <v>48</v>
      </c>
    </row>
    <row r="7" spans="2:15" ht="18" customHeight="1" thickBot="1">
      <c r="B7" s="59">
        <v>1</v>
      </c>
      <c r="C7" s="59">
        <v>2</v>
      </c>
      <c r="D7" s="59">
        <v>3</v>
      </c>
      <c r="E7" s="59">
        <v>4</v>
      </c>
      <c r="F7" s="59">
        <v>5</v>
      </c>
      <c r="G7" s="60">
        <v>6</v>
      </c>
      <c r="H7" s="61" t="s">
        <v>49</v>
      </c>
      <c r="I7" s="59">
        <v>8</v>
      </c>
      <c r="J7" s="59">
        <v>9</v>
      </c>
      <c r="K7" s="62">
        <v>10</v>
      </c>
      <c r="L7" s="61" t="s">
        <v>50</v>
      </c>
      <c r="M7" s="61" t="s">
        <v>51</v>
      </c>
      <c r="N7" s="62">
        <v>13</v>
      </c>
      <c r="O7" s="59">
        <v>14</v>
      </c>
    </row>
    <row r="8" spans="2:15" ht="18" customHeight="1" thickBot="1">
      <c r="B8" s="59"/>
      <c r="C8" s="59"/>
      <c r="D8" s="59"/>
      <c r="E8" s="59"/>
      <c r="F8" s="63">
        <f>SUBTOTAL(9,F9:F439)</f>
        <v>278</v>
      </c>
      <c r="G8" s="61"/>
      <c r="H8" s="64">
        <f>SUBTOTAL(9,H9:H876)</f>
        <v>1668000</v>
      </c>
      <c r="I8" s="59"/>
      <c r="J8" s="59"/>
      <c r="K8" s="63">
        <f>SUBTOTAL(9,K9:K439)</f>
        <v>122</v>
      </c>
      <c r="L8" s="64">
        <f>SUBTOTAL(9,L9:L876)</f>
        <v>1220000</v>
      </c>
      <c r="M8" s="64">
        <f>SUBTOTAL(9,M9:M876)</f>
        <v>2888000</v>
      </c>
      <c r="N8" s="64">
        <f>SUBTOTAL(9,N9:N947)</f>
        <v>1050000</v>
      </c>
      <c r="O8" s="59"/>
    </row>
    <row r="9" spans="2:15" ht="18" hidden="1" customHeight="1" thickBot="1">
      <c r="B9" s="105" t="s">
        <v>56</v>
      </c>
      <c r="C9" s="106" t="s">
        <v>57</v>
      </c>
      <c r="D9" s="107" t="s">
        <v>58</v>
      </c>
      <c r="E9" s="106"/>
      <c r="F9" s="106">
        <v>125</v>
      </c>
      <c r="G9" s="108">
        <v>6000</v>
      </c>
      <c r="H9" s="109">
        <f>G9*F9</f>
        <v>750000</v>
      </c>
      <c r="I9" s="110"/>
      <c r="J9" s="110"/>
      <c r="K9" s="111">
        <v>75</v>
      </c>
      <c r="L9" s="109">
        <f>K9*10000</f>
        <v>750000</v>
      </c>
      <c r="M9" s="112">
        <f>L9+J9+H9</f>
        <v>1500000</v>
      </c>
      <c r="N9" s="112"/>
      <c r="O9" s="113"/>
    </row>
    <row r="10" spans="2:15" ht="18" hidden="1" customHeight="1">
      <c r="B10" s="114">
        <v>1</v>
      </c>
      <c r="C10" s="115">
        <v>41877</v>
      </c>
      <c r="D10" s="92" t="s">
        <v>54</v>
      </c>
      <c r="E10" s="93" t="s">
        <v>53</v>
      </c>
      <c r="F10" s="93">
        <v>8</v>
      </c>
      <c r="G10" s="94">
        <v>6000</v>
      </c>
      <c r="H10" s="73">
        <f t="shared" ref="H10:H34" si="0">G10*F10</f>
        <v>48000</v>
      </c>
      <c r="I10" s="92"/>
      <c r="J10" s="95"/>
      <c r="K10" s="96">
        <v>4</v>
      </c>
      <c r="L10" s="73">
        <f>K10*10000</f>
        <v>40000</v>
      </c>
      <c r="M10" s="97">
        <f>L10+J10+H10</f>
        <v>88000</v>
      </c>
      <c r="N10" s="97">
        <v>35000</v>
      </c>
      <c r="O10" s="116" t="s">
        <v>59</v>
      </c>
    </row>
    <row r="11" spans="2:15" ht="18" hidden="1" customHeight="1">
      <c r="B11" s="99">
        <v>2</v>
      </c>
      <c r="C11" s="75">
        <v>41878</v>
      </c>
      <c r="D11" s="92" t="s">
        <v>54</v>
      </c>
      <c r="E11" s="93" t="s">
        <v>53</v>
      </c>
      <c r="F11" s="93"/>
      <c r="G11" s="94">
        <v>6000</v>
      </c>
      <c r="H11" s="73">
        <f>G11*F11</f>
        <v>0</v>
      </c>
      <c r="I11" s="92"/>
      <c r="J11" s="95"/>
      <c r="K11" s="96">
        <v>4</v>
      </c>
      <c r="L11" s="73">
        <f>K11*10000</f>
        <v>40000</v>
      </c>
      <c r="M11" s="97">
        <f>L11+J11+H11</f>
        <v>40000</v>
      </c>
      <c r="N11" s="97">
        <v>35000</v>
      </c>
      <c r="O11" s="116" t="s">
        <v>59</v>
      </c>
    </row>
    <row r="12" spans="2:15" ht="18" hidden="1" customHeight="1">
      <c r="B12" s="99">
        <v>3</v>
      </c>
      <c r="C12" s="75">
        <v>41879</v>
      </c>
      <c r="D12" s="92" t="s">
        <v>54</v>
      </c>
      <c r="E12" s="93" t="s">
        <v>53</v>
      </c>
      <c r="F12" s="93">
        <v>4</v>
      </c>
      <c r="G12" s="94">
        <v>6000</v>
      </c>
      <c r="H12" s="73">
        <f>G12*F12</f>
        <v>24000</v>
      </c>
      <c r="I12" s="92"/>
      <c r="J12" s="95"/>
      <c r="K12" s="96">
        <v>5</v>
      </c>
      <c r="L12" s="73">
        <f>K12*10000</f>
        <v>50000</v>
      </c>
      <c r="M12" s="97">
        <f>L12+J12+H12</f>
        <v>74000</v>
      </c>
      <c r="N12" s="97">
        <v>35000</v>
      </c>
      <c r="O12" s="116" t="s">
        <v>59</v>
      </c>
    </row>
    <row r="13" spans="2:15" ht="18" hidden="1" customHeight="1">
      <c r="B13" s="99">
        <v>4</v>
      </c>
      <c r="C13" s="75">
        <v>41880</v>
      </c>
      <c r="D13" s="102" t="s">
        <v>82</v>
      </c>
      <c r="E13" s="66"/>
      <c r="F13" s="66"/>
      <c r="G13" s="94">
        <v>6000</v>
      </c>
      <c r="H13" s="73">
        <f>G13*F13</f>
        <v>0</v>
      </c>
      <c r="I13" s="65"/>
      <c r="J13" s="78"/>
      <c r="K13" s="79"/>
      <c r="L13" s="77"/>
      <c r="M13" s="80"/>
      <c r="N13" s="97">
        <v>35000</v>
      </c>
      <c r="O13" s="81"/>
    </row>
    <row r="14" spans="2:15" ht="18" hidden="1" customHeight="1">
      <c r="B14" s="99">
        <v>5</v>
      </c>
      <c r="C14" s="75">
        <v>41881</v>
      </c>
      <c r="D14" s="102" t="s">
        <v>82</v>
      </c>
      <c r="E14" s="66"/>
      <c r="F14" s="66"/>
      <c r="G14" s="94">
        <v>6000</v>
      </c>
      <c r="H14" s="73">
        <f>G14*F14</f>
        <v>0</v>
      </c>
      <c r="I14" s="65"/>
      <c r="J14" s="78"/>
      <c r="K14" s="79"/>
      <c r="L14" s="77"/>
      <c r="M14" s="80"/>
      <c r="N14" s="97">
        <v>35000</v>
      </c>
      <c r="O14" s="81"/>
    </row>
    <row r="15" spans="2:15" ht="18" hidden="1" customHeight="1">
      <c r="B15" s="100">
        <v>6</v>
      </c>
      <c r="C15" s="82">
        <v>41882</v>
      </c>
      <c r="D15" s="92" t="s">
        <v>54</v>
      </c>
      <c r="E15" s="93" t="s">
        <v>53</v>
      </c>
      <c r="F15" s="93">
        <v>8</v>
      </c>
      <c r="G15" s="94">
        <v>6000</v>
      </c>
      <c r="H15" s="73">
        <f t="shared" si="0"/>
        <v>48000</v>
      </c>
      <c r="I15" s="92"/>
      <c r="J15" s="95"/>
      <c r="K15" s="96"/>
      <c r="L15" s="73">
        <f>K15*10000</f>
        <v>0</v>
      </c>
      <c r="M15" s="97">
        <f t="shared" ref="M15:M34" si="1">L15+J15+H15</f>
        <v>48000</v>
      </c>
      <c r="N15" s="97">
        <v>35000</v>
      </c>
      <c r="O15" s="116" t="s">
        <v>59</v>
      </c>
    </row>
    <row r="16" spans="2:15" ht="18" hidden="1" customHeight="1">
      <c r="B16" s="99">
        <v>7</v>
      </c>
      <c r="C16" s="75">
        <v>41883</v>
      </c>
      <c r="D16" s="92" t="s">
        <v>54</v>
      </c>
      <c r="E16" s="93" t="s">
        <v>53</v>
      </c>
      <c r="F16" s="93">
        <v>7</v>
      </c>
      <c r="G16" s="94">
        <v>6000</v>
      </c>
      <c r="H16" s="73">
        <f>G16*F16</f>
        <v>42000</v>
      </c>
      <c r="I16" s="92"/>
      <c r="J16" s="95"/>
      <c r="K16" s="96"/>
      <c r="L16" s="73">
        <f>K16*10000</f>
        <v>0</v>
      </c>
      <c r="M16" s="97">
        <f>L16+J16+H16</f>
        <v>42000</v>
      </c>
      <c r="N16" s="97">
        <v>35000</v>
      </c>
      <c r="O16" s="116" t="s">
        <v>59</v>
      </c>
    </row>
    <row r="17" spans="2:15" ht="18" hidden="1" customHeight="1">
      <c r="B17" s="99">
        <v>8</v>
      </c>
      <c r="C17" s="75">
        <v>41884</v>
      </c>
      <c r="D17" s="92" t="s">
        <v>54</v>
      </c>
      <c r="E17" s="93" t="s">
        <v>53</v>
      </c>
      <c r="F17" s="93">
        <v>7</v>
      </c>
      <c r="G17" s="94">
        <v>6000</v>
      </c>
      <c r="H17" s="73">
        <f>G17*F17</f>
        <v>42000</v>
      </c>
      <c r="I17" s="92"/>
      <c r="J17" s="95"/>
      <c r="K17" s="96"/>
      <c r="L17" s="73">
        <f>K17*10000</f>
        <v>0</v>
      </c>
      <c r="M17" s="97">
        <f>L17+J17+H17</f>
        <v>42000</v>
      </c>
      <c r="N17" s="97">
        <v>35000</v>
      </c>
      <c r="O17" s="116" t="s">
        <v>59</v>
      </c>
    </row>
    <row r="18" spans="2:15" ht="18" hidden="1" customHeight="1">
      <c r="B18" s="99">
        <v>9</v>
      </c>
      <c r="C18" s="75">
        <v>41885</v>
      </c>
      <c r="D18" s="92" t="s">
        <v>54</v>
      </c>
      <c r="E18" s="93" t="s">
        <v>53</v>
      </c>
      <c r="F18" s="93">
        <v>7</v>
      </c>
      <c r="G18" s="94">
        <v>6000</v>
      </c>
      <c r="H18" s="73">
        <f>G18*F18</f>
        <v>42000</v>
      </c>
      <c r="I18" s="92"/>
      <c r="J18" s="95"/>
      <c r="K18" s="96"/>
      <c r="L18" s="73">
        <f>K18*10000</f>
        <v>0</v>
      </c>
      <c r="M18" s="97">
        <f>L18+J18+H18</f>
        <v>42000</v>
      </c>
      <c r="N18" s="97">
        <v>35000</v>
      </c>
      <c r="O18" s="116" t="s">
        <v>59</v>
      </c>
    </row>
    <row r="19" spans="2:15" ht="18" hidden="1" customHeight="1">
      <c r="B19" s="99">
        <v>10</v>
      </c>
      <c r="C19" s="75">
        <v>41886</v>
      </c>
      <c r="D19" s="102" t="s">
        <v>82</v>
      </c>
      <c r="E19" s="66"/>
      <c r="F19" s="66"/>
      <c r="G19" s="94">
        <v>6000</v>
      </c>
      <c r="H19" s="73">
        <f>G19*F19</f>
        <v>0</v>
      </c>
      <c r="I19" s="65"/>
      <c r="J19" s="78"/>
      <c r="K19" s="79"/>
      <c r="L19" s="77"/>
      <c r="M19" s="80"/>
      <c r="N19" s="97">
        <v>35000</v>
      </c>
      <c r="O19" s="81"/>
    </row>
    <row r="20" spans="2:15" ht="18" hidden="1" customHeight="1">
      <c r="B20" s="99">
        <v>11</v>
      </c>
      <c r="C20" s="75">
        <v>41887</v>
      </c>
      <c r="D20" s="102" t="s">
        <v>82</v>
      </c>
      <c r="E20" s="66"/>
      <c r="F20" s="66"/>
      <c r="G20" s="94">
        <v>6000</v>
      </c>
      <c r="H20" s="73">
        <f>G20*F20</f>
        <v>0</v>
      </c>
      <c r="I20" s="65"/>
      <c r="J20" s="78"/>
      <c r="K20" s="79"/>
      <c r="L20" s="77"/>
      <c r="M20" s="80"/>
      <c r="N20" s="97">
        <v>35000</v>
      </c>
      <c r="O20" s="81"/>
    </row>
    <row r="21" spans="2:15" ht="18" hidden="1" customHeight="1">
      <c r="B21" s="99">
        <v>12</v>
      </c>
      <c r="C21" s="75">
        <v>41888</v>
      </c>
      <c r="D21" s="65" t="s">
        <v>60</v>
      </c>
      <c r="E21" s="66"/>
      <c r="F21" s="66">
        <v>4</v>
      </c>
      <c r="G21" s="76">
        <v>6000</v>
      </c>
      <c r="H21" s="77">
        <f t="shared" si="0"/>
        <v>24000</v>
      </c>
      <c r="I21" s="65"/>
      <c r="J21" s="78"/>
      <c r="K21" s="79"/>
      <c r="L21" s="77">
        <f t="shared" ref="L21:L34" si="2">K21*10000</f>
        <v>0</v>
      </c>
      <c r="M21" s="80">
        <f t="shared" si="1"/>
        <v>24000</v>
      </c>
      <c r="N21" s="80">
        <v>35000</v>
      </c>
      <c r="O21" s="81"/>
    </row>
    <row r="22" spans="2:15" ht="18" hidden="1" customHeight="1">
      <c r="B22" s="100">
        <v>13</v>
      </c>
      <c r="C22" s="82">
        <v>41889</v>
      </c>
      <c r="D22" s="65" t="s">
        <v>61</v>
      </c>
      <c r="E22" s="66" t="s">
        <v>84</v>
      </c>
      <c r="F22" s="66">
        <v>2</v>
      </c>
      <c r="G22" s="76">
        <v>6000</v>
      </c>
      <c r="H22" s="77">
        <f t="shared" si="0"/>
        <v>12000</v>
      </c>
      <c r="I22" s="65"/>
      <c r="J22" s="78"/>
      <c r="K22" s="79">
        <v>7</v>
      </c>
      <c r="L22" s="77">
        <f t="shared" si="2"/>
        <v>70000</v>
      </c>
      <c r="M22" s="80">
        <f t="shared" si="1"/>
        <v>82000</v>
      </c>
      <c r="N22" s="80">
        <v>35000</v>
      </c>
      <c r="O22" s="81"/>
    </row>
    <row r="23" spans="2:15" ht="18" hidden="1" customHeight="1">
      <c r="B23" s="99">
        <v>14</v>
      </c>
      <c r="C23" s="75">
        <v>41890</v>
      </c>
      <c r="D23" s="65" t="s">
        <v>62</v>
      </c>
      <c r="E23" s="66" t="s">
        <v>84</v>
      </c>
      <c r="F23" s="66">
        <v>3</v>
      </c>
      <c r="G23" s="76">
        <v>6000</v>
      </c>
      <c r="H23" s="77">
        <f t="shared" si="0"/>
        <v>18000</v>
      </c>
      <c r="I23" s="65"/>
      <c r="J23" s="78"/>
      <c r="K23" s="79">
        <v>2</v>
      </c>
      <c r="L23" s="77">
        <f t="shared" si="2"/>
        <v>20000</v>
      </c>
      <c r="M23" s="80">
        <f t="shared" si="1"/>
        <v>38000</v>
      </c>
      <c r="N23" s="80">
        <v>35000</v>
      </c>
      <c r="O23" s="81"/>
    </row>
    <row r="24" spans="2:15" ht="18" hidden="1" customHeight="1">
      <c r="B24" s="99">
        <v>15</v>
      </c>
      <c r="C24" s="75">
        <v>41891</v>
      </c>
      <c r="D24" s="65" t="s">
        <v>61</v>
      </c>
      <c r="E24" s="66" t="s">
        <v>84</v>
      </c>
      <c r="F24" s="66">
        <v>8</v>
      </c>
      <c r="G24" s="76">
        <v>6000</v>
      </c>
      <c r="H24" s="77">
        <f t="shared" si="0"/>
        <v>48000</v>
      </c>
      <c r="I24" s="65"/>
      <c r="J24" s="78"/>
      <c r="K24" s="79">
        <v>1</v>
      </c>
      <c r="L24" s="77">
        <f t="shared" si="2"/>
        <v>10000</v>
      </c>
      <c r="M24" s="80">
        <f t="shared" si="1"/>
        <v>58000</v>
      </c>
      <c r="N24" s="80">
        <v>35000</v>
      </c>
      <c r="O24" s="81"/>
    </row>
    <row r="25" spans="2:15" ht="18" hidden="1" customHeight="1">
      <c r="B25" s="99">
        <v>16</v>
      </c>
      <c r="C25" s="75">
        <v>41892</v>
      </c>
      <c r="D25" s="65" t="s">
        <v>61</v>
      </c>
      <c r="E25" s="66" t="s">
        <v>84</v>
      </c>
      <c r="F25" s="66">
        <v>8</v>
      </c>
      <c r="G25" s="76">
        <v>6000</v>
      </c>
      <c r="H25" s="77">
        <f t="shared" si="0"/>
        <v>48000</v>
      </c>
      <c r="I25" s="65"/>
      <c r="J25" s="78"/>
      <c r="K25" s="79"/>
      <c r="L25" s="77">
        <f t="shared" si="2"/>
        <v>0</v>
      </c>
      <c r="M25" s="80">
        <f t="shared" si="1"/>
        <v>48000</v>
      </c>
      <c r="N25" s="80">
        <v>35000</v>
      </c>
      <c r="O25" s="81"/>
    </row>
    <row r="26" spans="2:15" ht="18" hidden="1" customHeight="1">
      <c r="B26" s="99">
        <v>17</v>
      </c>
      <c r="C26" s="75">
        <v>41893</v>
      </c>
      <c r="D26" s="65" t="s">
        <v>61</v>
      </c>
      <c r="E26" s="66" t="s">
        <v>84</v>
      </c>
      <c r="F26" s="66">
        <v>8</v>
      </c>
      <c r="G26" s="76">
        <v>6000</v>
      </c>
      <c r="H26" s="77">
        <f t="shared" si="0"/>
        <v>48000</v>
      </c>
      <c r="I26" s="65"/>
      <c r="J26" s="78"/>
      <c r="K26" s="79"/>
      <c r="L26" s="77">
        <f t="shared" si="2"/>
        <v>0</v>
      </c>
      <c r="M26" s="80">
        <f t="shared" si="1"/>
        <v>48000</v>
      </c>
      <c r="N26" s="80">
        <v>35000</v>
      </c>
      <c r="O26" s="81"/>
    </row>
    <row r="27" spans="2:15" ht="18" hidden="1" customHeight="1">
      <c r="B27" s="99">
        <v>18</v>
      </c>
      <c r="C27" s="75">
        <v>41894</v>
      </c>
      <c r="D27" s="65" t="s">
        <v>61</v>
      </c>
      <c r="E27" s="66" t="s">
        <v>84</v>
      </c>
      <c r="F27" s="66">
        <v>7</v>
      </c>
      <c r="G27" s="76">
        <v>6000</v>
      </c>
      <c r="H27" s="77">
        <f t="shared" si="0"/>
        <v>42000</v>
      </c>
      <c r="I27" s="65"/>
      <c r="J27" s="78"/>
      <c r="K27" s="79">
        <v>1</v>
      </c>
      <c r="L27" s="77">
        <f t="shared" si="2"/>
        <v>10000</v>
      </c>
      <c r="M27" s="80">
        <f t="shared" si="1"/>
        <v>52000</v>
      </c>
      <c r="N27" s="80">
        <v>35000</v>
      </c>
      <c r="O27" s="81"/>
    </row>
    <row r="28" spans="2:15" ht="18" hidden="1" customHeight="1">
      <c r="B28" s="99">
        <v>19</v>
      </c>
      <c r="C28" s="75">
        <v>41895</v>
      </c>
      <c r="D28" s="65" t="s">
        <v>61</v>
      </c>
      <c r="E28" s="66" t="s">
        <v>84</v>
      </c>
      <c r="F28" s="66">
        <v>3</v>
      </c>
      <c r="G28" s="76">
        <v>6000</v>
      </c>
      <c r="H28" s="77">
        <f t="shared" si="0"/>
        <v>18000</v>
      </c>
      <c r="I28" s="65"/>
      <c r="J28" s="78"/>
      <c r="K28" s="79">
        <v>4</v>
      </c>
      <c r="L28" s="77">
        <f t="shared" si="2"/>
        <v>40000</v>
      </c>
      <c r="M28" s="80">
        <f t="shared" si="1"/>
        <v>58000</v>
      </c>
      <c r="N28" s="80">
        <v>35000</v>
      </c>
      <c r="O28" s="81"/>
    </row>
    <row r="29" spans="2:15" ht="18" hidden="1" customHeight="1">
      <c r="B29" s="100">
        <v>20</v>
      </c>
      <c r="C29" s="82">
        <v>41896</v>
      </c>
      <c r="D29" s="65" t="s">
        <v>61</v>
      </c>
      <c r="E29" s="66" t="s">
        <v>84</v>
      </c>
      <c r="F29" s="66">
        <v>4</v>
      </c>
      <c r="G29" s="76">
        <v>6000</v>
      </c>
      <c r="H29" s="77">
        <f t="shared" si="0"/>
        <v>24000</v>
      </c>
      <c r="I29" s="65"/>
      <c r="J29" s="78"/>
      <c r="K29" s="79">
        <v>4</v>
      </c>
      <c r="L29" s="77">
        <f t="shared" si="2"/>
        <v>40000</v>
      </c>
      <c r="M29" s="80">
        <f t="shared" si="1"/>
        <v>64000</v>
      </c>
      <c r="N29" s="80">
        <v>35000</v>
      </c>
      <c r="O29" s="81"/>
    </row>
    <row r="30" spans="2:15" ht="18" hidden="1" customHeight="1">
      <c r="B30" s="99">
        <v>21</v>
      </c>
      <c r="C30" s="75">
        <v>41897</v>
      </c>
      <c r="D30" s="65" t="s">
        <v>61</v>
      </c>
      <c r="E30" s="66" t="s">
        <v>84</v>
      </c>
      <c r="F30" s="66">
        <v>7</v>
      </c>
      <c r="G30" s="76">
        <v>6000</v>
      </c>
      <c r="H30" s="77">
        <f t="shared" si="0"/>
        <v>42000</v>
      </c>
      <c r="I30" s="65"/>
      <c r="J30" s="78"/>
      <c r="K30" s="79">
        <v>6</v>
      </c>
      <c r="L30" s="77">
        <f t="shared" si="2"/>
        <v>60000</v>
      </c>
      <c r="M30" s="80">
        <f t="shared" si="1"/>
        <v>102000</v>
      </c>
      <c r="N30" s="80">
        <v>35000</v>
      </c>
      <c r="O30" s="81"/>
    </row>
    <row r="31" spans="2:15" ht="18" hidden="1" customHeight="1">
      <c r="B31" s="99">
        <v>22</v>
      </c>
      <c r="C31" s="75">
        <v>41898</v>
      </c>
      <c r="D31" s="65" t="s">
        <v>63</v>
      </c>
      <c r="E31" s="93" t="s">
        <v>53</v>
      </c>
      <c r="F31" s="66">
        <v>5</v>
      </c>
      <c r="G31" s="76">
        <v>6000</v>
      </c>
      <c r="H31" s="77">
        <f t="shared" si="0"/>
        <v>30000</v>
      </c>
      <c r="I31" s="65"/>
      <c r="J31" s="78"/>
      <c r="K31" s="79"/>
      <c r="L31" s="77">
        <f t="shared" si="2"/>
        <v>0</v>
      </c>
      <c r="M31" s="80">
        <f t="shared" si="1"/>
        <v>30000</v>
      </c>
      <c r="N31" s="80">
        <v>35000</v>
      </c>
      <c r="O31" s="81"/>
    </row>
    <row r="32" spans="2:15" ht="18" hidden="1" customHeight="1">
      <c r="B32" s="99">
        <v>23</v>
      </c>
      <c r="C32" s="75">
        <v>41899</v>
      </c>
      <c r="D32" s="92" t="s">
        <v>54</v>
      </c>
      <c r="E32" s="93" t="s">
        <v>53</v>
      </c>
      <c r="F32" s="66">
        <v>7</v>
      </c>
      <c r="G32" s="76">
        <v>6000</v>
      </c>
      <c r="H32" s="77">
        <f t="shared" si="0"/>
        <v>42000</v>
      </c>
      <c r="I32" s="65"/>
      <c r="J32" s="78"/>
      <c r="K32" s="79">
        <v>6</v>
      </c>
      <c r="L32" s="77">
        <f t="shared" si="2"/>
        <v>60000</v>
      </c>
      <c r="M32" s="80">
        <f t="shared" si="1"/>
        <v>102000</v>
      </c>
      <c r="N32" s="80">
        <v>35000</v>
      </c>
      <c r="O32" s="81"/>
    </row>
    <row r="33" spans="2:15" ht="18" hidden="1" customHeight="1">
      <c r="B33" s="99">
        <v>24</v>
      </c>
      <c r="C33" s="75">
        <v>41900</v>
      </c>
      <c r="D33" s="92" t="s">
        <v>54</v>
      </c>
      <c r="E33" s="93" t="s">
        <v>53</v>
      </c>
      <c r="F33" s="66">
        <v>6.5</v>
      </c>
      <c r="G33" s="76">
        <v>6000</v>
      </c>
      <c r="H33" s="77">
        <f t="shared" si="0"/>
        <v>39000</v>
      </c>
      <c r="I33" s="65"/>
      <c r="J33" s="78"/>
      <c r="K33" s="79">
        <v>4</v>
      </c>
      <c r="L33" s="77">
        <f t="shared" si="2"/>
        <v>40000</v>
      </c>
      <c r="M33" s="80">
        <f t="shared" si="1"/>
        <v>79000</v>
      </c>
      <c r="N33" s="80">
        <v>35000</v>
      </c>
      <c r="O33" s="116" t="s">
        <v>59</v>
      </c>
    </row>
    <row r="34" spans="2:15" ht="18" hidden="1" customHeight="1">
      <c r="B34" s="99">
        <v>25</v>
      </c>
      <c r="C34" s="75">
        <v>41901</v>
      </c>
      <c r="D34" s="92" t="s">
        <v>54</v>
      </c>
      <c r="E34" s="93" t="s">
        <v>53</v>
      </c>
      <c r="F34" s="66">
        <v>8</v>
      </c>
      <c r="G34" s="76">
        <v>6000</v>
      </c>
      <c r="H34" s="77">
        <f t="shared" si="0"/>
        <v>48000</v>
      </c>
      <c r="I34" s="65"/>
      <c r="J34" s="78"/>
      <c r="K34" s="79"/>
      <c r="L34" s="77">
        <f t="shared" si="2"/>
        <v>0</v>
      </c>
      <c r="M34" s="80">
        <f t="shared" si="1"/>
        <v>48000</v>
      </c>
      <c r="N34" s="80">
        <v>35000</v>
      </c>
      <c r="O34" s="116" t="s">
        <v>59</v>
      </c>
    </row>
    <row r="35" spans="2:15" ht="18" hidden="1" customHeight="1">
      <c r="B35" s="99">
        <v>26</v>
      </c>
      <c r="C35" s="75">
        <v>41902</v>
      </c>
      <c r="D35" s="92" t="s">
        <v>54</v>
      </c>
      <c r="E35" s="93" t="s">
        <v>53</v>
      </c>
      <c r="F35" s="66">
        <v>8</v>
      </c>
      <c r="G35" s="76">
        <v>6000</v>
      </c>
      <c r="H35" s="77">
        <f t="shared" ref="H35:H40" si="3">G35*F35</f>
        <v>48000</v>
      </c>
      <c r="I35" s="65"/>
      <c r="J35" s="78"/>
      <c r="K35" s="79"/>
      <c r="L35" s="77">
        <f t="shared" ref="L35:L40" si="4">K35*10000</f>
        <v>0</v>
      </c>
      <c r="M35" s="80">
        <f t="shared" ref="M35:M40" si="5">L35+J35+H35</f>
        <v>48000</v>
      </c>
      <c r="N35" s="80">
        <v>35000</v>
      </c>
      <c r="O35" s="116" t="s">
        <v>59</v>
      </c>
    </row>
    <row r="36" spans="2:15" ht="18" hidden="1" customHeight="1">
      <c r="B36" s="100">
        <v>27</v>
      </c>
      <c r="C36" s="82">
        <v>41903</v>
      </c>
      <c r="D36" s="92" t="s">
        <v>54</v>
      </c>
      <c r="E36" s="93" t="s">
        <v>53</v>
      </c>
      <c r="F36" s="66">
        <v>4</v>
      </c>
      <c r="G36" s="76">
        <v>6000</v>
      </c>
      <c r="H36" s="77">
        <f t="shared" si="3"/>
        <v>24000</v>
      </c>
      <c r="I36" s="65"/>
      <c r="J36" s="78"/>
      <c r="K36" s="79">
        <v>4</v>
      </c>
      <c r="L36" s="77">
        <f t="shared" si="4"/>
        <v>40000</v>
      </c>
      <c r="M36" s="80">
        <f t="shared" si="5"/>
        <v>64000</v>
      </c>
      <c r="N36" s="80">
        <v>35000</v>
      </c>
      <c r="O36" s="116" t="s">
        <v>59</v>
      </c>
    </row>
    <row r="37" spans="2:15" ht="18" hidden="1" customHeight="1">
      <c r="B37" s="99">
        <v>28</v>
      </c>
      <c r="C37" s="75">
        <v>41904</v>
      </c>
      <c r="D37" s="92" t="s">
        <v>54</v>
      </c>
      <c r="E37" s="93" t="s">
        <v>53</v>
      </c>
      <c r="F37" s="66">
        <v>8</v>
      </c>
      <c r="G37" s="76">
        <v>6000</v>
      </c>
      <c r="H37" s="77">
        <f t="shared" si="3"/>
        <v>48000</v>
      </c>
      <c r="I37" s="65"/>
      <c r="J37" s="78"/>
      <c r="K37" s="79"/>
      <c r="L37" s="77">
        <f t="shared" si="4"/>
        <v>0</v>
      </c>
      <c r="M37" s="80">
        <f t="shared" si="5"/>
        <v>48000</v>
      </c>
      <c r="N37" s="80">
        <v>35000</v>
      </c>
      <c r="O37" s="116" t="s">
        <v>59</v>
      </c>
    </row>
    <row r="38" spans="2:15" ht="18" hidden="1" customHeight="1">
      <c r="B38" s="99">
        <v>29</v>
      </c>
      <c r="C38" s="75">
        <v>41905</v>
      </c>
      <c r="D38" s="92" t="s">
        <v>54</v>
      </c>
      <c r="E38" s="93" t="s">
        <v>53</v>
      </c>
      <c r="F38" s="66">
        <v>5</v>
      </c>
      <c r="G38" s="76">
        <v>6000</v>
      </c>
      <c r="H38" s="77">
        <f t="shared" si="3"/>
        <v>30000</v>
      </c>
      <c r="I38" s="65"/>
      <c r="J38" s="78"/>
      <c r="K38" s="79"/>
      <c r="L38" s="77">
        <f t="shared" si="4"/>
        <v>0</v>
      </c>
      <c r="M38" s="80">
        <f t="shared" si="5"/>
        <v>30000</v>
      </c>
      <c r="N38" s="80">
        <v>35000</v>
      </c>
      <c r="O38" s="116" t="s">
        <v>59</v>
      </c>
    </row>
    <row r="39" spans="2:15" ht="18" hidden="1" customHeight="1">
      <c r="B39" s="99">
        <v>30</v>
      </c>
      <c r="C39" s="75">
        <v>41906</v>
      </c>
      <c r="D39" s="102" t="s">
        <v>83</v>
      </c>
      <c r="E39" s="117"/>
      <c r="F39" s="117"/>
      <c r="G39" s="76">
        <v>6000</v>
      </c>
      <c r="H39" s="77">
        <f t="shared" si="3"/>
        <v>0</v>
      </c>
      <c r="I39" s="118"/>
      <c r="J39" s="119"/>
      <c r="K39" s="120"/>
      <c r="L39" s="77">
        <f t="shared" si="4"/>
        <v>0</v>
      </c>
      <c r="M39" s="80">
        <f t="shared" si="5"/>
        <v>0</v>
      </c>
      <c r="N39" s="80">
        <v>35000</v>
      </c>
      <c r="O39" s="121"/>
    </row>
    <row r="40" spans="2:15" ht="18" hidden="1" customHeight="1" thickBot="1">
      <c r="B40" s="101">
        <v>31</v>
      </c>
      <c r="C40" s="83">
        <v>41907</v>
      </c>
      <c r="D40" s="122" t="s">
        <v>83</v>
      </c>
      <c r="E40" s="85"/>
      <c r="F40" s="85"/>
      <c r="G40" s="86">
        <v>6000</v>
      </c>
      <c r="H40" s="87">
        <f t="shared" si="3"/>
        <v>0</v>
      </c>
      <c r="I40" s="84"/>
      <c r="J40" s="88"/>
      <c r="K40" s="89"/>
      <c r="L40" s="87">
        <f t="shared" si="4"/>
        <v>0</v>
      </c>
      <c r="M40" s="90">
        <f t="shared" si="5"/>
        <v>0</v>
      </c>
      <c r="N40" s="90">
        <v>35000</v>
      </c>
      <c r="O40" s="91"/>
    </row>
    <row r="41" spans="2:15" ht="18" hidden="1" customHeight="1">
      <c r="B41" s="114">
        <v>1</v>
      </c>
      <c r="C41" s="163">
        <v>41908</v>
      </c>
      <c r="D41" s="92" t="s">
        <v>54</v>
      </c>
      <c r="E41" s="93" t="s">
        <v>52</v>
      </c>
      <c r="F41" s="93">
        <v>13</v>
      </c>
      <c r="G41" s="94">
        <v>6000</v>
      </c>
      <c r="H41" s="73">
        <f t="shared" ref="H41:H49" si="6">G41*F41</f>
        <v>78000</v>
      </c>
      <c r="I41" s="92"/>
      <c r="J41" s="95"/>
      <c r="K41" s="96">
        <v>7</v>
      </c>
      <c r="L41" s="73">
        <f t="shared" ref="L41:L49" si="7">K41*10000</f>
        <v>70000</v>
      </c>
      <c r="M41" s="97">
        <f t="shared" ref="M41:M49" si="8">L41+J41+H41</f>
        <v>148000</v>
      </c>
      <c r="N41" s="97">
        <v>35000</v>
      </c>
      <c r="O41" s="116" t="s">
        <v>59</v>
      </c>
    </row>
    <row r="42" spans="2:15" ht="18" hidden="1" customHeight="1">
      <c r="B42" s="99">
        <v>2</v>
      </c>
      <c r="C42" s="164">
        <v>41909</v>
      </c>
      <c r="D42" s="92" t="s">
        <v>54</v>
      </c>
      <c r="E42" s="93" t="s">
        <v>52</v>
      </c>
      <c r="F42" s="93">
        <v>6</v>
      </c>
      <c r="G42" s="94">
        <v>6000</v>
      </c>
      <c r="H42" s="73">
        <f t="shared" si="6"/>
        <v>36000</v>
      </c>
      <c r="I42" s="92"/>
      <c r="J42" s="95"/>
      <c r="K42" s="96"/>
      <c r="L42" s="73">
        <f t="shared" si="7"/>
        <v>0</v>
      </c>
      <c r="M42" s="97">
        <f t="shared" si="8"/>
        <v>36000</v>
      </c>
      <c r="N42" s="97">
        <v>35000</v>
      </c>
      <c r="O42" s="116" t="s">
        <v>59</v>
      </c>
    </row>
    <row r="43" spans="2:15" ht="18" hidden="1" customHeight="1">
      <c r="B43" s="100">
        <v>3</v>
      </c>
      <c r="C43" s="166">
        <v>41910</v>
      </c>
      <c r="D43" s="92" t="s">
        <v>54</v>
      </c>
      <c r="E43" s="93" t="s">
        <v>52</v>
      </c>
      <c r="F43" s="93">
        <v>6</v>
      </c>
      <c r="G43" s="94">
        <v>6000</v>
      </c>
      <c r="H43" s="73">
        <f t="shared" si="6"/>
        <v>36000</v>
      </c>
      <c r="I43" s="92"/>
      <c r="J43" s="95"/>
      <c r="K43" s="96"/>
      <c r="L43" s="73">
        <f t="shared" si="7"/>
        <v>0</v>
      </c>
      <c r="M43" s="97">
        <f t="shared" si="8"/>
        <v>36000</v>
      </c>
      <c r="N43" s="97">
        <v>35000</v>
      </c>
      <c r="O43" s="116" t="s">
        <v>59</v>
      </c>
    </row>
    <row r="44" spans="2:15" ht="18" hidden="1" customHeight="1">
      <c r="B44" s="99">
        <v>4</v>
      </c>
      <c r="C44" s="164">
        <v>41911</v>
      </c>
      <c r="D44" s="92" t="s">
        <v>54</v>
      </c>
      <c r="E44" s="93" t="s">
        <v>52</v>
      </c>
      <c r="F44" s="93">
        <v>13</v>
      </c>
      <c r="G44" s="94">
        <v>6000</v>
      </c>
      <c r="H44" s="73">
        <f t="shared" si="6"/>
        <v>78000</v>
      </c>
      <c r="I44" s="92"/>
      <c r="J44" s="95"/>
      <c r="K44" s="96">
        <v>7</v>
      </c>
      <c r="L44" s="73">
        <f t="shared" si="7"/>
        <v>70000</v>
      </c>
      <c r="M44" s="97">
        <f t="shared" si="8"/>
        <v>148000</v>
      </c>
      <c r="N44" s="97">
        <v>35000</v>
      </c>
      <c r="O44" s="116" t="s">
        <v>59</v>
      </c>
    </row>
    <row r="45" spans="2:15" ht="18" hidden="1" customHeight="1">
      <c r="B45" s="99">
        <v>5</v>
      </c>
      <c r="C45" s="164">
        <v>41912</v>
      </c>
      <c r="D45" s="92" t="s">
        <v>54</v>
      </c>
      <c r="E45" s="93" t="s">
        <v>52</v>
      </c>
      <c r="F45" s="93">
        <v>6</v>
      </c>
      <c r="G45" s="94">
        <v>6000</v>
      </c>
      <c r="H45" s="73">
        <f t="shared" si="6"/>
        <v>36000</v>
      </c>
      <c r="I45" s="92"/>
      <c r="J45" s="95"/>
      <c r="K45" s="96"/>
      <c r="L45" s="73">
        <f t="shared" si="7"/>
        <v>0</v>
      </c>
      <c r="M45" s="97">
        <f t="shared" si="8"/>
        <v>36000</v>
      </c>
      <c r="N45" s="97">
        <v>35000</v>
      </c>
      <c r="O45" s="116" t="s">
        <v>59</v>
      </c>
    </row>
    <row r="46" spans="2:15" ht="18" hidden="1" customHeight="1">
      <c r="B46" s="99">
        <v>6</v>
      </c>
      <c r="C46" s="167">
        <v>41913</v>
      </c>
      <c r="D46" s="92" t="s">
        <v>54</v>
      </c>
      <c r="E46" s="93" t="s">
        <v>52</v>
      </c>
      <c r="F46" s="93">
        <v>11</v>
      </c>
      <c r="G46" s="94">
        <v>6000</v>
      </c>
      <c r="H46" s="73">
        <f t="shared" si="6"/>
        <v>66000</v>
      </c>
      <c r="I46" s="92"/>
      <c r="J46" s="95"/>
      <c r="K46" s="96">
        <v>4</v>
      </c>
      <c r="L46" s="73">
        <f t="shared" si="7"/>
        <v>40000</v>
      </c>
      <c r="M46" s="97">
        <f t="shared" si="8"/>
        <v>106000</v>
      </c>
      <c r="N46" s="97">
        <v>35000</v>
      </c>
      <c r="O46" s="116" t="s">
        <v>59</v>
      </c>
    </row>
    <row r="47" spans="2:15" ht="18" hidden="1" customHeight="1">
      <c r="B47" s="99">
        <v>7</v>
      </c>
      <c r="C47" s="167">
        <v>41914</v>
      </c>
      <c r="D47" s="92" t="s">
        <v>54</v>
      </c>
      <c r="E47" s="93" t="s">
        <v>52</v>
      </c>
      <c r="F47" s="93">
        <v>6</v>
      </c>
      <c r="G47" s="94">
        <v>6000</v>
      </c>
      <c r="H47" s="73">
        <f t="shared" si="6"/>
        <v>36000</v>
      </c>
      <c r="I47" s="92"/>
      <c r="J47" s="95"/>
      <c r="K47" s="96"/>
      <c r="L47" s="73">
        <f t="shared" si="7"/>
        <v>0</v>
      </c>
      <c r="M47" s="97">
        <f t="shared" si="8"/>
        <v>36000</v>
      </c>
      <c r="N47" s="97">
        <v>35000</v>
      </c>
      <c r="O47" s="116" t="s">
        <v>59</v>
      </c>
    </row>
    <row r="48" spans="2:15" ht="18" hidden="1" customHeight="1">
      <c r="B48" s="99">
        <v>8</v>
      </c>
      <c r="C48" s="167">
        <v>41915</v>
      </c>
      <c r="D48" s="92" t="s">
        <v>54</v>
      </c>
      <c r="E48" s="93" t="s">
        <v>52</v>
      </c>
      <c r="F48" s="93">
        <v>5</v>
      </c>
      <c r="G48" s="94">
        <v>6000</v>
      </c>
      <c r="H48" s="73">
        <f t="shared" si="6"/>
        <v>30000</v>
      </c>
      <c r="I48" s="92"/>
      <c r="J48" s="95"/>
      <c r="K48" s="96">
        <v>5</v>
      </c>
      <c r="L48" s="73">
        <f t="shared" si="7"/>
        <v>50000</v>
      </c>
      <c r="M48" s="97">
        <f t="shared" si="8"/>
        <v>80000</v>
      </c>
      <c r="N48" s="97">
        <v>35000</v>
      </c>
      <c r="O48" s="116" t="s">
        <v>59</v>
      </c>
    </row>
    <row r="49" spans="2:15" ht="18" hidden="1" customHeight="1">
      <c r="B49" s="99">
        <v>9</v>
      </c>
      <c r="C49" s="167">
        <v>41916</v>
      </c>
      <c r="D49" s="92" t="s">
        <v>54</v>
      </c>
      <c r="E49" s="93" t="s">
        <v>52</v>
      </c>
      <c r="F49" s="93">
        <v>8</v>
      </c>
      <c r="G49" s="94">
        <v>6000</v>
      </c>
      <c r="H49" s="73">
        <f t="shared" si="6"/>
        <v>48000</v>
      </c>
      <c r="I49" s="92"/>
      <c r="J49" s="95"/>
      <c r="K49" s="96"/>
      <c r="L49" s="73">
        <f t="shared" si="7"/>
        <v>0</v>
      </c>
      <c r="M49" s="97">
        <f t="shared" si="8"/>
        <v>48000</v>
      </c>
      <c r="N49" s="97">
        <v>35000</v>
      </c>
      <c r="O49" s="116" t="s">
        <v>59</v>
      </c>
    </row>
    <row r="50" spans="2:15" ht="18" hidden="1" customHeight="1">
      <c r="B50" s="100">
        <v>10</v>
      </c>
      <c r="C50" s="166">
        <v>41917</v>
      </c>
      <c r="D50" s="177" t="s">
        <v>85</v>
      </c>
      <c r="E50" s="66"/>
      <c r="F50" s="66"/>
      <c r="G50" s="94"/>
      <c r="H50" s="73"/>
      <c r="I50" s="65"/>
      <c r="J50" s="78"/>
      <c r="K50" s="79"/>
      <c r="L50" s="77"/>
      <c r="M50" s="80"/>
      <c r="N50" s="97"/>
      <c r="O50" s="81"/>
    </row>
    <row r="51" spans="2:15" ht="18" hidden="1" customHeight="1">
      <c r="B51" s="99">
        <v>11</v>
      </c>
      <c r="C51" s="167">
        <v>41918</v>
      </c>
      <c r="D51" s="92" t="s">
        <v>54</v>
      </c>
      <c r="E51" s="93" t="s">
        <v>52</v>
      </c>
      <c r="F51" s="93">
        <v>12</v>
      </c>
      <c r="G51" s="94">
        <v>6000</v>
      </c>
      <c r="H51" s="73">
        <f t="shared" ref="H51:H62" si="9">G51*F51</f>
        <v>72000</v>
      </c>
      <c r="I51" s="92"/>
      <c r="J51" s="95"/>
      <c r="K51" s="96">
        <v>4</v>
      </c>
      <c r="L51" s="73">
        <f>K51*10000</f>
        <v>40000</v>
      </c>
      <c r="M51" s="97">
        <f>L51+J51+H51</f>
        <v>112000</v>
      </c>
      <c r="N51" s="97">
        <v>35000</v>
      </c>
      <c r="O51" s="116" t="s">
        <v>59</v>
      </c>
    </row>
    <row r="52" spans="2:15" ht="18" hidden="1" customHeight="1">
      <c r="B52" s="99">
        <v>12</v>
      </c>
      <c r="C52" s="167">
        <v>41919</v>
      </c>
      <c r="D52" s="92" t="s">
        <v>54</v>
      </c>
      <c r="E52" s="93" t="s">
        <v>52</v>
      </c>
      <c r="F52" s="93">
        <v>11</v>
      </c>
      <c r="G52" s="94">
        <v>6000</v>
      </c>
      <c r="H52" s="73">
        <f t="shared" si="9"/>
        <v>66000</v>
      </c>
      <c r="I52" s="92"/>
      <c r="J52" s="95"/>
      <c r="K52" s="96">
        <v>3</v>
      </c>
      <c r="L52" s="73">
        <f>K52*10000</f>
        <v>30000</v>
      </c>
      <c r="M52" s="97">
        <f>L52+J52+H52</f>
        <v>96000</v>
      </c>
      <c r="N52" s="97">
        <v>35000</v>
      </c>
      <c r="O52" s="116" t="s">
        <v>59</v>
      </c>
    </row>
    <row r="53" spans="2:15" ht="18" hidden="1" customHeight="1">
      <c r="B53" s="99">
        <v>13</v>
      </c>
      <c r="C53" s="167">
        <v>41920</v>
      </c>
      <c r="D53" s="92" t="s">
        <v>54</v>
      </c>
      <c r="E53" s="93" t="s">
        <v>52</v>
      </c>
      <c r="F53" s="93">
        <v>12</v>
      </c>
      <c r="G53" s="94">
        <v>6000</v>
      </c>
      <c r="H53" s="73">
        <f t="shared" si="9"/>
        <v>72000</v>
      </c>
      <c r="I53" s="92"/>
      <c r="J53" s="95"/>
      <c r="K53" s="96">
        <v>4</v>
      </c>
      <c r="L53" s="73">
        <f>K53*10000</f>
        <v>40000</v>
      </c>
      <c r="M53" s="97">
        <f>L53+J53+H53</f>
        <v>112000</v>
      </c>
      <c r="N53" s="97">
        <v>35000</v>
      </c>
      <c r="O53" s="116" t="s">
        <v>59</v>
      </c>
    </row>
    <row r="54" spans="2:15" ht="18" hidden="1" customHeight="1">
      <c r="B54" s="99">
        <v>14</v>
      </c>
      <c r="C54" s="167">
        <v>41921</v>
      </c>
      <c r="D54" s="92" t="s">
        <v>54</v>
      </c>
      <c r="E54" s="93" t="s">
        <v>52</v>
      </c>
      <c r="F54" s="93">
        <v>9</v>
      </c>
      <c r="G54" s="94">
        <v>6000</v>
      </c>
      <c r="H54" s="73">
        <f t="shared" si="9"/>
        <v>54000</v>
      </c>
      <c r="I54" s="92"/>
      <c r="J54" s="95"/>
      <c r="K54" s="96">
        <v>1</v>
      </c>
      <c r="L54" s="73">
        <f>K54*10000</f>
        <v>10000</v>
      </c>
      <c r="M54" s="97">
        <f>L54+J54+H54</f>
        <v>64000</v>
      </c>
      <c r="N54" s="97">
        <v>35000</v>
      </c>
      <c r="O54" s="116" t="s">
        <v>59</v>
      </c>
    </row>
    <row r="55" spans="2:15" ht="18" hidden="1" customHeight="1">
      <c r="B55" s="99">
        <v>15</v>
      </c>
      <c r="C55" s="167">
        <v>41922</v>
      </c>
      <c r="D55" s="102" t="s">
        <v>86</v>
      </c>
      <c r="E55" s="66"/>
      <c r="F55" s="66"/>
      <c r="G55" s="94">
        <v>6000</v>
      </c>
      <c r="H55" s="73">
        <f t="shared" si="9"/>
        <v>0</v>
      </c>
      <c r="I55" s="65"/>
      <c r="J55" s="78"/>
      <c r="K55" s="79"/>
      <c r="L55" s="77"/>
      <c r="M55" s="80"/>
      <c r="N55" s="97">
        <v>35000</v>
      </c>
      <c r="O55" s="81"/>
    </row>
    <row r="56" spans="2:15" ht="18" hidden="1" customHeight="1">
      <c r="B56" s="99">
        <v>16</v>
      </c>
      <c r="C56" s="167">
        <v>41923</v>
      </c>
      <c r="D56" s="92" t="s">
        <v>54</v>
      </c>
      <c r="E56" s="93" t="s">
        <v>52</v>
      </c>
      <c r="F56" s="93">
        <v>4</v>
      </c>
      <c r="G56" s="94">
        <v>6000</v>
      </c>
      <c r="H56" s="73">
        <f t="shared" si="9"/>
        <v>24000</v>
      </c>
      <c r="I56" s="92"/>
      <c r="J56" s="95"/>
      <c r="K56" s="96"/>
      <c r="L56" s="73">
        <f t="shared" ref="L56:L62" si="10">K56*10000</f>
        <v>0</v>
      </c>
      <c r="M56" s="97">
        <f t="shared" ref="M56:M62" si="11">L56+J56+H56</f>
        <v>24000</v>
      </c>
      <c r="N56" s="97">
        <v>35000</v>
      </c>
      <c r="O56" s="116" t="s">
        <v>87</v>
      </c>
    </row>
    <row r="57" spans="2:15" ht="18" hidden="1" customHeight="1">
      <c r="B57" s="100">
        <v>17</v>
      </c>
      <c r="C57" s="166">
        <v>41924</v>
      </c>
      <c r="D57" s="92" t="s">
        <v>54</v>
      </c>
      <c r="E57" s="93" t="s">
        <v>52</v>
      </c>
      <c r="F57" s="93">
        <v>5</v>
      </c>
      <c r="G57" s="94">
        <v>6000</v>
      </c>
      <c r="H57" s="73">
        <f t="shared" si="9"/>
        <v>30000</v>
      </c>
      <c r="I57" s="92"/>
      <c r="J57" s="95"/>
      <c r="K57" s="96">
        <v>1</v>
      </c>
      <c r="L57" s="73">
        <f t="shared" si="10"/>
        <v>10000</v>
      </c>
      <c r="M57" s="97">
        <f t="shared" si="11"/>
        <v>40000</v>
      </c>
      <c r="N57" s="97">
        <v>35000</v>
      </c>
      <c r="O57" s="116" t="s">
        <v>87</v>
      </c>
    </row>
    <row r="58" spans="2:15" ht="18" hidden="1" customHeight="1">
      <c r="B58" s="99">
        <v>18</v>
      </c>
      <c r="C58" s="167">
        <v>41925</v>
      </c>
      <c r="D58" s="92" t="s">
        <v>54</v>
      </c>
      <c r="E58" s="93" t="s">
        <v>52</v>
      </c>
      <c r="F58" s="93">
        <v>4</v>
      </c>
      <c r="G58" s="94">
        <v>6000</v>
      </c>
      <c r="H58" s="73">
        <f t="shared" si="9"/>
        <v>24000</v>
      </c>
      <c r="I58" s="92"/>
      <c r="J58" s="95"/>
      <c r="K58" s="96">
        <v>1</v>
      </c>
      <c r="L58" s="73">
        <f t="shared" si="10"/>
        <v>10000</v>
      </c>
      <c r="M58" s="97">
        <f t="shared" si="11"/>
        <v>34000</v>
      </c>
      <c r="N58" s="97">
        <v>35000</v>
      </c>
      <c r="O58" s="116" t="s">
        <v>87</v>
      </c>
    </row>
    <row r="59" spans="2:15" ht="18" hidden="1" customHeight="1">
      <c r="B59" s="99">
        <v>19</v>
      </c>
      <c r="C59" s="167">
        <v>41926</v>
      </c>
      <c r="D59" s="92" t="s">
        <v>54</v>
      </c>
      <c r="E59" s="93" t="s">
        <v>52</v>
      </c>
      <c r="F59" s="93">
        <v>8</v>
      </c>
      <c r="G59" s="94">
        <v>6000</v>
      </c>
      <c r="H59" s="73">
        <f t="shared" si="9"/>
        <v>48000</v>
      </c>
      <c r="I59" s="92"/>
      <c r="J59" s="95"/>
      <c r="K59" s="96">
        <v>1</v>
      </c>
      <c r="L59" s="73">
        <f t="shared" si="10"/>
        <v>10000</v>
      </c>
      <c r="M59" s="97">
        <f t="shared" si="11"/>
        <v>58000</v>
      </c>
      <c r="N59" s="97">
        <v>35000</v>
      </c>
      <c r="O59" s="116" t="s">
        <v>87</v>
      </c>
    </row>
    <row r="60" spans="2:15" ht="18" hidden="1" customHeight="1">
      <c r="B60" s="99">
        <v>20</v>
      </c>
      <c r="C60" s="167">
        <v>41927</v>
      </c>
      <c r="D60" s="92" t="s">
        <v>54</v>
      </c>
      <c r="E60" s="93" t="s">
        <v>52</v>
      </c>
      <c r="F60" s="93">
        <v>7</v>
      </c>
      <c r="G60" s="94">
        <v>6000</v>
      </c>
      <c r="H60" s="73">
        <f t="shared" si="9"/>
        <v>42000</v>
      </c>
      <c r="I60" s="92"/>
      <c r="J60" s="95"/>
      <c r="K60" s="96"/>
      <c r="L60" s="73">
        <f t="shared" si="10"/>
        <v>0</v>
      </c>
      <c r="M60" s="97">
        <f t="shared" si="11"/>
        <v>42000</v>
      </c>
      <c r="N60" s="97">
        <v>35000</v>
      </c>
      <c r="O60" s="116" t="s">
        <v>87</v>
      </c>
    </row>
    <row r="61" spans="2:15" ht="18" hidden="1" customHeight="1">
      <c r="B61" s="99">
        <v>21</v>
      </c>
      <c r="C61" s="167">
        <v>41928</v>
      </c>
      <c r="D61" s="92" t="s">
        <v>54</v>
      </c>
      <c r="E61" s="93" t="s">
        <v>52</v>
      </c>
      <c r="F61" s="93">
        <v>7</v>
      </c>
      <c r="G61" s="94">
        <v>6000</v>
      </c>
      <c r="H61" s="73">
        <f t="shared" si="9"/>
        <v>42000</v>
      </c>
      <c r="I61" s="92"/>
      <c r="J61" s="95"/>
      <c r="K61" s="96">
        <v>1</v>
      </c>
      <c r="L61" s="73">
        <f t="shared" si="10"/>
        <v>10000</v>
      </c>
      <c r="M61" s="97">
        <f t="shared" si="11"/>
        <v>52000</v>
      </c>
      <c r="N61" s="97">
        <v>35000</v>
      </c>
      <c r="O61" s="116" t="s">
        <v>87</v>
      </c>
    </row>
    <row r="62" spans="2:15" ht="18" hidden="1" customHeight="1">
      <c r="B62" s="99">
        <v>22</v>
      </c>
      <c r="C62" s="167">
        <v>41929</v>
      </c>
      <c r="D62" s="65" t="s">
        <v>54</v>
      </c>
      <c r="E62" s="66" t="s">
        <v>52</v>
      </c>
      <c r="F62" s="66">
        <v>2</v>
      </c>
      <c r="G62" s="76">
        <v>6000</v>
      </c>
      <c r="H62" s="77">
        <f t="shared" si="9"/>
        <v>12000</v>
      </c>
      <c r="I62" s="65"/>
      <c r="J62" s="78"/>
      <c r="K62" s="79"/>
      <c r="L62" s="77">
        <f t="shared" si="10"/>
        <v>0</v>
      </c>
      <c r="M62" s="80">
        <f t="shared" si="11"/>
        <v>12000</v>
      </c>
      <c r="N62" s="97">
        <v>35000</v>
      </c>
      <c r="O62" s="169" t="s">
        <v>87</v>
      </c>
    </row>
    <row r="63" spans="2:15" ht="18" hidden="1" customHeight="1">
      <c r="B63" s="99">
        <v>23</v>
      </c>
      <c r="C63" s="167">
        <v>41930</v>
      </c>
      <c r="D63" s="102" t="s">
        <v>83</v>
      </c>
      <c r="E63" s="66"/>
      <c r="F63" s="66"/>
      <c r="G63" s="76"/>
      <c r="H63" s="77"/>
      <c r="I63" s="65"/>
      <c r="J63" s="78"/>
      <c r="K63" s="79"/>
      <c r="L63" s="77"/>
      <c r="M63" s="80"/>
      <c r="N63" s="97">
        <v>35000</v>
      </c>
      <c r="O63" s="81"/>
    </row>
    <row r="64" spans="2:15" ht="18" hidden="1" customHeight="1">
      <c r="B64" s="100">
        <v>24</v>
      </c>
      <c r="C64" s="166">
        <v>41931</v>
      </c>
      <c r="D64" s="65" t="s">
        <v>54</v>
      </c>
      <c r="E64" s="66" t="s">
        <v>52</v>
      </c>
      <c r="F64" s="66">
        <v>7</v>
      </c>
      <c r="G64" s="76">
        <v>6000</v>
      </c>
      <c r="H64" s="77">
        <f t="shared" ref="H64:H70" si="12">G64*F64</f>
        <v>42000</v>
      </c>
      <c r="I64" s="65"/>
      <c r="J64" s="78"/>
      <c r="K64" s="79">
        <v>4</v>
      </c>
      <c r="L64" s="77">
        <f t="shared" ref="L64:L70" si="13">K64*10000</f>
        <v>40000</v>
      </c>
      <c r="M64" s="80">
        <f t="shared" ref="M64:M70" si="14">L64+J64+H64</f>
        <v>82000</v>
      </c>
      <c r="N64" s="80">
        <v>35000</v>
      </c>
      <c r="O64" s="169" t="s">
        <v>87</v>
      </c>
    </row>
    <row r="65" spans="2:15" ht="18" hidden="1" customHeight="1">
      <c r="B65" s="99">
        <v>25</v>
      </c>
      <c r="C65" s="167">
        <v>41932</v>
      </c>
      <c r="D65" s="65" t="s">
        <v>54</v>
      </c>
      <c r="E65" s="66" t="s">
        <v>52</v>
      </c>
      <c r="F65" s="66">
        <v>7</v>
      </c>
      <c r="G65" s="76">
        <v>6000</v>
      </c>
      <c r="H65" s="77">
        <f t="shared" si="12"/>
        <v>42000</v>
      </c>
      <c r="I65" s="65"/>
      <c r="J65" s="78"/>
      <c r="K65" s="79"/>
      <c r="L65" s="77">
        <f t="shared" si="13"/>
        <v>0</v>
      </c>
      <c r="M65" s="80">
        <f t="shared" si="14"/>
        <v>42000</v>
      </c>
      <c r="N65" s="80">
        <v>35000</v>
      </c>
      <c r="O65" s="169" t="s">
        <v>59</v>
      </c>
    </row>
    <row r="66" spans="2:15" ht="18" hidden="1" customHeight="1">
      <c r="B66" s="99">
        <v>26</v>
      </c>
      <c r="C66" s="167">
        <v>41933</v>
      </c>
      <c r="D66" s="65" t="s">
        <v>54</v>
      </c>
      <c r="E66" s="66" t="s">
        <v>52</v>
      </c>
      <c r="F66" s="66">
        <v>7</v>
      </c>
      <c r="G66" s="76">
        <v>6000</v>
      </c>
      <c r="H66" s="77">
        <f t="shared" si="12"/>
        <v>42000</v>
      </c>
      <c r="I66" s="65"/>
      <c r="J66" s="78"/>
      <c r="K66" s="79"/>
      <c r="L66" s="77">
        <f t="shared" si="13"/>
        <v>0</v>
      </c>
      <c r="M66" s="80">
        <f t="shared" si="14"/>
        <v>42000</v>
      </c>
      <c r="N66" s="80">
        <v>35000</v>
      </c>
      <c r="O66" s="169" t="s">
        <v>59</v>
      </c>
    </row>
    <row r="67" spans="2:15" ht="18" hidden="1" customHeight="1">
      <c r="B67" s="99">
        <v>27</v>
      </c>
      <c r="C67" s="167">
        <v>41934</v>
      </c>
      <c r="D67" s="65" t="s">
        <v>54</v>
      </c>
      <c r="E67" s="66" t="s">
        <v>52</v>
      </c>
      <c r="F67" s="66">
        <v>8</v>
      </c>
      <c r="G67" s="76">
        <v>6000</v>
      </c>
      <c r="H67" s="77">
        <f t="shared" si="12"/>
        <v>48000</v>
      </c>
      <c r="I67" s="65"/>
      <c r="J67" s="78"/>
      <c r="K67" s="79"/>
      <c r="L67" s="77">
        <f t="shared" si="13"/>
        <v>0</v>
      </c>
      <c r="M67" s="80">
        <f t="shared" si="14"/>
        <v>48000</v>
      </c>
      <c r="N67" s="80">
        <v>35000</v>
      </c>
      <c r="O67" s="169" t="s">
        <v>59</v>
      </c>
    </row>
    <row r="68" spans="2:15" ht="18" hidden="1" customHeight="1">
      <c r="B68" s="99">
        <v>28</v>
      </c>
      <c r="C68" s="167">
        <v>41935</v>
      </c>
      <c r="D68" s="65" t="s">
        <v>54</v>
      </c>
      <c r="E68" s="66" t="s">
        <v>52</v>
      </c>
      <c r="F68" s="66">
        <v>2</v>
      </c>
      <c r="G68" s="76">
        <v>6000</v>
      </c>
      <c r="H68" s="77">
        <f t="shared" si="12"/>
        <v>12000</v>
      </c>
      <c r="I68" s="65"/>
      <c r="J68" s="78"/>
      <c r="K68" s="79"/>
      <c r="L68" s="77">
        <f t="shared" si="13"/>
        <v>0</v>
      </c>
      <c r="M68" s="80">
        <f t="shared" si="14"/>
        <v>12000</v>
      </c>
      <c r="N68" s="80">
        <v>35000</v>
      </c>
      <c r="O68" s="169" t="s">
        <v>59</v>
      </c>
    </row>
    <row r="69" spans="2:15" ht="18" hidden="1" customHeight="1">
      <c r="B69" s="99">
        <v>29</v>
      </c>
      <c r="C69" s="167">
        <v>41936</v>
      </c>
      <c r="D69" s="65" t="s">
        <v>54</v>
      </c>
      <c r="E69" s="66" t="s">
        <v>52</v>
      </c>
      <c r="F69" s="66">
        <v>4</v>
      </c>
      <c r="G69" s="76">
        <v>6000</v>
      </c>
      <c r="H69" s="77">
        <f t="shared" si="12"/>
        <v>24000</v>
      </c>
      <c r="I69" s="65"/>
      <c r="J69" s="78"/>
      <c r="K69" s="79"/>
      <c r="L69" s="77">
        <f t="shared" si="13"/>
        <v>0</v>
      </c>
      <c r="M69" s="80">
        <f t="shared" si="14"/>
        <v>24000</v>
      </c>
      <c r="N69" s="80">
        <v>35000</v>
      </c>
      <c r="O69" s="169" t="s">
        <v>59</v>
      </c>
    </row>
    <row r="70" spans="2:15" ht="18" hidden="1" customHeight="1" thickBot="1">
      <c r="B70" s="101">
        <v>30</v>
      </c>
      <c r="C70" s="168">
        <v>41937</v>
      </c>
      <c r="D70" s="84" t="s">
        <v>54</v>
      </c>
      <c r="E70" s="85" t="s">
        <v>52</v>
      </c>
      <c r="F70" s="85">
        <v>5</v>
      </c>
      <c r="G70" s="86">
        <v>6000</v>
      </c>
      <c r="H70" s="87">
        <f t="shared" si="12"/>
        <v>30000</v>
      </c>
      <c r="I70" s="84"/>
      <c r="J70" s="88"/>
      <c r="K70" s="89">
        <v>1</v>
      </c>
      <c r="L70" s="87">
        <f t="shared" si="13"/>
        <v>10000</v>
      </c>
      <c r="M70" s="90">
        <f t="shared" si="14"/>
        <v>40000</v>
      </c>
      <c r="N70" s="90">
        <v>35000</v>
      </c>
      <c r="O70" s="170" t="s">
        <v>87</v>
      </c>
    </row>
    <row r="71" spans="2:15" ht="18" hidden="1" customHeight="1">
      <c r="B71" s="226">
        <v>1</v>
      </c>
      <c r="C71" s="227">
        <v>41938</v>
      </c>
      <c r="D71" s="65" t="s">
        <v>54</v>
      </c>
      <c r="E71" s="66" t="s">
        <v>53</v>
      </c>
      <c r="F71" s="66">
        <v>8</v>
      </c>
      <c r="G71" s="76">
        <v>6000</v>
      </c>
      <c r="H71" s="77">
        <f>G71*F71</f>
        <v>48000</v>
      </c>
      <c r="I71" s="65"/>
      <c r="J71" s="78"/>
      <c r="K71" s="79">
        <v>5</v>
      </c>
      <c r="L71" s="77">
        <f>K71*10000</f>
        <v>50000</v>
      </c>
      <c r="M71" s="80">
        <f>L71+J71+H71</f>
        <v>98000</v>
      </c>
      <c r="N71" s="80">
        <v>35000</v>
      </c>
      <c r="O71" s="169"/>
    </row>
    <row r="72" spans="2:15" ht="18" hidden="1" customHeight="1">
      <c r="B72" s="99">
        <v>2</v>
      </c>
      <c r="C72" s="167">
        <v>41939</v>
      </c>
      <c r="D72" s="65" t="s">
        <v>54</v>
      </c>
      <c r="E72" s="66" t="s">
        <v>53</v>
      </c>
      <c r="F72" s="66">
        <v>6</v>
      </c>
      <c r="G72" s="76">
        <v>6000</v>
      </c>
      <c r="H72" s="77">
        <f>G72*F72</f>
        <v>36000</v>
      </c>
      <c r="I72" s="65"/>
      <c r="J72" s="78"/>
      <c r="K72" s="79"/>
      <c r="L72" s="77">
        <f>K72*10000</f>
        <v>0</v>
      </c>
      <c r="M72" s="80">
        <f>L72+J72+H72</f>
        <v>36000</v>
      </c>
      <c r="N72" s="80">
        <v>35000</v>
      </c>
      <c r="O72" s="169"/>
    </row>
    <row r="73" spans="2:15" ht="18" hidden="1" customHeight="1">
      <c r="B73" s="99">
        <v>3</v>
      </c>
      <c r="C73" s="167">
        <v>41940</v>
      </c>
      <c r="D73" s="65" t="s">
        <v>109</v>
      </c>
      <c r="E73" s="93" t="s">
        <v>53</v>
      </c>
      <c r="F73" s="66">
        <v>9</v>
      </c>
      <c r="G73" s="76">
        <v>6000</v>
      </c>
      <c r="H73" s="77">
        <f>G73*F73</f>
        <v>54000</v>
      </c>
      <c r="I73" s="65"/>
      <c r="J73" s="78"/>
      <c r="K73" s="79">
        <v>2</v>
      </c>
      <c r="L73" s="77">
        <f>K73*10000</f>
        <v>20000</v>
      </c>
      <c r="M73" s="80">
        <f>L73+J73+H73</f>
        <v>74000</v>
      </c>
      <c r="N73" s="80">
        <v>35000</v>
      </c>
      <c r="O73" s="116"/>
    </row>
    <row r="74" spans="2:15" ht="18" hidden="1" customHeight="1">
      <c r="B74" s="99">
        <v>4</v>
      </c>
      <c r="C74" s="167">
        <v>41941</v>
      </c>
      <c r="D74" s="102" t="s">
        <v>110</v>
      </c>
      <c r="E74" s="93"/>
      <c r="F74" s="93"/>
      <c r="G74" s="94"/>
      <c r="H74" s="73"/>
      <c r="I74" s="92"/>
      <c r="J74" s="95"/>
      <c r="K74" s="96"/>
      <c r="L74" s="73"/>
      <c r="M74" s="97"/>
      <c r="N74" s="80">
        <v>35000</v>
      </c>
      <c r="O74" s="116"/>
    </row>
    <row r="75" spans="2:15" ht="18" hidden="1" customHeight="1">
      <c r="B75" s="99">
        <v>5</v>
      </c>
      <c r="C75" s="167">
        <v>41942</v>
      </c>
      <c r="D75" s="65" t="s">
        <v>111</v>
      </c>
      <c r="E75" s="93" t="s">
        <v>53</v>
      </c>
      <c r="F75" s="66">
        <v>6</v>
      </c>
      <c r="G75" s="76">
        <v>6000</v>
      </c>
      <c r="H75" s="77">
        <f t="shared" ref="H75:H82" si="15">G75*F75</f>
        <v>36000</v>
      </c>
      <c r="I75" s="65"/>
      <c r="J75" s="78"/>
      <c r="K75" s="79"/>
      <c r="L75" s="77">
        <f t="shared" ref="L75:L82" si="16">K75*10000</f>
        <v>0</v>
      </c>
      <c r="M75" s="80">
        <f t="shared" ref="M75:M82" si="17">L75+J75+H75</f>
        <v>36000</v>
      </c>
      <c r="N75" s="80">
        <v>35000</v>
      </c>
      <c r="O75" s="116"/>
    </row>
    <row r="76" spans="2:15" ht="18" hidden="1" customHeight="1">
      <c r="B76" s="99">
        <v>6</v>
      </c>
      <c r="C76" s="167">
        <v>41943</v>
      </c>
      <c r="D76" s="65" t="s">
        <v>111</v>
      </c>
      <c r="E76" s="93" t="s">
        <v>53</v>
      </c>
      <c r="F76" s="66">
        <v>1</v>
      </c>
      <c r="G76" s="76">
        <v>6000</v>
      </c>
      <c r="H76" s="77">
        <f t="shared" si="15"/>
        <v>6000</v>
      </c>
      <c r="I76" s="65"/>
      <c r="J76" s="78"/>
      <c r="K76" s="79"/>
      <c r="L76" s="77">
        <f t="shared" si="16"/>
        <v>0</v>
      </c>
      <c r="M76" s="80">
        <f t="shared" si="17"/>
        <v>6000</v>
      </c>
      <c r="N76" s="80">
        <v>35000</v>
      </c>
      <c r="O76" s="233" t="s">
        <v>112</v>
      </c>
    </row>
    <row r="77" spans="2:15" ht="18" hidden="1" customHeight="1">
      <c r="B77" s="99">
        <v>7</v>
      </c>
      <c r="C77" s="167">
        <v>41944</v>
      </c>
      <c r="D77" s="65" t="s">
        <v>111</v>
      </c>
      <c r="E77" s="93" t="s">
        <v>53</v>
      </c>
      <c r="F77" s="66">
        <v>8</v>
      </c>
      <c r="G77" s="76">
        <v>6000</v>
      </c>
      <c r="H77" s="77">
        <f t="shared" si="15"/>
        <v>48000</v>
      </c>
      <c r="I77" s="65"/>
      <c r="J77" s="78"/>
      <c r="K77" s="79">
        <v>1</v>
      </c>
      <c r="L77" s="77">
        <f t="shared" si="16"/>
        <v>10000</v>
      </c>
      <c r="M77" s="80">
        <f t="shared" si="17"/>
        <v>58000</v>
      </c>
      <c r="N77" s="80">
        <v>35000</v>
      </c>
      <c r="O77" s="116"/>
    </row>
    <row r="78" spans="2:15" ht="18" hidden="1" customHeight="1">
      <c r="B78" s="100">
        <v>8</v>
      </c>
      <c r="C78" s="166">
        <v>41945</v>
      </c>
      <c r="D78" s="65" t="s">
        <v>111</v>
      </c>
      <c r="E78" s="93" t="s">
        <v>53</v>
      </c>
      <c r="F78" s="66">
        <f>7+4</f>
        <v>11</v>
      </c>
      <c r="G78" s="76">
        <v>6000</v>
      </c>
      <c r="H78" s="77">
        <f t="shared" si="15"/>
        <v>66000</v>
      </c>
      <c r="I78" s="65"/>
      <c r="J78" s="78"/>
      <c r="K78" s="79">
        <v>8</v>
      </c>
      <c r="L78" s="77">
        <f t="shared" si="16"/>
        <v>80000</v>
      </c>
      <c r="M78" s="80">
        <f t="shared" si="17"/>
        <v>146000</v>
      </c>
      <c r="N78" s="80">
        <v>35000</v>
      </c>
      <c r="O78" s="116"/>
    </row>
    <row r="79" spans="2:15" ht="18" hidden="1" customHeight="1">
      <c r="B79" s="99">
        <v>9</v>
      </c>
      <c r="C79" s="167">
        <v>41946</v>
      </c>
      <c r="D79" s="65" t="s">
        <v>111</v>
      </c>
      <c r="E79" s="93" t="s">
        <v>53</v>
      </c>
      <c r="F79" s="66">
        <v>8</v>
      </c>
      <c r="G79" s="76">
        <v>6000</v>
      </c>
      <c r="H79" s="77">
        <f t="shared" si="15"/>
        <v>48000</v>
      </c>
      <c r="I79" s="65"/>
      <c r="J79" s="78"/>
      <c r="K79" s="79">
        <v>1</v>
      </c>
      <c r="L79" s="77">
        <f t="shared" si="16"/>
        <v>10000</v>
      </c>
      <c r="M79" s="80">
        <f t="shared" si="17"/>
        <v>58000</v>
      </c>
      <c r="N79" s="80">
        <v>35000</v>
      </c>
      <c r="O79" s="116"/>
    </row>
    <row r="80" spans="2:15" ht="18" hidden="1" customHeight="1">
      <c r="B80" s="99">
        <v>10</v>
      </c>
      <c r="C80" s="167">
        <v>41947</v>
      </c>
      <c r="D80" s="65" t="s">
        <v>111</v>
      </c>
      <c r="E80" s="93" t="s">
        <v>53</v>
      </c>
      <c r="F80" s="66">
        <f>7+2</f>
        <v>9</v>
      </c>
      <c r="G80" s="76">
        <v>6000</v>
      </c>
      <c r="H80" s="77">
        <f t="shared" si="15"/>
        <v>54000</v>
      </c>
      <c r="I80" s="65"/>
      <c r="J80" s="78"/>
      <c r="K80" s="79">
        <v>2</v>
      </c>
      <c r="L80" s="77">
        <f t="shared" si="16"/>
        <v>20000</v>
      </c>
      <c r="M80" s="80">
        <f t="shared" si="17"/>
        <v>74000</v>
      </c>
      <c r="N80" s="80">
        <v>35000</v>
      </c>
      <c r="O80" s="81"/>
    </row>
    <row r="81" spans="2:15" ht="18" hidden="1" customHeight="1">
      <c r="B81" s="99">
        <v>11</v>
      </c>
      <c r="C81" s="167">
        <v>41948</v>
      </c>
      <c r="D81" s="65" t="s">
        <v>111</v>
      </c>
      <c r="E81" s="93" t="s">
        <v>53</v>
      </c>
      <c r="F81" s="66">
        <v>8</v>
      </c>
      <c r="G81" s="76">
        <v>6000</v>
      </c>
      <c r="H81" s="77">
        <f t="shared" si="15"/>
        <v>48000</v>
      </c>
      <c r="I81" s="65"/>
      <c r="J81" s="78"/>
      <c r="K81" s="79">
        <v>1</v>
      </c>
      <c r="L81" s="77">
        <f t="shared" si="16"/>
        <v>10000</v>
      </c>
      <c r="M81" s="80">
        <f t="shared" si="17"/>
        <v>58000</v>
      </c>
      <c r="N81" s="80">
        <v>35000</v>
      </c>
      <c r="O81" s="116"/>
    </row>
    <row r="82" spans="2:15" ht="18" hidden="1" customHeight="1">
      <c r="B82" s="99">
        <v>12</v>
      </c>
      <c r="C82" s="167">
        <v>41949</v>
      </c>
      <c r="D82" s="65" t="s">
        <v>113</v>
      </c>
      <c r="E82" s="93" t="s">
        <v>53</v>
      </c>
      <c r="F82" s="66">
        <f>6.5+5</f>
        <v>11.5</v>
      </c>
      <c r="G82" s="76">
        <v>6000</v>
      </c>
      <c r="H82" s="77">
        <f t="shared" si="15"/>
        <v>69000</v>
      </c>
      <c r="I82" s="65"/>
      <c r="J82" s="78"/>
      <c r="K82" s="79">
        <v>5</v>
      </c>
      <c r="L82" s="77">
        <f t="shared" si="16"/>
        <v>50000</v>
      </c>
      <c r="M82" s="80">
        <f t="shared" si="17"/>
        <v>119000</v>
      </c>
      <c r="N82" s="80">
        <v>35000</v>
      </c>
      <c r="O82" s="116"/>
    </row>
    <row r="83" spans="2:15" ht="18" hidden="1" customHeight="1">
      <c r="B83" s="99">
        <v>13</v>
      </c>
      <c r="C83" s="167">
        <v>41950</v>
      </c>
      <c r="D83" s="102" t="s">
        <v>114</v>
      </c>
      <c r="E83" s="93"/>
      <c r="F83" s="93"/>
      <c r="G83" s="94"/>
      <c r="H83" s="73"/>
      <c r="I83" s="92"/>
      <c r="J83" s="95"/>
      <c r="K83" s="96"/>
      <c r="L83" s="73"/>
      <c r="M83" s="97"/>
      <c r="N83" s="80">
        <v>35000</v>
      </c>
      <c r="O83" s="116"/>
    </row>
    <row r="84" spans="2:15" ht="18" hidden="1" customHeight="1">
      <c r="B84" s="99">
        <v>14</v>
      </c>
      <c r="C84" s="167">
        <v>41951</v>
      </c>
      <c r="D84" s="65" t="s">
        <v>115</v>
      </c>
      <c r="E84" s="93" t="s">
        <v>53</v>
      </c>
      <c r="F84" s="66">
        <v>7</v>
      </c>
      <c r="G84" s="76">
        <v>6000</v>
      </c>
      <c r="H84" s="77">
        <f t="shared" ref="H84:H89" si="18">G84*F84</f>
        <v>42000</v>
      </c>
      <c r="I84" s="65"/>
      <c r="J84" s="78"/>
      <c r="K84" s="79">
        <v>3</v>
      </c>
      <c r="L84" s="77">
        <f t="shared" ref="L84:L89" si="19">K84*10000</f>
        <v>30000</v>
      </c>
      <c r="M84" s="80">
        <f t="shared" ref="M84:M89" si="20">L84+J84+H84</f>
        <v>72000</v>
      </c>
      <c r="N84" s="80">
        <v>35000</v>
      </c>
      <c r="O84" s="116"/>
    </row>
    <row r="85" spans="2:15" ht="18" hidden="1" customHeight="1">
      <c r="B85" s="100">
        <v>15</v>
      </c>
      <c r="C85" s="166">
        <v>41952</v>
      </c>
      <c r="D85" s="65" t="s">
        <v>116</v>
      </c>
      <c r="E85" s="93" t="s">
        <v>53</v>
      </c>
      <c r="F85" s="66">
        <f>3+9</f>
        <v>12</v>
      </c>
      <c r="G85" s="76">
        <v>6000</v>
      </c>
      <c r="H85" s="77">
        <f t="shared" si="18"/>
        <v>72000</v>
      </c>
      <c r="I85" s="65"/>
      <c r="J85" s="78"/>
      <c r="K85" s="79">
        <v>9</v>
      </c>
      <c r="L85" s="77">
        <f t="shared" si="19"/>
        <v>90000</v>
      </c>
      <c r="M85" s="80">
        <f t="shared" si="20"/>
        <v>162000</v>
      </c>
      <c r="N85" s="80">
        <v>35000</v>
      </c>
      <c r="O85" s="81"/>
    </row>
    <row r="86" spans="2:15" ht="18" hidden="1" customHeight="1">
      <c r="B86" s="99">
        <v>16</v>
      </c>
      <c r="C86" s="167">
        <v>41953</v>
      </c>
      <c r="D86" s="65" t="s">
        <v>54</v>
      </c>
      <c r="E86" s="66" t="s">
        <v>52</v>
      </c>
      <c r="F86" s="66">
        <f>7+3</f>
        <v>10</v>
      </c>
      <c r="G86" s="76">
        <v>6000</v>
      </c>
      <c r="H86" s="77">
        <f t="shared" si="18"/>
        <v>60000</v>
      </c>
      <c r="I86" s="65"/>
      <c r="J86" s="78"/>
      <c r="K86" s="79">
        <v>3</v>
      </c>
      <c r="L86" s="77">
        <f t="shared" si="19"/>
        <v>30000</v>
      </c>
      <c r="M86" s="80">
        <f t="shared" si="20"/>
        <v>90000</v>
      </c>
      <c r="N86" s="80">
        <v>35000</v>
      </c>
      <c r="O86" s="116"/>
    </row>
    <row r="87" spans="2:15" ht="18" hidden="1" customHeight="1">
      <c r="B87" s="99">
        <v>17</v>
      </c>
      <c r="C87" s="167">
        <v>41954</v>
      </c>
      <c r="D87" s="65" t="s">
        <v>54</v>
      </c>
      <c r="E87" s="66" t="s">
        <v>52</v>
      </c>
      <c r="F87" s="66">
        <v>12</v>
      </c>
      <c r="G87" s="76">
        <v>6000</v>
      </c>
      <c r="H87" s="77">
        <f t="shared" si="18"/>
        <v>72000</v>
      </c>
      <c r="I87" s="65"/>
      <c r="J87" s="78"/>
      <c r="K87" s="79">
        <v>5</v>
      </c>
      <c r="L87" s="77">
        <f t="shared" si="19"/>
        <v>50000</v>
      </c>
      <c r="M87" s="80">
        <f t="shared" si="20"/>
        <v>122000</v>
      </c>
      <c r="N87" s="80">
        <v>35000</v>
      </c>
      <c r="O87" s="116"/>
    </row>
    <row r="88" spans="2:15" ht="18" hidden="1" customHeight="1">
      <c r="B88" s="99">
        <v>18</v>
      </c>
      <c r="C88" s="167">
        <v>41955</v>
      </c>
      <c r="D88" s="65" t="s">
        <v>54</v>
      </c>
      <c r="E88" s="66" t="s">
        <v>52</v>
      </c>
      <c r="F88" s="66">
        <v>12</v>
      </c>
      <c r="G88" s="76">
        <v>6000</v>
      </c>
      <c r="H88" s="77">
        <f t="shared" si="18"/>
        <v>72000</v>
      </c>
      <c r="I88" s="65"/>
      <c r="J88" s="78"/>
      <c r="K88" s="79">
        <v>6</v>
      </c>
      <c r="L88" s="77">
        <f t="shared" si="19"/>
        <v>60000</v>
      </c>
      <c r="M88" s="80">
        <f t="shared" si="20"/>
        <v>132000</v>
      </c>
      <c r="N88" s="80">
        <v>35000</v>
      </c>
      <c r="O88" s="116"/>
    </row>
    <row r="89" spans="2:15" ht="18" hidden="1" customHeight="1">
      <c r="B89" s="99">
        <v>19</v>
      </c>
      <c r="C89" s="167">
        <v>41956</v>
      </c>
      <c r="D89" s="65" t="s">
        <v>54</v>
      </c>
      <c r="E89" s="66" t="s">
        <v>52</v>
      </c>
      <c r="F89" s="66">
        <v>9</v>
      </c>
      <c r="G89" s="76">
        <v>6000</v>
      </c>
      <c r="H89" s="77">
        <f t="shared" si="18"/>
        <v>54000</v>
      </c>
      <c r="I89" s="65"/>
      <c r="J89" s="78"/>
      <c r="K89" s="79">
        <v>3</v>
      </c>
      <c r="L89" s="77">
        <f t="shared" si="19"/>
        <v>30000</v>
      </c>
      <c r="M89" s="80">
        <f t="shared" si="20"/>
        <v>84000</v>
      </c>
      <c r="N89" s="80">
        <v>35000</v>
      </c>
      <c r="O89" s="116"/>
    </row>
    <row r="90" spans="2:15" ht="18" hidden="1" customHeight="1">
      <c r="B90" s="99">
        <v>20</v>
      </c>
      <c r="C90" s="167">
        <v>41957</v>
      </c>
      <c r="D90" s="65" t="s">
        <v>54</v>
      </c>
      <c r="E90" s="66" t="s">
        <v>52</v>
      </c>
      <c r="F90" s="66">
        <v>11.5</v>
      </c>
      <c r="G90" s="76">
        <v>6000</v>
      </c>
      <c r="H90" s="77">
        <f>G90*F90</f>
        <v>69000</v>
      </c>
      <c r="I90" s="65"/>
      <c r="J90" s="78"/>
      <c r="K90" s="79">
        <v>3.5</v>
      </c>
      <c r="L90" s="77">
        <f>K90*10000</f>
        <v>35000</v>
      </c>
      <c r="M90" s="80">
        <f>L90+J90+H90</f>
        <v>104000</v>
      </c>
      <c r="N90" s="80">
        <v>35000</v>
      </c>
      <c r="O90" s="116"/>
    </row>
    <row r="91" spans="2:15" ht="18" hidden="1" customHeight="1">
      <c r="B91" s="99">
        <v>21</v>
      </c>
      <c r="C91" s="167">
        <v>41958</v>
      </c>
      <c r="D91" s="65" t="s">
        <v>54</v>
      </c>
      <c r="E91" s="66" t="s">
        <v>52</v>
      </c>
      <c r="F91" s="66">
        <v>14</v>
      </c>
      <c r="G91" s="76">
        <v>6000</v>
      </c>
      <c r="H91" s="77">
        <f>G91*F91</f>
        <v>84000</v>
      </c>
      <c r="I91" s="65"/>
      <c r="J91" s="78"/>
      <c r="K91" s="79">
        <v>4</v>
      </c>
      <c r="L91" s="77">
        <f>K91*10000</f>
        <v>40000</v>
      </c>
      <c r="M91" s="80">
        <f>L91+J91+H91</f>
        <v>124000</v>
      </c>
      <c r="N91" s="80">
        <v>35000</v>
      </c>
      <c r="O91" s="116"/>
    </row>
    <row r="92" spans="2:15" ht="18" hidden="1" customHeight="1">
      <c r="B92" s="100">
        <v>22</v>
      </c>
      <c r="C92" s="166">
        <v>41959</v>
      </c>
      <c r="D92" s="65" t="s">
        <v>54</v>
      </c>
      <c r="E92" s="66" t="s">
        <v>52</v>
      </c>
      <c r="F92" s="66">
        <v>5</v>
      </c>
      <c r="G92" s="76">
        <v>6000</v>
      </c>
      <c r="H92" s="77">
        <f t="shared" ref="H92:H107" si="21">G92*F92</f>
        <v>30000</v>
      </c>
      <c r="I92" s="65"/>
      <c r="J92" s="78"/>
      <c r="K92" s="79">
        <v>1</v>
      </c>
      <c r="L92" s="77">
        <f t="shared" ref="L92:L109" si="22">K92*10000</f>
        <v>10000</v>
      </c>
      <c r="M92" s="80">
        <f t="shared" ref="M92:M127" si="23">L92+J92+H92</f>
        <v>40000</v>
      </c>
      <c r="N92" s="80">
        <v>35000</v>
      </c>
      <c r="O92" s="169"/>
    </row>
    <row r="93" spans="2:15" ht="18" hidden="1" customHeight="1">
      <c r="B93" s="99">
        <v>23</v>
      </c>
      <c r="C93" s="167">
        <v>41960</v>
      </c>
      <c r="D93" s="65" t="s">
        <v>54</v>
      </c>
      <c r="E93" s="66" t="s">
        <v>52</v>
      </c>
      <c r="F93" s="66">
        <f>8+6</f>
        <v>14</v>
      </c>
      <c r="G93" s="76">
        <v>6000</v>
      </c>
      <c r="H93" s="77">
        <f t="shared" si="21"/>
        <v>84000</v>
      </c>
      <c r="I93" s="65"/>
      <c r="J93" s="78"/>
      <c r="K93" s="79">
        <v>6</v>
      </c>
      <c r="L93" s="77">
        <f t="shared" si="22"/>
        <v>60000</v>
      </c>
      <c r="M93" s="80">
        <f t="shared" si="23"/>
        <v>144000</v>
      </c>
      <c r="N93" s="80">
        <v>35000</v>
      </c>
      <c r="O93" s="81"/>
    </row>
    <row r="94" spans="2:15" ht="18" hidden="1" customHeight="1">
      <c r="B94" s="99">
        <v>24</v>
      </c>
      <c r="C94" s="167">
        <v>41961</v>
      </c>
      <c r="D94" s="65" t="s">
        <v>54</v>
      </c>
      <c r="E94" s="66" t="s">
        <v>52</v>
      </c>
      <c r="F94" s="66">
        <v>4</v>
      </c>
      <c r="G94" s="76">
        <v>6000</v>
      </c>
      <c r="H94" s="77">
        <f t="shared" si="21"/>
        <v>24000</v>
      </c>
      <c r="I94" s="65"/>
      <c r="J94" s="78"/>
      <c r="K94" s="79"/>
      <c r="L94" s="77">
        <f t="shared" si="22"/>
        <v>0</v>
      </c>
      <c r="M94" s="80">
        <f t="shared" si="23"/>
        <v>24000</v>
      </c>
      <c r="N94" s="80">
        <v>35000</v>
      </c>
      <c r="O94" s="169"/>
    </row>
    <row r="95" spans="2:15" ht="18" hidden="1" customHeight="1">
      <c r="B95" s="99">
        <v>25</v>
      </c>
      <c r="C95" s="167">
        <v>41962</v>
      </c>
      <c r="D95" s="65" t="s">
        <v>54</v>
      </c>
      <c r="E95" s="66" t="s">
        <v>52</v>
      </c>
      <c r="F95" s="66">
        <f>1+4+6</f>
        <v>11</v>
      </c>
      <c r="G95" s="76">
        <v>6000</v>
      </c>
      <c r="H95" s="77">
        <f t="shared" si="21"/>
        <v>66000</v>
      </c>
      <c r="I95" s="65"/>
      <c r="J95" s="78"/>
      <c r="K95" s="79">
        <v>6</v>
      </c>
      <c r="L95" s="77">
        <f t="shared" si="22"/>
        <v>60000</v>
      </c>
      <c r="M95" s="80">
        <f t="shared" si="23"/>
        <v>126000</v>
      </c>
      <c r="N95" s="80">
        <v>35000</v>
      </c>
      <c r="O95" s="169"/>
    </row>
    <row r="96" spans="2:15" ht="18" hidden="1" customHeight="1">
      <c r="B96" s="99">
        <v>26</v>
      </c>
      <c r="C96" s="167">
        <v>41963</v>
      </c>
      <c r="D96" s="65" t="s">
        <v>54</v>
      </c>
      <c r="E96" s="66" t="s">
        <v>52</v>
      </c>
      <c r="F96" s="66">
        <v>9</v>
      </c>
      <c r="G96" s="76">
        <v>6000</v>
      </c>
      <c r="H96" s="77">
        <f t="shared" si="21"/>
        <v>54000</v>
      </c>
      <c r="I96" s="65"/>
      <c r="J96" s="78"/>
      <c r="K96" s="79">
        <v>1</v>
      </c>
      <c r="L96" s="77">
        <f t="shared" si="22"/>
        <v>10000</v>
      </c>
      <c r="M96" s="80">
        <f t="shared" si="23"/>
        <v>64000</v>
      </c>
      <c r="N96" s="80">
        <v>35000</v>
      </c>
      <c r="O96" s="169"/>
    </row>
    <row r="97" spans="2:15" ht="18" hidden="1" customHeight="1">
      <c r="B97" s="99">
        <v>27</v>
      </c>
      <c r="C97" s="167">
        <v>41964</v>
      </c>
      <c r="D97" s="65" t="s">
        <v>54</v>
      </c>
      <c r="E97" s="66" t="s">
        <v>52</v>
      </c>
      <c r="F97" s="66">
        <v>8</v>
      </c>
      <c r="G97" s="76">
        <v>6000</v>
      </c>
      <c r="H97" s="77">
        <f t="shared" si="21"/>
        <v>48000</v>
      </c>
      <c r="I97" s="65"/>
      <c r="J97" s="78"/>
      <c r="K97" s="79"/>
      <c r="L97" s="77">
        <f t="shared" si="22"/>
        <v>0</v>
      </c>
      <c r="M97" s="80">
        <f t="shared" si="23"/>
        <v>48000</v>
      </c>
      <c r="N97" s="80">
        <v>35000</v>
      </c>
      <c r="O97" s="169"/>
    </row>
    <row r="98" spans="2:15" ht="18" hidden="1" customHeight="1">
      <c r="B98" s="99">
        <v>28</v>
      </c>
      <c r="C98" s="167">
        <v>41965</v>
      </c>
      <c r="D98" s="65" t="s">
        <v>54</v>
      </c>
      <c r="E98" s="66" t="s">
        <v>52</v>
      </c>
      <c r="F98" s="66">
        <v>5</v>
      </c>
      <c r="G98" s="76">
        <v>6000</v>
      </c>
      <c r="H98" s="77">
        <f t="shared" si="21"/>
        <v>30000</v>
      </c>
      <c r="I98" s="65"/>
      <c r="J98" s="78"/>
      <c r="K98" s="79"/>
      <c r="L98" s="77">
        <f t="shared" si="22"/>
        <v>0</v>
      </c>
      <c r="M98" s="80">
        <f t="shared" si="23"/>
        <v>30000</v>
      </c>
      <c r="N98" s="80">
        <v>35000</v>
      </c>
      <c r="O98" s="169"/>
    </row>
    <row r="99" spans="2:15" ht="18" hidden="1" customHeight="1">
      <c r="B99" s="100">
        <v>29</v>
      </c>
      <c r="C99" s="166">
        <v>41966</v>
      </c>
      <c r="D99" s="65" t="s">
        <v>54</v>
      </c>
      <c r="E99" s="66" t="s">
        <v>52</v>
      </c>
      <c r="F99" s="66">
        <f>7+3</f>
        <v>10</v>
      </c>
      <c r="G99" s="76">
        <v>6000</v>
      </c>
      <c r="H99" s="77">
        <f t="shared" si="21"/>
        <v>60000</v>
      </c>
      <c r="I99" s="65"/>
      <c r="J99" s="78"/>
      <c r="K99" s="79">
        <v>7</v>
      </c>
      <c r="L99" s="77">
        <f t="shared" si="22"/>
        <v>70000</v>
      </c>
      <c r="M99" s="80">
        <f t="shared" si="23"/>
        <v>130000</v>
      </c>
      <c r="N99" s="80">
        <v>35000</v>
      </c>
      <c r="O99" s="169"/>
    </row>
    <row r="100" spans="2:15" ht="18" hidden="1" customHeight="1">
      <c r="B100" s="225">
        <v>30</v>
      </c>
      <c r="C100" s="167">
        <v>41967</v>
      </c>
      <c r="D100" s="65" t="s">
        <v>54</v>
      </c>
      <c r="E100" s="66" t="s">
        <v>52</v>
      </c>
      <c r="F100" s="66">
        <v>9</v>
      </c>
      <c r="G100" s="76">
        <v>6000</v>
      </c>
      <c r="H100" s="77">
        <f t="shared" si="21"/>
        <v>54000</v>
      </c>
      <c r="I100" s="65"/>
      <c r="J100" s="78"/>
      <c r="K100" s="79">
        <v>1</v>
      </c>
      <c r="L100" s="77">
        <f t="shared" si="22"/>
        <v>10000</v>
      </c>
      <c r="M100" s="80">
        <f t="shared" si="23"/>
        <v>64000</v>
      </c>
      <c r="N100" s="80">
        <v>35000</v>
      </c>
      <c r="O100" s="234"/>
    </row>
    <row r="101" spans="2:15" ht="18" hidden="1" customHeight="1" thickBot="1">
      <c r="B101" s="101">
        <v>31</v>
      </c>
      <c r="C101" s="168">
        <v>41968</v>
      </c>
      <c r="D101" s="84" t="s">
        <v>54</v>
      </c>
      <c r="E101" s="85" t="s">
        <v>52</v>
      </c>
      <c r="F101" s="85">
        <v>8</v>
      </c>
      <c r="G101" s="86">
        <v>6000</v>
      </c>
      <c r="H101" s="87">
        <f t="shared" si="21"/>
        <v>48000</v>
      </c>
      <c r="I101" s="84"/>
      <c r="J101" s="88"/>
      <c r="K101" s="89">
        <v>1</v>
      </c>
      <c r="L101" s="87">
        <f t="shared" si="22"/>
        <v>10000</v>
      </c>
      <c r="M101" s="90">
        <f t="shared" si="23"/>
        <v>58000</v>
      </c>
      <c r="N101" s="90">
        <v>35000</v>
      </c>
      <c r="O101" s="170"/>
    </row>
    <row r="102" spans="2:15" ht="18" customHeight="1">
      <c r="B102" s="114">
        <v>1</v>
      </c>
      <c r="C102" s="272">
        <v>41969</v>
      </c>
      <c r="D102" s="92" t="s">
        <v>54</v>
      </c>
      <c r="E102" s="93" t="s">
        <v>52</v>
      </c>
      <c r="F102" s="93">
        <v>8</v>
      </c>
      <c r="G102" s="94">
        <v>6000</v>
      </c>
      <c r="H102" s="73">
        <f t="shared" si="21"/>
        <v>48000</v>
      </c>
      <c r="I102" s="92"/>
      <c r="J102" s="95"/>
      <c r="K102" s="96">
        <v>1</v>
      </c>
      <c r="L102" s="73">
        <f t="shared" si="22"/>
        <v>10000</v>
      </c>
      <c r="M102" s="97">
        <f t="shared" si="23"/>
        <v>58000</v>
      </c>
      <c r="N102" s="97">
        <v>35000</v>
      </c>
      <c r="O102" s="169"/>
    </row>
    <row r="103" spans="2:15" ht="18" customHeight="1">
      <c r="B103" s="99">
        <v>2</v>
      </c>
      <c r="C103" s="167">
        <v>41970</v>
      </c>
      <c r="D103" s="92" t="s">
        <v>54</v>
      </c>
      <c r="E103" s="93" t="s">
        <v>52</v>
      </c>
      <c r="F103" s="93">
        <f>4+5</f>
        <v>9</v>
      </c>
      <c r="G103" s="94">
        <v>6000</v>
      </c>
      <c r="H103" s="73">
        <f t="shared" si="21"/>
        <v>54000</v>
      </c>
      <c r="I103" s="92"/>
      <c r="J103" s="95"/>
      <c r="K103" s="96">
        <v>5</v>
      </c>
      <c r="L103" s="73">
        <f t="shared" si="22"/>
        <v>50000</v>
      </c>
      <c r="M103" s="97">
        <f t="shared" si="23"/>
        <v>104000</v>
      </c>
      <c r="N103" s="97">
        <v>35000</v>
      </c>
      <c r="O103" s="169"/>
    </row>
    <row r="104" spans="2:15" ht="18" customHeight="1">
      <c r="B104" s="99">
        <v>3</v>
      </c>
      <c r="C104" s="167">
        <v>41971</v>
      </c>
      <c r="D104" s="92" t="s">
        <v>54</v>
      </c>
      <c r="E104" s="93" t="s">
        <v>52</v>
      </c>
      <c r="F104" s="93">
        <v>9</v>
      </c>
      <c r="G104" s="94">
        <v>6000</v>
      </c>
      <c r="H104" s="73">
        <f t="shared" si="21"/>
        <v>54000</v>
      </c>
      <c r="I104" s="92"/>
      <c r="J104" s="95"/>
      <c r="K104" s="96">
        <v>1</v>
      </c>
      <c r="L104" s="73">
        <f t="shared" si="22"/>
        <v>10000</v>
      </c>
      <c r="M104" s="97">
        <f t="shared" si="23"/>
        <v>64000</v>
      </c>
      <c r="N104" s="97">
        <v>35000</v>
      </c>
      <c r="O104" s="116"/>
    </row>
    <row r="105" spans="2:15" ht="18" customHeight="1">
      <c r="B105" s="99">
        <v>4</v>
      </c>
      <c r="C105" s="167">
        <v>41972</v>
      </c>
      <c r="D105" s="92" t="s">
        <v>54</v>
      </c>
      <c r="E105" s="93" t="s">
        <v>52</v>
      </c>
      <c r="F105" s="93">
        <v>8</v>
      </c>
      <c r="G105" s="94">
        <v>6000</v>
      </c>
      <c r="H105" s="73">
        <f t="shared" si="21"/>
        <v>48000</v>
      </c>
      <c r="I105" s="92"/>
      <c r="J105" s="95"/>
      <c r="K105" s="96">
        <v>1</v>
      </c>
      <c r="L105" s="73">
        <f t="shared" si="22"/>
        <v>10000</v>
      </c>
      <c r="M105" s="97">
        <f t="shared" si="23"/>
        <v>58000</v>
      </c>
      <c r="N105" s="97">
        <v>35000</v>
      </c>
      <c r="O105" s="116"/>
    </row>
    <row r="106" spans="2:15" ht="18" customHeight="1">
      <c r="B106" s="99">
        <v>5</v>
      </c>
      <c r="C106" s="166">
        <v>41973</v>
      </c>
      <c r="D106" s="217" t="s">
        <v>54</v>
      </c>
      <c r="E106" s="218" t="s">
        <v>52</v>
      </c>
      <c r="F106" s="218">
        <f>8+2</f>
        <v>10</v>
      </c>
      <c r="G106" s="219">
        <v>6000</v>
      </c>
      <c r="H106" s="220">
        <f t="shared" si="21"/>
        <v>60000</v>
      </c>
      <c r="I106" s="217"/>
      <c r="J106" s="221"/>
      <c r="K106" s="222">
        <v>10</v>
      </c>
      <c r="L106" s="220">
        <f t="shared" si="22"/>
        <v>100000</v>
      </c>
      <c r="M106" s="223">
        <f t="shared" si="23"/>
        <v>160000</v>
      </c>
      <c r="N106" s="223">
        <v>35000</v>
      </c>
      <c r="O106" s="116"/>
    </row>
    <row r="107" spans="2:15" ht="18" customHeight="1">
      <c r="B107" s="99">
        <v>6</v>
      </c>
      <c r="C107" s="167">
        <v>41974</v>
      </c>
      <c r="D107" s="92" t="s">
        <v>54</v>
      </c>
      <c r="E107" s="93" t="s">
        <v>52</v>
      </c>
      <c r="F107" s="93">
        <f>4+4</f>
        <v>8</v>
      </c>
      <c r="G107" s="94">
        <v>6000</v>
      </c>
      <c r="H107" s="73">
        <f t="shared" si="21"/>
        <v>48000</v>
      </c>
      <c r="I107" s="92"/>
      <c r="J107" s="95"/>
      <c r="K107" s="96">
        <v>4</v>
      </c>
      <c r="L107" s="73">
        <f t="shared" si="22"/>
        <v>40000</v>
      </c>
      <c r="M107" s="97">
        <f t="shared" si="23"/>
        <v>88000</v>
      </c>
      <c r="N107" s="97">
        <v>35000</v>
      </c>
      <c r="O107" s="116"/>
    </row>
    <row r="108" spans="2:15" ht="18" customHeight="1">
      <c r="B108" s="99">
        <v>7</v>
      </c>
      <c r="C108" s="167">
        <v>41975</v>
      </c>
      <c r="D108" s="92" t="s">
        <v>54</v>
      </c>
      <c r="E108" s="93" t="s">
        <v>52</v>
      </c>
      <c r="F108" s="93">
        <f>8+4</f>
        <v>12</v>
      </c>
      <c r="G108" s="94">
        <v>6000</v>
      </c>
      <c r="H108" s="73">
        <f>G108*F108</f>
        <v>72000</v>
      </c>
      <c r="I108" s="92"/>
      <c r="J108" s="95"/>
      <c r="K108" s="96">
        <v>4</v>
      </c>
      <c r="L108" s="73">
        <f t="shared" si="22"/>
        <v>40000</v>
      </c>
      <c r="M108" s="97">
        <f t="shared" si="23"/>
        <v>112000</v>
      </c>
      <c r="N108" s="97">
        <v>35000</v>
      </c>
      <c r="O108" s="116"/>
    </row>
    <row r="109" spans="2:15" ht="18" customHeight="1">
      <c r="B109" s="99">
        <v>8</v>
      </c>
      <c r="C109" s="167">
        <v>41976</v>
      </c>
      <c r="D109" s="92" t="s">
        <v>54</v>
      </c>
      <c r="E109" s="93" t="s">
        <v>52</v>
      </c>
      <c r="F109" s="93">
        <v>8</v>
      </c>
      <c r="G109" s="94">
        <v>6000</v>
      </c>
      <c r="H109" s="73">
        <f>G109*F109</f>
        <v>48000</v>
      </c>
      <c r="I109" s="92"/>
      <c r="J109" s="95"/>
      <c r="K109" s="96"/>
      <c r="L109" s="73">
        <f t="shared" si="22"/>
        <v>0</v>
      </c>
      <c r="M109" s="97">
        <f t="shared" si="23"/>
        <v>48000</v>
      </c>
      <c r="N109" s="97">
        <v>35000</v>
      </c>
      <c r="O109" s="116"/>
    </row>
    <row r="110" spans="2:15" ht="18" customHeight="1">
      <c r="B110" s="99">
        <v>9</v>
      </c>
      <c r="C110" s="167">
        <v>41977</v>
      </c>
      <c r="D110" s="92" t="s">
        <v>54</v>
      </c>
      <c r="E110" s="93" t="s">
        <v>52</v>
      </c>
      <c r="F110" s="93">
        <v>6</v>
      </c>
      <c r="G110" s="94">
        <v>6000</v>
      </c>
      <c r="H110" s="73">
        <f>G110*F110</f>
        <v>36000</v>
      </c>
      <c r="I110" s="92"/>
      <c r="J110" s="95"/>
      <c r="K110" s="96"/>
      <c r="L110" s="73">
        <f>K110*10000</f>
        <v>0</v>
      </c>
      <c r="M110" s="97">
        <f t="shared" si="23"/>
        <v>36000</v>
      </c>
      <c r="N110" s="97">
        <v>35000</v>
      </c>
      <c r="O110" s="116"/>
    </row>
    <row r="111" spans="2:15" ht="18" customHeight="1">
      <c r="B111" s="99">
        <v>10</v>
      </c>
      <c r="C111" s="167">
        <v>41978</v>
      </c>
      <c r="D111" s="92" t="s">
        <v>54</v>
      </c>
      <c r="E111" s="93" t="s">
        <v>52</v>
      </c>
      <c r="F111" s="93">
        <f>8+9</f>
        <v>17</v>
      </c>
      <c r="G111" s="94">
        <v>6000</v>
      </c>
      <c r="H111" s="73">
        <f>G111*F111</f>
        <v>102000</v>
      </c>
      <c r="I111" s="92"/>
      <c r="J111" s="95"/>
      <c r="K111" s="96">
        <v>9</v>
      </c>
      <c r="L111" s="73">
        <f t="shared" ref="L111:L130" si="24">K111*10000</f>
        <v>90000</v>
      </c>
      <c r="M111" s="97">
        <f t="shared" si="23"/>
        <v>192000</v>
      </c>
      <c r="N111" s="97">
        <v>35000</v>
      </c>
      <c r="O111" s="116"/>
    </row>
    <row r="112" spans="2:15" ht="18" customHeight="1">
      <c r="B112" s="99">
        <v>11</v>
      </c>
      <c r="C112" s="167">
        <v>41979</v>
      </c>
      <c r="D112" s="92" t="s">
        <v>54</v>
      </c>
      <c r="E112" s="93" t="s">
        <v>52</v>
      </c>
      <c r="F112" s="93">
        <f>4+6</f>
        <v>10</v>
      </c>
      <c r="G112" s="94">
        <v>6000</v>
      </c>
      <c r="H112" s="73">
        <f>G112*F112</f>
        <v>60000</v>
      </c>
      <c r="I112" s="92"/>
      <c r="J112" s="95"/>
      <c r="K112" s="96">
        <v>6</v>
      </c>
      <c r="L112" s="73">
        <f t="shared" si="24"/>
        <v>60000</v>
      </c>
      <c r="M112" s="97">
        <f t="shared" si="23"/>
        <v>120000</v>
      </c>
      <c r="N112" s="97">
        <v>35000</v>
      </c>
      <c r="O112" s="116"/>
    </row>
    <row r="113" spans="2:15" ht="18" customHeight="1">
      <c r="B113" s="99">
        <v>12</v>
      </c>
      <c r="C113" s="166">
        <v>41980</v>
      </c>
      <c r="D113" s="92" t="s">
        <v>54</v>
      </c>
      <c r="E113" s="93" t="s">
        <v>52</v>
      </c>
      <c r="F113" s="93">
        <v>10</v>
      </c>
      <c r="G113" s="94">
        <v>6000</v>
      </c>
      <c r="H113" s="73">
        <f t="shared" ref="H113:H130" si="25">G113*F113</f>
        <v>60000</v>
      </c>
      <c r="I113" s="92"/>
      <c r="J113" s="95"/>
      <c r="K113" s="96">
        <v>10</v>
      </c>
      <c r="L113" s="73">
        <f t="shared" si="24"/>
        <v>100000</v>
      </c>
      <c r="M113" s="97">
        <f t="shared" si="23"/>
        <v>160000</v>
      </c>
      <c r="N113" s="97">
        <v>35000</v>
      </c>
      <c r="O113" s="116"/>
    </row>
    <row r="114" spans="2:15" ht="18" customHeight="1">
      <c r="B114" s="99">
        <v>13</v>
      </c>
      <c r="C114" s="167">
        <v>41981</v>
      </c>
      <c r="D114" s="92" t="s">
        <v>54</v>
      </c>
      <c r="E114" s="93" t="s">
        <v>52</v>
      </c>
      <c r="F114" s="93">
        <f>4+7</f>
        <v>11</v>
      </c>
      <c r="G114" s="94">
        <v>6000</v>
      </c>
      <c r="H114" s="73">
        <f t="shared" si="25"/>
        <v>66000</v>
      </c>
      <c r="I114" s="92"/>
      <c r="J114" s="95"/>
      <c r="K114" s="96">
        <v>7</v>
      </c>
      <c r="L114" s="73">
        <f t="shared" si="24"/>
        <v>70000</v>
      </c>
      <c r="M114" s="97">
        <f t="shared" si="23"/>
        <v>136000</v>
      </c>
      <c r="N114" s="97">
        <v>35000</v>
      </c>
      <c r="O114" s="116"/>
    </row>
    <row r="115" spans="2:15" ht="18" customHeight="1">
      <c r="B115" s="99">
        <v>14</v>
      </c>
      <c r="C115" s="167">
        <v>41982</v>
      </c>
      <c r="D115" s="102" t="s">
        <v>135</v>
      </c>
      <c r="E115" s="93" t="s">
        <v>52</v>
      </c>
      <c r="F115" s="93"/>
      <c r="G115" s="94">
        <v>6000</v>
      </c>
      <c r="H115" s="73">
        <f t="shared" si="25"/>
        <v>0</v>
      </c>
      <c r="I115" s="92"/>
      <c r="J115" s="95"/>
      <c r="K115" s="96"/>
      <c r="L115" s="73">
        <f t="shared" si="24"/>
        <v>0</v>
      </c>
      <c r="M115" s="97">
        <f t="shared" si="23"/>
        <v>0</v>
      </c>
      <c r="N115" s="97">
        <v>35000</v>
      </c>
      <c r="O115" s="224"/>
    </row>
    <row r="116" spans="2:15" ht="18" customHeight="1">
      <c r="B116" s="99">
        <v>15</v>
      </c>
      <c r="C116" s="167">
        <v>41983</v>
      </c>
      <c r="D116" s="92" t="s">
        <v>54</v>
      </c>
      <c r="E116" s="93" t="s">
        <v>52</v>
      </c>
      <c r="F116" s="93">
        <f>4+6</f>
        <v>10</v>
      </c>
      <c r="G116" s="94">
        <v>6000</v>
      </c>
      <c r="H116" s="73">
        <f t="shared" si="25"/>
        <v>60000</v>
      </c>
      <c r="I116" s="92"/>
      <c r="J116" s="95"/>
      <c r="K116" s="96">
        <v>6</v>
      </c>
      <c r="L116" s="73">
        <f t="shared" si="24"/>
        <v>60000</v>
      </c>
      <c r="M116" s="97">
        <f t="shared" si="23"/>
        <v>120000</v>
      </c>
      <c r="N116" s="97">
        <v>35000</v>
      </c>
      <c r="O116" s="224"/>
    </row>
    <row r="117" spans="2:15" ht="18" customHeight="1">
      <c r="B117" s="99">
        <v>16</v>
      </c>
      <c r="C117" s="167">
        <v>41984</v>
      </c>
      <c r="D117" s="92" t="s">
        <v>54</v>
      </c>
      <c r="E117" s="93" t="s">
        <v>52</v>
      </c>
      <c r="F117" s="93">
        <f>4+6.5</f>
        <v>10.5</v>
      </c>
      <c r="G117" s="94">
        <v>6000</v>
      </c>
      <c r="H117" s="73">
        <f>G117*F117</f>
        <v>63000</v>
      </c>
      <c r="I117" s="92"/>
      <c r="J117" s="95"/>
      <c r="K117" s="96">
        <v>6.5</v>
      </c>
      <c r="L117" s="73">
        <f t="shared" si="24"/>
        <v>65000</v>
      </c>
      <c r="M117" s="97">
        <f t="shared" si="23"/>
        <v>128000</v>
      </c>
      <c r="N117" s="97">
        <v>35000</v>
      </c>
      <c r="O117" s="224"/>
    </row>
    <row r="118" spans="2:15" ht="18" customHeight="1">
      <c r="B118" s="99">
        <v>17</v>
      </c>
      <c r="C118" s="167">
        <v>41985</v>
      </c>
      <c r="D118" s="92" t="s">
        <v>54</v>
      </c>
      <c r="E118" s="93" t="s">
        <v>52</v>
      </c>
      <c r="F118" s="93">
        <v>4</v>
      </c>
      <c r="G118" s="94">
        <v>6000</v>
      </c>
      <c r="H118" s="73">
        <f t="shared" si="25"/>
        <v>24000</v>
      </c>
      <c r="I118" s="92"/>
      <c r="J118" s="95"/>
      <c r="K118" s="96"/>
      <c r="L118" s="73">
        <f t="shared" si="24"/>
        <v>0</v>
      </c>
      <c r="M118" s="97">
        <f t="shared" si="23"/>
        <v>24000</v>
      </c>
      <c r="N118" s="97">
        <v>35000</v>
      </c>
      <c r="O118" s="224"/>
    </row>
    <row r="119" spans="2:15" ht="18" customHeight="1">
      <c r="B119" s="99">
        <v>18</v>
      </c>
      <c r="C119" s="167">
        <v>41986</v>
      </c>
      <c r="D119" s="92" t="s">
        <v>54</v>
      </c>
      <c r="E119" s="93" t="s">
        <v>52</v>
      </c>
      <c r="F119" s="218">
        <v>8</v>
      </c>
      <c r="G119" s="94">
        <v>6000</v>
      </c>
      <c r="H119" s="73">
        <f t="shared" si="25"/>
        <v>48000</v>
      </c>
      <c r="I119" s="217"/>
      <c r="J119" s="221"/>
      <c r="K119" s="222"/>
      <c r="L119" s="73">
        <f t="shared" si="24"/>
        <v>0</v>
      </c>
      <c r="M119" s="97">
        <f t="shared" si="23"/>
        <v>48000</v>
      </c>
      <c r="N119" s="223">
        <v>35000</v>
      </c>
      <c r="O119" s="224"/>
    </row>
    <row r="120" spans="2:15" ht="18" customHeight="1">
      <c r="B120" s="99">
        <v>19</v>
      </c>
      <c r="C120" s="166">
        <v>41987</v>
      </c>
      <c r="D120" s="92" t="s">
        <v>54</v>
      </c>
      <c r="E120" s="93" t="s">
        <v>52</v>
      </c>
      <c r="F120" s="218">
        <f>7+1</f>
        <v>8</v>
      </c>
      <c r="G120" s="94">
        <v>6000</v>
      </c>
      <c r="H120" s="73">
        <f t="shared" si="25"/>
        <v>48000</v>
      </c>
      <c r="I120" s="217"/>
      <c r="J120" s="221"/>
      <c r="K120" s="222">
        <v>5</v>
      </c>
      <c r="L120" s="73">
        <f t="shared" si="24"/>
        <v>50000</v>
      </c>
      <c r="M120" s="97">
        <f t="shared" si="23"/>
        <v>98000</v>
      </c>
      <c r="N120" s="223">
        <v>35000</v>
      </c>
      <c r="O120" s="224"/>
    </row>
    <row r="121" spans="2:15" ht="18" customHeight="1">
      <c r="B121" s="99">
        <v>20</v>
      </c>
      <c r="C121" s="167">
        <v>41988</v>
      </c>
      <c r="D121" s="92" t="s">
        <v>54</v>
      </c>
      <c r="E121" s="93" t="s">
        <v>52</v>
      </c>
      <c r="F121" s="93">
        <f>8+7</f>
        <v>15</v>
      </c>
      <c r="G121" s="94">
        <v>6000</v>
      </c>
      <c r="H121" s="73">
        <f t="shared" si="25"/>
        <v>90000</v>
      </c>
      <c r="I121" s="92"/>
      <c r="J121" s="95"/>
      <c r="K121" s="96">
        <v>7</v>
      </c>
      <c r="L121" s="73">
        <f t="shared" si="24"/>
        <v>70000</v>
      </c>
      <c r="M121" s="97">
        <f t="shared" si="23"/>
        <v>160000</v>
      </c>
      <c r="N121" s="97">
        <v>35000</v>
      </c>
      <c r="O121" s="81"/>
    </row>
    <row r="122" spans="2:15" ht="18" customHeight="1">
      <c r="B122" s="99">
        <v>21</v>
      </c>
      <c r="C122" s="167">
        <v>41989</v>
      </c>
      <c r="D122" s="92" t="s">
        <v>54</v>
      </c>
      <c r="E122" s="93" t="s">
        <v>52</v>
      </c>
      <c r="F122" s="93">
        <v>5</v>
      </c>
      <c r="G122" s="94">
        <v>6000</v>
      </c>
      <c r="H122" s="73">
        <f t="shared" si="25"/>
        <v>30000</v>
      </c>
      <c r="I122" s="92"/>
      <c r="J122" s="95"/>
      <c r="K122" s="96">
        <v>1</v>
      </c>
      <c r="L122" s="73">
        <f t="shared" si="24"/>
        <v>10000</v>
      </c>
      <c r="M122" s="97">
        <f t="shared" si="23"/>
        <v>40000</v>
      </c>
      <c r="N122" s="97">
        <v>35000</v>
      </c>
      <c r="O122" s="81"/>
    </row>
    <row r="123" spans="2:15" ht="18" customHeight="1">
      <c r="B123" s="99">
        <v>22</v>
      </c>
      <c r="C123" s="167">
        <v>41990</v>
      </c>
      <c r="D123" s="92" t="s">
        <v>54</v>
      </c>
      <c r="E123" s="93" t="s">
        <v>52</v>
      </c>
      <c r="F123" s="93">
        <f>8+6.5</f>
        <v>14.5</v>
      </c>
      <c r="G123" s="94">
        <v>6000</v>
      </c>
      <c r="H123" s="73">
        <f t="shared" si="25"/>
        <v>87000</v>
      </c>
      <c r="I123" s="92"/>
      <c r="J123" s="95"/>
      <c r="K123" s="96">
        <v>6.5</v>
      </c>
      <c r="L123" s="73">
        <f t="shared" si="24"/>
        <v>65000</v>
      </c>
      <c r="M123" s="97">
        <f t="shared" si="23"/>
        <v>152000</v>
      </c>
      <c r="N123" s="97">
        <v>35000</v>
      </c>
      <c r="O123" s="224"/>
    </row>
    <row r="124" spans="2:15" ht="18" customHeight="1">
      <c r="B124" s="99">
        <v>23</v>
      </c>
      <c r="C124" s="167">
        <v>41991</v>
      </c>
      <c r="D124" s="92" t="s">
        <v>54</v>
      </c>
      <c r="E124" s="93" t="s">
        <v>52</v>
      </c>
      <c r="F124" s="93">
        <f>4+8</f>
        <v>12</v>
      </c>
      <c r="G124" s="94">
        <v>6000</v>
      </c>
      <c r="H124" s="73">
        <f t="shared" si="25"/>
        <v>72000</v>
      </c>
      <c r="I124" s="92"/>
      <c r="J124" s="95"/>
      <c r="K124" s="96">
        <v>8</v>
      </c>
      <c r="L124" s="73">
        <f t="shared" si="24"/>
        <v>80000</v>
      </c>
      <c r="M124" s="97">
        <f t="shared" si="23"/>
        <v>152000</v>
      </c>
      <c r="N124" s="97">
        <v>35000</v>
      </c>
      <c r="O124" s="169"/>
    </row>
    <row r="125" spans="2:15" ht="18" customHeight="1">
      <c r="B125" s="99">
        <v>24</v>
      </c>
      <c r="C125" s="167">
        <v>41992</v>
      </c>
      <c r="D125" s="92" t="s">
        <v>54</v>
      </c>
      <c r="E125" s="93" t="s">
        <v>52</v>
      </c>
      <c r="F125" s="93">
        <f>4+1</f>
        <v>5</v>
      </c>
      <c r="G125" s="94">
        <v>6000</v>
      </c>
      <c r="H125" s="73">
        <f t="shared" si="25"/>
        <v>30000</v>
      </c>
      <c r="I125" s="92"/>
      <c r="J125" s="95"/>
      <c r="K125" s="96">
        <v>1</v>
      </c>
      <c r="L125" s="73">
        <f t="shared" si="24"/>
        <v>10000</v>
      </c>
      <c r="M125" s="97">
        <f t="shared" si="23"/>
        <v>40000</v>
      </c>
      <c r="N125" s="97">
        <v>35000</v>
      </c>
      <c r="O125" s="169"/>
    </row>
    <row r="126" spans="2:15" ht="18" customHeight="1">
      <c r="B126" s="99">
        <v>25</v>
      </c>
      <c r="C126" s="167">
        <v>41993</v>
      </c>
      <c r="D126" s="92" t="s">
        <v>54</v>
      </c>
      <c r="E126" s="93" t="s">
        <v>52</v>
      </c>
      <c r="F126" s="93">
        <f>8+6</f>
        <v>14</v>
      </c>
      <c r="G126" s="94">
        <v>6000</v>
      </c>
      <c r="H126" s="73">
        <f t="shared" si="25"/>
        <v>84000</v>
      </c>
      <c r="I126" s="92"/>
      <c r="J126" s="95"/>
      <c r="K126" s="96">
        <v>6</v>
      </c>
      <c r="L126" s="73">
        <f t="shared" si="24"/>
        <v>60000</v>
      </c>
      <c r="M126" s="97">
        <f t="shared" si="23"/>
        <v>144000</v>
      </c>
      <c r="N126" s="97">
        <v>35000</v>
      </c>
      <c r="O126" s="169"/>
    </row>
    <row r="127" spans="2:15" ht="18" customHeight="1">
      <c r="B127" s="99">
        <v>26</v>
      </c>
      <c r="C127" s="166">
        <v>41994</v>
      </c>
      <c r="D127" s="92" t="s">
        <v>54</v>
      </c>
      <c r="E127" s="93" t="s">
        <v>52</v>
      </c>
      <c r="F127" s="93">
        <f>7+6</f>
        <v>13</v>
      </c>
      <c r="G127" s="94">
        <v>6000</v>
      </c>
      <c r="H127" s="73">
        <f t="shared" si="25"/>
        <v>78000</v>
      </c>
      <c r="I127" s="92"/>
      <c r="J127" s="95"/>
      <c r="K127" s="96">
        <f>4+6</f>
        <v>10</v>
      </c>
      <c r="L127" s="73">
        <f t="shared" si="24"/>
        <v>100000</v>
      </c>
      <c r="M127" s="97">
        <f t="shared" si="23"/>
        <v>178000</v>
      </c>
      <c r="N127" s="97">
        <v>35000</v>
      </c>
      <c r="O127" s="169"/>
    </row>
    <row r="128" spans="2:15" ht="18" customHeight="1">
      <c r="B128" s="99">
        <v>27</v>
      </c>
      <c r="C128" s="167">
        <v>41995</v>
      </c>
      <c r="D128" s="92" t="s">
        <v>54</v>
      </c>
      <c r="E128" s="93" t="s">
        <v>52</v>
      </c>
      <c r="F128" s="93">
        <f>4+7</f>
        <v>11</v>
      </c>
      <c r="G128" s="94">
        <v>6000</v>
      </c>
      <c r="H128" s="73">
        <f t="shared" si="25"/>
        <v>66000</v>
      </c>
      <c r="I128" s="92"/>
      <c r="J128" s="95"/>
      <c r="K128" s="96">
        <v>7</v>
      </c>
      <c r="L128" s="73">
        <f t="shared" si="24"/>
        <v>70000</v>
      </c>
      <c r="M128" s="97">
        <f>L128+J128+H128</f>
        <v>136000</v>
      </c>
      <c r="N128" s="97">
        <v>35000</v>
      </c>
      <c r="O128" s="273"/>
    </row>
    <row r="129" spans="2:15" ht="18" customHeight="1">
      <c r="B129" s="99">
        <v>28</v>
      </c>
      <c r="C129" s="167">
        <v>41996</v>
      </c>
      <c r="D129" s="92" t="s">
        <v>54</v>
      </c>
      <c r="E129" s="93" t="s">
        <v>52</v>
      </c>
      <c r="F129" s="93">
        <v>8</v>
      </c>
      <c r="G129" s="94">
        <v>6000</v>
      </c>
      <c r="H129" s="73">
        <f t="shared" si="25"/>
        <v>48000</v>
      </c>
      <c r="I129" s="92"/>
      <c r="J129" s="95"/>
      <c r="K129" s="96"/>
      <c r="L129" s="73">
        <f t="shared" si="24"/>
        <v>0</v>
      </c>
      <c r="M129" s="97">
        <f>L129+J129+H129</f>
        <v>48000</v>
      </c>
      <c r="N129" s="97">
        <v>35000</v>
      </c>
      <c r="O129" s="273" t="s">
        <v>59</v>
      </c>
    </row>
    <row r="130" spans="2:15" ht="18" customHeight="1">
      <c r="B130" s="99">
        <v>29</v>
      </c>
      <c r="C130" s="167">
        <v>41997</v>
      </c>
      <c r="D130" s="92" t="s">
        <v>54</v>
      </c>
      <c r="E130" s="93" t="s">
        <v>52</v>
      </c>
      <c r="F130" s="66">
        <v>6</v>
      </c>
      <c r="G130" s="76">
        <v>6000</v>
      </c>
      <c r="H130" s="77">
        <f t="shared" si="25"/>
        <v>36000</v>
      </c>
      <c r="I130" s="65"/>
      <c r="J130" s="78"/>
      <c r="K130" s="79"/>
      <c r="L130" s="77">
        <f t="shared" si="24"/>
        <v>0</v>
      </c>
      <c r="M130" s="80">
        <f>L130+J130+H130</f>
        <v>36000</v>
      </c>
      <c r="N130" s="80">
        <v>35000</v>
      </c>
      <c r="O130" s="273" t="s">
        <v>59</v>
      </c>
    </row>
    <row r="131" spans="2:15" ht="18" customHeight="1" thickBot="1">
      <c r="B131" s="101">
        <v>30</v>
      </c>
      <c r="C131" s="168">
        <v>41998</v>
      </c>
      <c r="D131" s="84" t="s">
        <v>54</v>
      </c>
      <c r="E131" s="85" t="s">
        <v>52</v>
      </c>
      <c r="F131" s="85">
        <v>8</v>
      </c>
      <c r="G131" s="86">
        <v>6000</v>
      </c>
      <c r="H131" s="87">
        <f>G131*F131</f>
        <v>48000</v>
      </c>
      <c r="I131" s="84"/>
      <c r="J131" s="88"/>
      <c r="K131" s="89"/>
      <c r="L131" s="87">
        <f>K131*10000</f>
        <v>0</v>
      </c>
      <c r="M131" s="90">
        <f>L131+J131+H131</f>
        <v>48000</v>
      </c>
      <c r="N131" s="90">
        <v>35000</v>
      </c>
      <c r="O131" s="274" t="s">
        <v>59</v>
      </c>
    </row>
    <row r="132" spans="2:15" ht="18" customHeight="1">
      <c r="B132" s="123"/>
      <c r="C132" s="124"/>
      <c r="D132" s="165"/>
      <c r="E132" s="125"/>
      <c r="F132" s="125"/>
      <c r="G132" s="126"/>
      <c r="H132" s="127"/>
      <c r="I132" s="128"/>
      <c r="J132" s="129"/>
      <c r="K132" s="130"/>
      <c r="L132" s="127"/>
      <c r="M132" s="131"/>
      <c r="N132" s="131"/>
      <c r="O132" s="132"/>
    </row>
    <row r="133" spans="2:15" ht="18" customHeight="1">
      <c r="B133" s="123"/>
      <c r="D133" s="134" t="s">
        <v>64</v>
      </c>
      <c r="E133" s="135"/>
      <c r="F133" s="135"/>
      <c r="G133" s="1"/>
      <c r="H133" s="136"/>
      <c r="I133" s="1"/>
      <c r="J133" s="1"/>
      <c r="K133" s="2"/>
      <c r="L133" s="137"/>
      <c r="M133" s="138" t="s">
        <v>65</v>
      </c>
    </row>
    <row r="134" spans="2:15" ht="18" customHeight="1">
      <c r="D134" s="136"/>
      <c r="E134" s="136"/>
      <c r="F134" s="136"/>
      <c r="G134" s="1"/>
      <c r="H134" s="136"/>
      <c r="I134" s="1"/>
      <c r="J134" s="1"/>
      <c r="K134" s="138"/>
      <c r="L134" s="137"/>
      <c r="M134" s="136"/>
    </row>
    <row r="135" spans="2:15" ht="18" customHeight="1">
      <c r="D135" s="136"/>
      <c r="E135" s="136"/>
      <c r="F135" s="136"/>
      <c r="G135" s="1"/>
      <c r="H135" s="136"/>
      <c r="I135" s="1"/>
      <c r="J135" s="1"/>
      <c r="K135" s="138"/>
      <c r="L135" s="137"/>
      <c r="M135" s="136"/>
    </row>
    <row r="136" spans="2:15" ht="18" customHeight="1">
      <c r="D136" s="136"/>
      <c r="E136" s="136"/>
      <c r="F136" s="136"/>
      <c r="G136" s="1"/>
      <c r="H136" s="136"/>
      <c r="I136" s="1"/>
      <c r="J136" s="1"/>
      <c r="K136" s="138"/>
      <c r="L136" s="137"/>
      <c r="M136" s="136"/>
    </row>
    <row r="137" spans="2:15" ht="18" customHeight="1">
      <c r="D137" s="138" t="s">
        <v>66</v>
      </c>
      <c r="E137" s="136"/>
      <c r="F137" s="136"/>
      <c r="G137" s="2"/>
      <c r="H137" s="1"/>
      <c r="I137" s="1"/>
      <c r="J137" s="1"/>
      <c r="K137" s="2"/>
      <c r="L137" s="137"/>
      <c r="M137" s="138" t="s">
        <v>67</v>
      </c>
    </row>
    <row r="138" spans="2:15" ht="18" customHeight="1">
      <c r="D138" s="136" t="s">
        <v>68</v>
      </c>
      <c r="E138" s="137"/>
      <c r="F138" s="137"/>
      <c r="G138" s="139"/>
      <c r="H138" s="140"/>
      <c r="I138" s="141"/>
      <c r="J138" s="140"/>
      <c r="K138" s="141"/>
      <c r="L138" s="137"/>
      <c r="M138" s="139"/>
    </row>
    <row r="139" spans="2:15" ht="18" customHeight="1"/>
    <row r="140" spans="2:15" ht="18" customHeight="1"/>
    <row r="141" spans="2:15" ht="18" customHeight="1"/>
    <row r="142" spans="2:15" ht="18" customHeight="1"/>
    <row r="143" spans="2:15" ht="18" customHeight="1"/>
    <row r="144" spans="2:15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</sheetData>
  <autoFilter ref="B8:O131">
    <filterColumn colId="1">
      <filters>
        <dateGroupItem year="2014" month="11" day="26" dateTimeGrouping="day"/>
        <dateGroupItem year="2014" month="11" day="27" dateTimeGrouping="day"/>
        <dateGroupItem year="2014" month="11" day="28" dateTimeGrouping="day"/>
        <dateGroupItem year="2014" month="11" day="29" dateTimeGrouping="day"/>
        <dateGroupItem year="2014" month="11" day="30" dateTimeGrouping="day"/>
        <dateGroupItem year="2014" month="12" dateTimeGrouping="month"/>
      </filters>
    </filterColumn>
  </autoFilter>
  <mergeCells count="5">
    <mergeCell ref="B1:O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theme="5" tint="0.59999389629810485"/>
  </sheetPr>
  <dimension ref="A1:P296"/>
  <sheetViews>
    <sheetView zoomScale="75" zoomScaleNormal="75" workbookViewId="0">
      <pane ySplit="8" topLeftCell="A114" activePane="bottomLeft" state="frozen"/>
      <selection pane="bottomLeft" activeCell="L114" sqref="L114"/>
    </sheetView>
  </sheetViews>
  <sheetFormatPr defaultColWidth="12.42578125" defaultRowHeight="15"/>
  <cols>
    <col min="1" max="1" width="1.85546875" customWidth="1"/>
    <col min="2" max="2" width="5.7109375" style="3" customWidth="1"/>
    <col min="3" max="3" width="12.85546875" style="198" customWidth="1"/>
    <col min="4" max="4" width="40.28515625" customWidth="1"/>
    <col min="5" max="5" width="12.140625" style="133" customWidth="1"/>
    <col min="6" max="6" width="8.7109375" style="133" customWidth="1"/>
    <col min="7" max="7" width="12.140625" style="142" customWidth="1"/>
    <col min="8" max="8" width="16.7109375" style="142" customWidth="1"/>
    <col min="9" max="9" width="12.140625" customWidth="1"/>
    <col min="10" max="10" width="16.7109375" customWidth="1"/>
    <col min="11" max="11" width="10.7109375" style="143" customWidth="1"/>
    <col min="12" max="12" width="14.7109375" style="142" customWidth="1"/>
    <col min="13" max="13" width="10.7109375" style="142" customWidth="1"/>
    <col min="14" max="14" width="16.7109375" style="3" customWidth="1"/>
    <col min="15" max="15" width="16.7109375" customWidth="1"/>
    <col min="16" max="16" width="14.7109375" customWidth="1"/>
  </cols>
  <sheetData>
    <row r="1" spans="1:16" ht="24.95" customHeight="1">
      <c r="B1" s="375" t="s">
        <v>69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</row>
    <row r="2" spans="1:16" s="2" customFormat="1" ht="15" customHeight="1">
      <c r="A2" s="144"/>
      <c r="B2" s="145" t="s">
        <v>1</v>
      </c>
      <c r="C2" s="187"/>
      <c r="D2" s="146" t="s">
        <v>75</v>
      </c>
      <c r="E2" s="147"/>
      <c r="F2" s="147"/>
      <c r="G2" s="148"/>
      <c r="H2" s="149"/>
      <c r="I2" s="150"/>
      <c r="J2" s="3"/>
    </row>
    <row r="3" spans="1:16" s="2" customFormat="1" ht="15" customHeight="1">
      <c r="A3" s="144"/>
      <c r="B3" s="145" t="s">
        <v>2</v>
      </c>
      <c r="C3" s="187"/>
      <c r="D3" s="146" t="s">
        <v>70</v>
      </c>
      <c r="E3" s="147"/>
      <c r="F3" s="147"/>
      <c r="G3" s="148"/>
      <c r="H3" s="149"/>
      <c r="I3" s="150"/>
      <c r="J3" s="3"/>
    </row>
    <row r="4" spans="1:16" s="2" customFormat="1" ht="15" customHeight="1">
      <c r="A4" s="144"/>
      <c r="B4" s="145" t="s">
        <v>34</v>
      </c>
      <c r="C4" s="187"/>
      <c r="D4" s="146" t="s">
        <v>35</v>
      </c>
      <c r="E4" s="147"/>
      <c r="F4" s="147"/>
      <c r="G4" s="148"/>
      <c r="H4" s="151"/>
      <c r="I4" s="150"/>
      <c r="J4" s="3"/>
    </row>
    <row r="5" spans="1:16" ht="16.5" customHeight="1" thickBot="1">
      <c r="B5" s="377"/>
      <c r="C5" s="377"/>
      <c r="D5" s="47"/>
      <c r="E5" s="374">
        <v>30</v>
      </c>
      <c r="F5" s="48"/>
      <c r="G5" s="49"/>
      <c r="H5" s="49"/>
      <c r="I5" s="50"/>
      <c r="J5" s="50"/>
      <c r="K5" s="51"/>
      <c r="L5" s="49"/>
      <c r="M5" s="49"/>
      <c r="N5" s="53"/>
    </row>
    <row r="6" spans="1:16" s="58" customFormat="1" ht="54.95" customHeight="1" thickBot="1">
      <c r="B6" s="54" t="s">
        <v>36</v>
      </c>
      <c r="C6" s="188" t="s">
        <v>37</v>
      </c>
      <c r="D6" s="54" t="s">
        <v>38</v>
      </c>
      <c r="E6" s="54" t="s">
        <v>39</v>
      </c>
      <c r="F6" s="54" t="s">
        <v>40</v>
      </c>
      <c r="G6" s="55" t="s">
        <v>0</v>
      </c>
      <c r="H6" s="56" t="s">
        <v>41</v>
      </c>
      <c r="I6" s="54" t="s">
        <v>42</v>
      </c>
      <c r="J6" s="54" t="s">
        <v>43</v>
      </c>
      <c r="K6" s="57" t="s">
        <v>117</v>
      </c>
      <c r="L6" s="56" t="s">
        <v>118</v>
      </c>
      <c r="M6" s="57" t="s">
        <v>119</v>
      </c>
      <c r="N6" s="56" t="s">
        <v>122</v>
      </c>
      <c r="O6" s="56" t="s">
        <v>46</v>
      </c>
      <c r="P6" s="54" t="s">
        <v>48</v>
      </c>
    </row>
    <row r="7" spans="1:16" ht="18" customHeight="1" thickBot="1">
      <c r="B7" s="59">
        <v>1</v>
      </c>
      <c r="C7" s="62">
        <v>2</v>
      </c>
      <c r="D7" s="59">
        <v>3</v>
      </c>
      <c r="E7" s="59">
        <v>4</v>
      </c>
      <c r="F7" s="59">
        <v>5</v>
      </c>
      <c r="G7" s="60">
        <v>6</v>
      </c>
      <c r="H7" s="61" t="s">
        <v>49</v>
      </c>
      <c r="I7" s="59">
        <v>8</v>
      </c>
      <c r="J7" s="59">
        <v>9</v>
      </c>
      <c r="K7" s="62">
        <v>10</v>
      </c>
      <c r="L7" s="61" t="s">
        <v>50</v>
      </c>
      <c r="M7" s="62">
        <v>12</v>
      </c>
      <c r="N7" s="61" t="s">
        <v>120</v>
      </c>
      <c r="O7" s="240" t="s">
        <v>121</v>
      </c>
      <c r="P7" s="59">
        <v>14</v>
      </c>
    </row>
    <row r="8" spans="1:16" ht="18" customHeight="1" thickBot="1">
      <c r="B8" s="59"/>
      <c r="C8" s="189"/>
      <c r="D8" s="59"/>
      <c r="E8" s="59"/>
      <c r="F8" s="63">
        <f>SUBTOTAL(9,F9:F420)</f>
        <v>196</v>
      </c>
      <c r="G8" s="61"/>
      <c r="H8" s="64">
        <f>SUBTOTAL(9,H9:H857)</f>
        <v>1568000</v>
      </c>
      <c r="I8" s="59"/>
      <c r="J8" s="59"/>
      <c r="K8" s="63">
        <f>SUBTOTAL(9,K9:K420)</f>
        <v>117</v>
      </c>
      <c r="L8" s="64">
        <f>SUBTOTAL(9,L9:L857)</f>
        <v>1170000</v>
      </c>
      <c r="M8" s="63">
        <f>SUBTOTAL(9,M9:M420)</f>
        <v>10</v>
      </c>
      <c r="N8" s="64">
        <f>SUBTOTAL(9,N9:N857)</f>
        <v>150000</v>
      </c>
      <c r="O8" s="64">
        <f>SUBTOTAL(9,O9:O857)</f>
        <v>2888000</v>
      </c>
      <c r="P8" s="59"/>
    </row>
    <row r="9" spans="1:16" ht="18" hidden="1" customHeight="1">
      <c r="B9" s="98">
        <v>1</v>
      </c>
      <c r="C9" s="190">
        <v>41833</v>
      </c>
      <c r="D9" s="65" t="s">
        <v>71</v>
      </c>
      <c r="E9" s="66" t="s">
        <v>52</v>
      </c>
      <c r="F9" s="66"/>
      <c r="G9" s="76">
        <v>8000</v>
      </c>
      <c r="H9" s="77">
        <f t="shared" ref="H9:H19" si="0">G9*F9</f>
        <v>0</v>
      </c>
      <c r="I9" s="65"/>
      <c r="J9" s="78"/>
      <c r="K9" s="79"/>
      <c r="L9" s="77">
        <f t="shared" ref="L9:L19" si="1">K9*10000</f>
        <v>0</v>
      </c>
      <c r="M9" s="80">
        <f t="shared" ref="M9:M20" si="2">L9+J9+H9</f>
        <v>0</v>
      </c>
      <c r="N9" s="81"/>
    </row>
    <row r="10" spans="1:16" ht="18" hidden="1" customHeight="1">
      <c r="B10" s="99">
        <v>2</v>
      </c>
      <c r="C10" s="191">
        <v>41834</v>
      </c>
      <c r="D10" s="65" t="s">
        <v>71</v>
      </c>
      <c r="E10" s="66" t="s">
        <v>52</v>
      </c>
      <c r="F10" s="66"/>
      <c r="G10" s="76">
        <v>8000</v>
      </c>
      <c r="H10" s="77">
        <f t="shared" si="0"/>
        <v>0</v>
      </c>
      <c r="I10" s="65"/>
      <c r="J10" s="78"/>
      <c r="K10" s="79"/>
      <c r="L10" s="77">
        <f t="shared" si="1"/>
        <v>0</v>
      </c>
      <c r="M10" s="80">
        <f t="shared" si="2"/>
        <v>0</v>
      </c>
      <c r="N10" s="81"/>
    </row>
    <row r="11" spans="1:16" ht="18" hidden="1" customHeight="1">
      <c r="B11" s="99">
        <v>3</v>
      </c>
      <c r="C11" s="191">
        <v>41835</v>
      </c>
      <c r="D11" s="65" t="s">
        <v>71</v>
      </c>
      <c r="E11" s="66" t="s">
        <v>52</v>
      </c>
      <c r="F11" s="66"/>
      <c r="G11" s="76">
        <v>8000</v>
      </c>
      <c r="H11" s="77">
        <f t="shared" si="0"/>
        <v>0</v>
      </c>
      <c r="I11" s="65"/>
      <c r="J11" s="78"/>
      <c r="K11" s="79"/>
      <c r="L11" s="77">
        <f t="shared" si="1"/>
        <v>0</v>
      </c>
      <c r="M11" s="80">
        <f t="shared" si="2"/>
        <v>0</v>
      </c>
      <c r="N11" s="81"/>
    </row>
    <row r="12" spans="1:16" ht="18" hidden="1" customHeight="1">
      <c r="B12" s="100">
        <v>4</v>
      </c>
      <c r="C12" s="191">
        <v>41836</v>
      </c>
      <c r="D12" s="65" t="s">
        <v>71</v>
      </c>
      <c r="E12" s="66" t="s">
        <v>52</v>
      </c>
      <c r="F12" s="66"/>
      <c r="G12" s="76">
        <v>8000</v>
      </c>
      <c r="H12" s="77">
        <f t="shared" si="0"/>
        <v>0</v>
      </c>
      <c r="I12" s="65"/>
      <c r="J12" s="78"/>
      <c r="K12" s="79"/>
      <c r="L12" s="77">
        <f t="shared" si="1"/>
        <v>0</v>
      </c>
      <c r="M12" s="80">
        <f t="shared" si="2"/>
        <v>0</v>
      </c>
      <c r="N12" s="81"/>
    </row>
    <row r="13" spans="1:16" ht="18" hidden="1" customHeight="1">
      <c r="B13" s="99">
        <v>5</v>
      </c>
      <c r="C13" s="191">
        <v>41837</v>
      </c>
      <c r="D13" s="65" t="s">
        <v>71</v>
      </c>
      <c r="E13" s="66" t="s">
        <v>52</v>
      </c>
      <c r="F13" s="66"/>
      <c r="G13" s="76">
        <v>8000</v>
      </c>
      <c r="H13" s="77">
        <f t="shared" si="0"/>
        <v>0</v>
      </c>
      <c r="I13" s="65"/>
      <c r="J13" s="78"/>
      <c r="K13" s="79"/>
      <c r="L13" s="77">
        <f t="shared" si="1"/>
        <v>0</v>
      </c>
      <c r="M13" s="80">
        <f t="shared" si="2"/>
        <v>0</v>
      </c>
      <c r="N13" s="81"/>
    </row>
    <row r="14" spans="1:16" ht="18" hidden="1" customHeight="1">
      <c r="B14" s="99">
        <v>6</v>
      </c>
      <c r="C14" s="191">
        <v>41838</v>
      </c>
      <c r="D14" s="65" t="s">
        <v>71</v>
      </c>
      <c r="E14" s="66" t="s">
        <v>52</v>
      </c>
      <c r="F14" s="66"/>
      <c r="G14" s="76">
        <v>8000</v>
      </c>
      <c r="H14" s="77">
        <f t="shared" si="0"/>
        <v>0</v>
      </c>
      <c r="I14" s="65"/>
      <c r="J14" s="78"/>
      <c r="K14" s="79"/>
      <c r="L14" s="77">
        <f t="shared" si="1"/>
        <v>0</v>
      </c>
      <c r="M14" s="80">
        <f t="shared" si="2"/>
        <v>0</v>
      </c>
      <c r="N14" s="81"/>
    </row>
    <row r="15" spans="1:16" ht="18" hidden="1" customHeight="1">
      <c r="B15" s="99">
        <v>7</v>
      </c>
      <c r="C15" s="191">
        <v>41839</v>
      </c>
      <c r="D15" s="65" t="s">
        <v>71</v>
      </c>
      <c r="E15" s="66" t="s">
        <v>52</v>
      </c>
      <c r="F15" s="66"/>
      <c r="G15" s="76">
        <v>8000</v>
      </c>
      <c r="H15" s="77">
        <f t="shared" si="0"/>
        <v>0</v>
      </c>
      <c r="I15" s="65"/>
      <c r="J15" s="78"/>
      <c r="K15" s="79"/>
      <c r="L15" s="77">
        <f t="shared" si="1"/>
        <v>0</v>
      </c>
      <c r="M15" s="80">
        <f t="shared" si="2"/>
        <v>0</v>
      </c>
      <c r="N15" s="81"/>
    </row>
    <row r="16" spans="1:16" ht="18" hidden="1" customHeight="1">
      <c r="B16" s="99">
        <v>8</v>
      </c>
      <c r="C16" s="190">
        <v>41840</v>
      </c>
      <c r="D16" s="65" t="s">
        <v>71</v>
      </c>
      <c r="E16" s="66" t="s">
        <v>52</v>
      </c>
      <c r="F16" s="66"/>
      <c r="G16" s="76">
        <v>8000</v>
      </c>
      <c r="H16" s="77">
        <f t="shared" si="0"/>
        <v>0</v>
      </c>
      <c r="I16" s="65"/>
      <c r="J16" s="78"/>
      <c r="K16" s="79"/>
      <c r="L16" s="77">
        <f t="shared" si="1"/>
        <v>0</v>
      </c>
      <c r="M16" s="80">
        <f t="shared" si="2"/>
        <v>0</v>
      </c>
      <c r="N16" s="81"/>
    </row>
    <row r="17" spans="2:14" ht="18" hidden="1" customHeight="1">
      <c r="B17" s="99">
        <v>9</v>
      </c>
      <c r="C17" s="191">
        <v>41841</v>
      </c>
      <c r="D17" s="65" t="s">
        <v>71</v>
      </c>
      <c r="E17" s="66" t="s">
        <v>52</v>
      </c>
      <c r="F17" s="66"/>
      <c r="G17" s="76">
        <v>8000</v>
      </c>
      <c r="H17" s="77">
        <f t="shared" si="0"/>
        <v>0</v>
      </c>
      <c r="I17" s="65"/>
      <c r="J17" s="78"/>
      <c r="K17" s="79"/>
      <c r="L17" s="77">
        <f t="shared" si="1"/>
        <v>0</v>
      </c>
      <c r="M17" s="80">
        <f t="shared" si="2"/>
        <v>0</v>
      </c>
      <c r="N17" s="81"/>
    </row>
    <row r="18" spans="2:14" ht="18" hidden="1" customHeight="1">
      <c r="B18" s="99">
        <v>10</v>
      </c>
      <c r="C18" s="191">
        <v>41842</v>
      </c>
      <c r="D18" s="65" t="s">
        <v>71</v>
      </c>
      <c r="E18" s="66" t="s">
        <v>52</v>
      </c>
      <c r="F18" s="66"/>
      <c r="G18" s="76">
        <v>8000</v>
      </c>
      <c r="H18" s="77">
        <f t="shared" si="0"/>
        <v>0</v>
      </c>
      <c r="I18" s="65"/>
      <c r="J18" s="78"/>
      <c r="K18" s="79"/>
      <c r="L18" s="77">
        <f t="shared" si="1"/>
        <v>0</v>
      </c>
      <c r="M18" s="80">
        <f t="shared" si="2"/>
        <v>0</v>
      </c>
      <c r="N18" s="81"/>
    </row>
    <row r="19" spans="2:14" ht="18" hidden="1" customHeight="1">
      <c r="B19" s="100">
        <v>11</v>
      </c>
      <c r="C19" s="191">
        <v>41843</v>
      </c>
      <c r="D19" s="103" t="s">
        <v>72</v>
      </c>
      <c r="E19" s="66"/>
      <c r="F19" s="66"/>
      <c r="G19" s="76">
        <v>8000</v>
      </c>
      <c r="H19" s="77">
        <f t="shared" si="0"/>
        <v>0</v>
      </c>
      <c r="I19" s="65"/>
      <c r="J19" s="78"/>
      <c r="K19" s="79"/>
      <c r="L19" s="77">
        <f t="shared" si="1"/>
        <v>0</v>
      </c>
      <c r="M19" s="80">
        <f t="shared" si="2"/>
        <v>0</v>
      </c>
      <c r="N19" s="81"/>
    </row>
    <row r="20" spans="2:14" ht="18" hidden="1" customHeight="1">
      <c r="B20" s="99">
        <v>12</v>
      </c>
      <c r="C20" s="191">
        <v>41844</v>
      </c>
      <c r="D20" s="103" t="s">
        <v>72</v>
      </c>
      <c r="E20" s="66"/>
      <c r="F20" s="66"/>
      <c r="G20" s="76">
        <v>8000</v>
      </c>
      <c r="H20" s="77">
        <f>G20*F20</f>
        <v>0</v>
      </c>
      <c r="I20" s="65"/>
      <c r="J20" s="78"/>
      <c r="K20" s="79"/>
      <c r="L20" s="77">
        <f>K20*10000</f>
        <v>0</v>
      </c>
      <c r="M20" s="80">
        <f t="shared" si="2"/>
        <v>0</v>
      </c>
      <c r="N20" s="81"/>
    </row>
    <row r="21" spans="2:14" ht="18" hidden="1" customHeight="1" thickBot="1">
      <c r="B21" s="101">
        <v>13</v>
      </c>
      <c r="C21" s="192">
        <v>41845</v>
      </c>
      <c r="D21" s="104" t="s">
        <v>55</v>
      </c>
      <c r="E21" s="85"/>
      <c r="F21" s="85"/>
      <c r="G21" s="86">
        <v>8000</v>
      </c>
      <c r="H21" s="87">
        <f>G21*F21</f>
        <v>0</v>
      </c>
      <c r="I21" s="84"/>
      <c r="J21" s="88"/>
      <c r="K21" s="89"/>
      <c r="L21" s="87">
        <f>K21*10000</f>
        <v>0</v>
      </c>
      <c r="M21" s="90">
        <f>L21+J21+H21</f>
        <v>0</v>
      </c>
      <c r="N21" s="91"/>
    </row>
    <row r="22" spans="2:14" ht="18" hidden="1" customHeight="1">
      <c r="B22" s="98">
        <v>1</v>
      </c>
      <c r="C22" s="199">
        <v>41877</v>
      </c>
      <c r="D22" s="70" t="s">
        <v>73</v>
      </c>
      <c r="E22" s="67" t="s">
        <v>52</v>
      </c>
      <c r="F22" s="67"/>
      <c r="G22" s="68">
        <v>8000</v>
      </c>
      <c r="H22" s="69">
        <f t="shared" ref="H22:H32" si="3">G22*F22</f>
        <v>0</v>
      </c>
      <c r="I22" s="70"/>
      <c r="J22" s="71"/>
      <c r="K22" s="72"/>
      <c r="L22" s="69">
        <f t="shared" ref="L22:L32" si="4">K22*10000</f>
        <v>0</v>
      </c>
      <c r="M22" s="74">
        <f t="shared" ref="M22:M58" si="5">L22+J22+H22</f>
        <v>0</v>
      </c>
      <c r="N22" s="152"/>
    </row>
    <row r="23" spans="2:14" ht="18" hidden="1" customHeight="1">
      <c r="B23" s="99">
        <v>2</v>
      </c>
      <c r="C23" s="200">
        <v>41878</v>
      </c>
      <c r="D23" s="65" t="s">
        <v>73</v>
      </c>
      <c r="E23" s="66" t="s">
        <v>52</v>
      </c>
      <c r="F23" s="66"/>
      <c r="G23" s="76">
        <v>8000</v>
      </c>
      <c r="H23" s="77">
        <f t="shared" si="3"/>
        <v>0</v>
      </c>
      <c r="I23" s="65"/>
      <c r="J23" s="78"/>
      <c r="K23" s="79"/>
      <c r="L23" s="77">
        <f t="shared" si="4"/>
        <v>0</v>
      </c>
      <c r="M23" s="80">
        <f t="shared" si="5"/>
        <v>0</v>
      </c>
      <c r="N23" s="81"/>
    </row>
    <row r="24" spans="2:14" ht="18" hidden="1" customHeight="1">
      <c r="B24" s="99">
        <v>3</v>
      </c>
      <c r="C24" s="200">
        <v>41879</v>
      </c>
      <c r="D24" s="65" t="s">
        <v>73</v>
      </c>
      <c r="E24" s="66" t="s">
        <v>52</v>
      </c>
      <c r="F24" s="66"/>
      <c r="G24" s="76">
        <v>8000</v>
      </c>
      <c r="H24" s="77">
        <f t="shared" si="3"/>
        <v>0</v>
      </c>
      <c r="I24" s="65"/>
      <c r="J24" s="78"/>
      <c r="K24" s="79"/>
      <c r="L24" s="77">
        <f t="shared" si="4"/>
        <v>0</v>
      </c>
      <c r="M24" s="80">
        <f t="shared" si="5"/>
        <v>0</v>
      </c>
      <c r="N24" s="81"/>
    </row>
    <row r="25" spans="2:14" ht="18" hidden="1" customHeight="1">
      <c r="B25" s="99">
        <v>4</v>
      </c>
      <c r="C25" s="200">
        <v>41880</v>
      </c>
      <c r="D25" s="65" t="s">
        <v>73</v>
      </c>
      <c r="E25" s="66" t="s">
        <v>52</v>
      </c>
      <c r="F25" s="66"/>
      <c r="G25" s="76">
        <v>8000</v>
      </c>
      <c r="H25" s="77">
        <f t="shared" si="3"/>
        <v>0</v>
      </c>
      <c r="I25" s="65"/>
      <c r="J25" s="78"/>
      <c r="K25" s="79"/>
      <c r="L25" s="77">
        <f t="shared" si="4"/>
        <v>0</v>
      </c>
      <c r="M25" s="80">
        <f t="shared" si="5"/>
        <v>0</v>
      </c>
      <c r="N25" s="81"/>
    </row>
    <row r="26" spans="2:14" ht="18" hidden="1" customHeight="1">
      <c r="B26" s="99">
        <v>5</v>
      </c>
      <c r="C26" s="191">
        <v>41881</v>
      </c>
      <c r="D26" s="65" t="s">
        <v>73</v>
      </c>
      <c r="E26" s="66" t="s">
        <v>52</v>
      </c>
      <c r="F26" s="66"/>
      <c r="G26" s="76">
        <v>8000</v>
      </c>
      <c r="H26" s="77">
        <f t="shared" si="3"/>
        <v>0</v>
      </c>
      <c r="I26" s="65"/>
      <c r="J26" s="78"/>
      <c r="K26" s="79"/>
      <c r="L26" s="77">
        <f t="shared" si="4"/>
        <v>0</v>
      </c>
      <c r="M26" s="80">
        <f t="shared" si="5"/>
        <v>0</v>
      </c>
      <c r="N26" s="81"/>
    </row>
    <row r="27" spans="2:14" ht="18" hidden="1" customHeight="1">
      <c r="B27" s="100">
        <v>6</v>
      </c>
      <c r="C27" s="190">
        <v>41882</v>
      </c>
      <c r="D27" s="65" t="s">
        <v>73</v>
      </c>
      <c r="E27" s="66" t="s">
        <v>52</v>
      </c>
      <c r="F27" s="66"/>
      <c r="G27" s="76">
        <v>8000</v>
      </c>
      <c r="H27" s="77">
        <f t="shared" si="3"/>
        <v>0</v>
      </c>
      <c r="I27" s="65"/>
      <c r="J27" s="78"/>
      <c r="K27" s="79">
        <v>4</v>
      </c>
      <c r="L27" s="77">
        <f t="shared" si="4"/>
        <v>40000</v>
      </c>
      <c r="M27" s="80">
        <f t="shared" si="5"/>
        <v>40000</v>
      </c>
      <c r="N27" s="81"/>
    </row>
    <row r="28" spans="2:14" ht="18" hidden="1" customHeight="1">
      <c r="B28" s="99">
        <v>7</v>
      </c>
      <c r="C28" s="191">
        <v>41883</v>
      </c>
      <c r="D28" s="153" t="s">
        <v>73</v>
      </c>
      <c r="E28" s="154" t="s">
        <v>52</v>
      </c>
      <c r="F28" s="154"/>
      <c r="G28" s="155">
        <v>8000</v>
      </c>
      <c r="H28" s="156">
        <f t="shared" si="3"/>
        <v>0</v>
      </c>
      <c r="I28" s="153"/>
      <c r="J28" s="157"/>
      <c r="K28" s="158"/>
      <c r="L28" s="156">
        <f t="shared" si="4"/>
        <v>0</v>
      </c>
      <c r="M28" s="159">
        <f t="shared" si="5"/>
        <v>0</v>
      </c>
      <c r="N28" s="81"/>
    </row>
    <row r="29" spans="2:14" ht="18" hidden="1" customHeight="1">
      <c r="B29" s="99">
        <v>8</v>
      </c>
      <c r="C29" s="191">
        <v>41884</v>
      </c>
      <c r="D29" s="153" t="s">
        <v>73</v>
      </c>
      <c r="E29" s="154" t="s">
        <v>52</v>
      </c>
      <c r="F29" s="154"/>
      <c r="G29" s="155">
        <v>8000</v>
      </c>
      <c r="H29" s="156">
        <f t="shared" si="3"/>
        <v>0</v>
      </c>
      <c r="I29" s="153"/>
      <c r="J29" s="157"/>
      <c r="K29" s="158"/>
      <c r="L29" s="156">
        <f t="shared" si="4"/>
        <v>0</v>
      </c>
      <c r="M29" s="159">
        <f t="shared" si="5"/>
        <v>0</v>
      </c>
      <c r="N29" s="81"/>
    </row>
    <row r="30" spans="2:14" ht="18" hidden="1" customHeight="1">
      <c r="B30" s="99">
        <v>9</v>
      </c>
      <c r="C30" s="191">
        <v>41885</v>
      </c>
      <c r="D30" s="153" t="s">
        <v>73</v>
      </c>
      <c r="E30" s="154" t="s">
        <v>52</v>
      </c>
      <c r="F30" s="154"/>
      <c r="G30" s="155">
        <v>8000</v>
      </c>
      <c r="H30" s="156">
        <f t="shared" si="3"/>
        <v>0</v>
      </c>
      <c r="I30" s="153"/>
      <c r="J30" s="157"/>
      <c r="K30" s="158"/>
      <c r="L30" s="156">
        <f t="shared" si="4"/>
        <v>0</v>
      </c>
      <c r="M30" s="159">
        <f t="shared" si="5"/>
        <v>0</v>
      </c>
      <c r="N30" s="81"/>
    </row>
    <row r="31" spans="2:14" ht="18" hidden="1" customHeight="1">
      <c r="B31" s="99">
        <v>10</v>
      </c>
      <c r="C31" s="191">
        <v>41886</v>
      </c>
      <c r="D31" s="153" t="s">
        <v>73</v>
      </c>
      <c r="E31" s="154" t="s">
        <v>52</v>
      </c>
      <c r="F31" s="154"/>
      <c r="G31" s="155">
        <v>8000</v>
      </c>
      <c r="H31" s="156">
        <f t="shared" si="3"/>
        <v>0</v>
      </c>
      <c r="I31" s="153"/>
      <c r="J31" s="157"/>
      <c r="K31" s="158"/>
      <c r="L31" s="156">
        <f t="shared" si="4"/>
        <v>0</v>
      </c>
      <c r="M31" s="159">
        <f t="shared" si="5"/>
        <v>0</v>
      </c>
      <c r="N31" s="81"/>
    </row>
    <row r="32" spans="2:14" ht="18" hidden="1" customHeight="1">
      <c r="B32" s="99">
        <v>11</v>
      </c>
      <c r="C32" s="191">
        <v>41887</v>
      </c>
      <c r="D32" s="153" t="s">
        <v>73</v>
      </c>
      <c r="E32" s="154" t="s">
        <v>52</v>
      </c>
      <c r="F32" s="154"/>
      <c r="G32" s="155">
        <v>8000</v>
      </c>
      <c r="H32" s="156">
        <f t="shared" si="3"/>
        <v>0</v>
      </c>
      <c r="I32" s="153"/>
      <c r="J32" s="157"/>
      <c r="K32" s="158"/>
      <c r="L32" s="156">
        <f t="shared" si="4"/>
        <v>0</v>
      </c>
      <c r="M32" s="159">
        <f t="shared" si="5"/>
        <v>0</v>
      </c>
      <c r="N32" s="81"/>
    </row>
    <row r="33" spans="2:14" ht="18" hidden="1" customHeight="1">
      <c r="B33" s="99">
        <v>12</v>
      </c>
      <c r="C33" s="191">
        <v>41888</v>
      </c>
      <c r="D33" s="153" t="s">
        <v>73</v>
      </c>
      <c r="E33" s="154" t="s">
        <v>52</v>
      </c>
      <c r="F33" s="154"/>
      <c r="G33" s="155">
        <v>8000</v>
      </c>
      <c r="H33" s="156">
        <f>G33*F33</f>
        <v>0</v>
      </c>
      <c r="I33" s="153"/>
      <c r="J33" s="157"/>
      <c r="K33" s="158"/>
      <c r="L33" s="156">
        <f>K33*10000</f>
        <v>0</v>
      </c>
      <c r="M33" s="159">
        <f t="shared" si="5"/>
        <v>0</v>
      </c>
      <c r="N33" s="81"/>
    </row>
    <row r="34" spans="2:14" ht="18" hidden="1" customHeight="1">
      <c r="B34" s="100">
        <v>13</v>
      </c>
      <c r="C34" s="190">
        <v>41889</v>
      </c>
      <c r="D34" s="153" t="s">
        <v>73</v>
      </c>
      <c r="E34" s="154" t="s">
        <v>52</v>
      </c>
      <c r="F34" s="154"/>
      <c r="G34" s="155">
        <v>8000</v>
      </c>
      <c r="H34" s="156">
        <f t="shared" ref="H34:H58" si="6">G34*F34</f>
        <v>0</v>
      </c>
      <c r="I34" s="153"/>
      <c r="J34" s="157"/>
      <c r="K34" s="158">
        <v>4</v>
      </c>
      <c r="L34" s="156">
        <f t="shared" ref="L34:L58" si="7">K34*10000</f>
        <v>40000</v>
      </c>
      <c r="M34" s="159">
        <f t="shared" si="5"/>
        <v>40000</v>
      </c>
      <c r="N34" s="81"/>
    </row>
    <row r="35" spans="2:14" ht="18" hidden="1" customHeight="1">
      <c r="B35" s="99">
        <v>14</v>
      </c>
      <c r="C35" s="191">
        <v>41890</v>
      </c>
      <c r="D35" s="153" t="s">
        <v>73</v>
      </c>
      <c r="E35" s="154" t="s">
        <v>52</v>
      </c>
      <c r="F35" s="154"/>
      <c r="G35" s="155">
        <v>8000</v>
      </c>
      <c r="H35" s="156">
        <f t="shared" si="6"/>
        <v>0</v>
      </c>
      <c r="I35" s="153"/>
      <c r="J35" s="157"/>
      <c r="K35" s="158"/>
      <c r="L35" s="156">
        <f t="shared" si="7"/>
        <v>0</v>
      </c>
      <c r="M35" s="159">
        <f t="shared" si="5"/>
        <v>0</v>
      </c>
      <c r="N35" s="81"/>
    </row>
    <row r="36" spans="2:14" ht="18" hidden="1" customHeight="1">
      <c r="B36" s="99">
        <v>15</v>
      </c>
      <c r="C36" s="191">
        <v>41891</v>
      </c>
      <c r="D36" s="65" t="s">
        <v>73</v>
      </c>
      <c r="E36" s="66" t="s">
        <v>52</v>
      </c>
      <c r="F36" s="66"/>
      <c r="G36" s="76">
        <v>8000</v>
      </c>
      <c r="H36" s="77">
        <f t="shared" si="6"/>
        <v>0</v>
      </c>
      <c r="I36" s="65"/>
      <c r="J36" s="78"/>
      <c r="K36" s="79"/>
      <c r="L36" s="77">
        <f t="shared" si="7"/>
        <v>0</v>
      </c>
      <c r="M36" s="80">
        <f t="shared" si="5"/>
        <v>0</v>
      </c>
      <c r="N36" s="81"/>
    </row>
    <row r="37" spans="2:14" ht="18" hidden="1" customHeight="1">
      <c r="B37" s="99">
        <v>16</v>
      </c>
      <c r="C37" s="191">
        <v>41892</v>
      </c>
      <c r="D37" s="65" t="s">
        <v>73</v>
      </c>
      <c r="E37" s="66" t="s">
        <v>52</v>
      </c>
      <c r="F37" s="66"/>
      <c r="G37" s="76">
        <v>8000</v>
      </c>
      <c r="H37" s="77">
        <f t="shared" si="6"/>
        <v>0</v>
      </c>
      <c r="I37" s="65"/>
      <c r="J37" s="78"/>
      <c r="K37" s="79"/>
      <c r="L37" s="77">
        <f t="shared" si="7"/>
        <v>0</v>
      </c>
      <c r="M37" s="80">
        <f t="shared" si="5"/>
        <v>0</v>
      </c>
      <c r="N37" s="81"/>
    </row>
    <row r="38" spans="2:14" ht="18" hidden="1" customHeight="1">
      <c r="B38" s="99">
        <v>17</v>
      </c>
      <c r="C38" s="191">
        <v>41893</v>
      </c>
      <c r="D38" s="65" t="s">
        <v>73</v>
      </c>
      <c r="E38" s="66" t="s">
        <v>52</v>
      </c>
      <c r="F38" s="66"/>
      <c r="G38" s="76">
        <v>8000</v>
      </c>
      <c r="H38" s="77">
        <f t="shared" si="6"/>
        <v>0</v>
      </c>
      <c r="I38" s="65"/>
      <c r="J38" s="78"/>
      <c r="K38" s="79"/>
      <c r="L38" s="77">
        <f t="shared" si="7"/>
        <v>0</v>
      </c>
      <c r="M38" s="80">
        <f t="shared" si="5"/>
        <v>0</v>
      </c>
      <c r="N38" s="81"/>
    </row>
    <row r="39" spans="2:14" ht="18" hidden="1" customHeight="1">
      <c r="B39" s="99">
        <v>18</v>
      </c>
      <c r="C39" s="191">
        <v>41894</v>
      </c>
      <c r="D39" s="65" t="s">
        <v>73</v>
      </c>
      <c r="E39" s="66" t="s">
        <v>52</v>
      </c>
      <c r="F39" s="66"/>
      <c r="G39" s="76">
        <v>8000</v>
      </c>
      <c r="H39" s="77">
        <f t="shared" si="6"/>
        <v>0</v>
      </c>
      <c r="I39" s="65"/>
      <c r="J39" s="78"/>
      <c r="K39" s="79">
        <v>1</v>
      </c>
      <c r="L39" s="77">
        <f t="shared" si="7"/>
        <v>10000</v>
      </c>
      <c r="M39" s="80">
        <f t="shared" si="5"/>
        <v>10000</v>
      </c>
      <c r="N39" s="81"/>
    </row>
    <row r="40" spans="2:14" ht="18" hidden="1" customHeight="1">
      <c r="B40" s="99">
        <v>19</v>
      </c>
      <c r="C40" s="191">
        <v>41895</v>
      </c>
      <c r="D40" s="65" t="s">
        <v>73</v>
      </c>
      <c r="E40" s="66" t="s">
        <v>52</v>
      </c>
      <c r="F40" s="66"/>
      <c r="G40" s="76">
        <v>8000</v>
      </c>
      <c r="H40" s="77">
        <f t="shared" si="6"/>
        <v>0</v>
      </c>
      <c r="I40" s="65"/>
      <c r="J40" s="78"/>
      <c r="K40" s="79">
        <v>1</v>
      </c>
      <c r="L40" s="77">
        <f t="shared" si="7"/>
        <v>10000</v>
      </c>
      <c r="M40" s="80">
        <f t="shared" si="5"/>
        <v>10000</v>
      </c>
      <c r="N40" s="81"/>
    </row>
    <row r="41" spans="2:14" ht="18" hidden="1" customHeight="1">
      <c r="B41" s="100">
        <v>20</v>
      </c>
      <c r="C41" s="190">
        <v>41896</v>
      </c>
      <c r="D41" s="65" t="s">
        <v>73</v>
      </c>
      <c r="E41" s="66" t="s">
        <v>52</v>
      </c>
      <c r="F41" s="66"/>
      <c r="G41" s="76">
        <v>8000</v>
      </c>
      <c r="H41" s="77">
        <f t="shared" si="6"/>
        <v>0</v>
      </c>
      <c r="I41" s="65"/>
      <c r="J41" s="78"/>
      <c r="K41" s="79">
        <v>5</v>
      </c>
      <c r="L41" s="77">
        <f t="shared" si="7"/>
        <v>50000</v>
      </c>
      <c r="M41" s="80">
        <f t="shared" si="5"/>
        <v>50000</v>
      </c>
      <c r="N41" s="81"/>
    </row>
    <row r="42" spans="2:14" ht="18" hidden="1" customHeight="1">
      <c r="B42" s="99">
        <v>21</v>
      </c>
      <c r="C42" s="191">
        <v>41897</v>
      </c>
      <c r="D42" s="65" t="s">
        <v>73</v>
      </c>
      <c r="E42" s="66" t="s">
        <v>52</v>
      </c>
      <c r="F42" s="66"/>
      <c r="G42" s="76">
        <v>8000</v>
      </c>
      <c r="H42" s="77">
        <f t="shared" si="6"/>
        <v>0</v>
      </c>
      <c r="I42" s="65"/>
      <c r="J42" s="78"/>
      <c r="K42" s="79">
        <v>2</v>
      </c>
      <c r="L42" s="77">
        <f t="shared" si="7"/>
        <v>20000</v>
      </c>
      <c r="M42" s="80">
        <f t="shared" si="5"/>
        <v>20000</v>
      </c>
      <c r="N42" s="81"/>
    </row>
    <row r="43" spans="2:14" ht="18" hidden="1" customHeight="1">
      <c r="B43" s="99">
        <v>22</v>
      </c>
      <c r="C43" s="191">
        <v>41898</v>
      </c>
      <c r="D43" s="65" t="s">
        <v>73</v>
      </c>
      <c r="E43" s="66" t="s">
        <v>52</v>
      </c>
      <c r="F43" s="66"/>
      <c r="G43" s="76">
        <v>8000</v>
      </c>
      <c r="H43" s="77">
        <f t="shared" si="6"/>
        <v>0</v>
      </c>
      <c r="I43" s="65"/>
      <c r="J43" s="78"/>
      <c r="K43" s="79"/>
      <c r="L43" s="77">
        <f t="shared" si="7"/>
        <v>0</v>
      </c>
      <c r="M43" s="80">
        <f t="shared" si="5"/>
        <v>0</v>
      </c>
      <c r="N43" s="81"/>
    </row>
    <row r="44" spans="2:14" ht="18" hidden="1" customHeight="1">
      <c r="B44" s="99">
        <v>23</v>
      </c>
      <c r="C44" s="191">
        <v>41899</v>
      </c>
      <c r="D44" s="65" t="s">
        <v>73</v>
      </c>
      <c r="E44" s="66" t="s">
        <v>52</v>
      </c>
      <c r="F44" s="66"/>
      <c r="G44" s="76">
        <v>8000</v>
      </c>
      <c r="H44" s="77">
        <f t="shared" si="6"/>
        <v>0</v>
      </c>
      <c r="I44" s="65"/>
      <c r="J44" s="78"/>
      <c r="K44" s="79"/>
      <c r="L44" s="77">
        <f t="shared" si="7"/>
        <v>0</v>
      </c>
      <c r="M44" s="80">
        <f t="shared" si="5"/>
        <v>0</v>
      </c>
      <c r="N44" s="81"/>
    </row>
    <row r="45" spans="2:14" ht="18" hidden="1" customHeight="1">
      <c r="B45" s="99">
        <v>24</v>
      </c>
      <c r="C45" s="191">
        <v>41900</v>
      </c>
      <c r="D45" s="65" t="s">
        <v>73</v>
      </c>
      <c r="E45" s="66" t="s">
        <v>52</v>
      </c>
      <c r="F45" s="66"/>
      <c r="G45" s="76">
        <v>8000</v>
      </c>
      <c r="H45" s="77">
        <f t="shared" si="6"/>
        <v>0</v>
      </c>
      <c r="I45" s="65"/>
      <c r="J45" s="78"/>
      <c r="K45" s="79">
        <v>2</v>
      </c>
      <c r="L45" s="77">
        <f t="shared" si="7"/>
        <v>20000</v>
      </c>
      <c r="M45" s="80">
        <f t="shared" si="5"/>
        <v>20000</v>
      </c>
      <c r="N45" s="81"/>
    </row>
    <row r="46" spans="2:14" ht="18" hidden="1" customHeight="1">
      <c r="B46" s="99">
        <v>25</v>
      </c>
      <c r="C46" s="191">
        <v>41901</v>
      </c>
      <c r="D46" s="65" t="s">
        <v>73</v>
      </c>
      <c r="E46" s="66" t="s">
        <v>52</v>
      </c>
      <c r="F46" s="66"/>
      <c r="G46" s="76">
        <v>8000</v>
      </c>
      <c r="H46" s="77">
        <f t="shared" si="6"/>
        <v>0</v>
      </c>
      <c r="I46" s="65"/>
      <c r="J46" s="78"/>
      <c r="K46" s="79"/>
      <c r="L46" s="77">
        <f t="shared" si="7"/>
        <v>0</v>
      </c>
      <c r="M46" s="80">
        <f t="shared" si="5"/>
        <v>0</v>
      </c>
      <c r="N46" s="81"/>
    </row>
    <row r="47" spans="2:14" ht="18" hidden="1" customHeight="1">
      <c r="B47" s="99">
        <v>26</v>
      </c>
      <c r="C47" s="191">
        <v>41902</v>
      </c>
      <c r="D47" s="153" t="s">
        <v>74</v>
      </c>
      <c r="E47" s="154" t="s">
        <v>52</v>
      </c>
      <c r="F47" s="154">
        <v>8</v>
      </c>
      <c r="G47" s="155">
        <v>8000</v>
      </c>
      <c r="H47" s="156">
        <f t="shared" si="6"/>
        <v>64000</v>
      </c>
      <c r="I47" s="153"/>
      <c r="J47" s="157"/>
      <c r="K47" s="158">
        <v>1</v>
      </c>
      <c r="L47" s="156">
        <f t="shared" si="7"/>
        <v>10000</v>
      </c>
      <c r="M47" s="159">
        <f t="shared" si="5"/>
        <v>74000</v>
      </c>
      <c r="N47" s="81"/>
    </row>
    <row r="48" spans="2:14" ht="18" hidden="1" customHeight="1">
      <c r="B48" s="100">
        <v>27</v>
      </c>
      <c r="C48" s="190">
        <v>41903</v>
      </c>
      <c r="D48" s="153" t="s">
        <v>73</v>
      </c>
      <c r="E48" s="154" t="s">
        <v>52</v>
      </c>
      <c r="F48" s="154"/>
      <c r="G48" s="155">
        <v>8000</v>
      </c>
      <c r="H48" s="156">
        <f t="shared" si="6"/>
        <v>0</v>
      </c>
      <c r="I48" s="153"/>
      <c r="J48" s="157"/>
      <c r="K48" s="158">
        <v>5</v>
      </c>
      <c r="L48" s="156">
        <f t="shared" si="7"/>
        <v>50000</v>
      </c>
      <c r="M48" s="159">
        <f t="shared" si="5"/>
        <v>50000</v>
      </c>
      <c r="N48" s="81"/>
    </row>
    <row r="49" spans="2:14" ht="18" hidden="1" customHeight="1">
      <c r="B49" s="99">
        <v>28</v>
      </c>
      <c r="C49" s="191">
        <v>41904</v>
      </c>
      <c r="D49" s="153" t="s">
        <v>74</v>
      </c>
      <c r="E49" s="154" t="s">
        <v>52</v>
      </c>
      <c r="F49" s="154">
        <v>3</v>
      </c>
      <c r="G49" s="155">
        <v>8000</v>
      </c>
      <c r="H49" s="156">
        <f t="shared" si="6"/>
        <v>24000</v>
      </c>
      <c r="I49" s="153"/>
      <c r="J49" s="157"/>
      <c r="K49" s="158">
        <v>6</v>
      </c>
      <c r="L49" s="156">
        <f t="shared" si="7"/>
        <v>60000</v>
      </c>
      <c r="M49" s="159">
        <f t="shared" si="5"/>
        <v>84000</v>
      </c>
      <c r="N49" s="81"/>
    </row>
    <row r="50" spans="2:14" ht="18" hidden="1" customHeight="1">
      <c r="B50" s="99">
        <v>29</v>
      </c>
      <c r="C50" s="191">
        <v>41905</v>
      </c>
      <c r="D50" s="153" t="s">
        <v>74</v>
      </c>
      <c r="E50" s="154" t="s">
        <v>52</v>
      </c>
      <c r="F50" s="154">
        <v>3</v>
      </c>
      <c r="G50" s="155">
        <v>8000</v>
      </c>
      <c r="H50" s="156">
        <f t="shared" si="6"/>
        <v>24000</v>
      </c>
      <c r="I50" s="153"/>
      <c r="J50" s="157"/>
      <c r="K50" s="158"/>
      <c r="L50" s="156">
        <f t="shared" si="7"/>
        <v>0</v>
      </c>
      <c r="M50" s="159">
        <f t="shared" si="5"/>
        <v>24000</v>
      </c>
      <c r="N50" s="81"/>
    </row>
    <row r="51" spans="2:14" ht="18" hidden="1" customHeight="1">
      <c r="B51" s="99">
        <v>30</v>
      </c>
      <c r="C51" s="191">
        <v>41906</v>
      </c>
      <c r="D51" s="65" t="s">
        <v>73</v>
      </c>
      <c r="E51" s="66" t="s">
        <v>52</v>
      </c>
      <c r="F51" s="66"/>
      <c r="G51" s="76">
        <v>8000</v>
      </c>
      <c r="H51" s="77">
        <f t="shared" si="6"/>
        <v>0</v>
      </c>
      <c r="I51" s="65"/>
      <c r="J51" s="78"/>
      <c r="K51" s="79"/>
      <c r="L51" s="77">
        <f t="shared" si="7"/>
        <v>0</v>
      </c>
      <c r="M51" s="80">
        <f t="shared" si="5"/>
        <v>0</v>
      </c>
      <c r="N51" s="81"/>
    </row>
    <row r="52" spans="2:14" ht="18" hidden="1" customHeight="1" thickBot="1">
      <c r="B52" s="101">
        <v>31</v>
      </c>
      <c r="C52" s="192">
        <v>41907</v>
      </c>
      <c r="D52" s="84" t="s">
        <v>73</v>
      </c>
      <c r="E52" s="85" t="s">
        <v>52</v>
      </c>
      <c r="F52" s="85"/>
      <c r="G52" s="86">
        <v>8000</v>
      </c>
      <c r="H52" s="87">
        <f t="shared" si="6"/>
        <v>0</v>
      </c>
      <c r="I52" s="84"/>
      <c r="J52" s="88"/>
      <c r="K52" s="89"/>
      <c r="L52" s="87">
        <f t="shared" si="7"/>
        <v>0</v>
      </c>
      <c r="M52" s="90">
        <f t="shared" si="5"/>
        <v>0</v>
      </c>
      <c r="N52" s="91"/>
    </row>
    <row r="53" spans="2:14" ht="18" hidden="1" customHeight="1">
      <c r="B53" s="98">
        <v>1</v>
      </c>
      <c r="C53" s="193">
        <v>41908</v>
      </c>
      <c r="D53" s="201" t="s">
        <v>73</v>
      </c>
      <c r="E53" s="202" t="s">
        <v>52</v>
      </c>
      <c r="F53" s="202"/>
      <c r="G53" s="203">
        <v>8000</v>
      </c>
      <c r="H53" s="204">
        <f t="shared" si="6"/>
        <v>0</v>
      </c>
      <c r="I53" s="201"/>
      <c r="J53" s="205"/>
      <c r="K53" s="206">
        <v>1</v>
      </c>
      <c r="L53" s="204">
        <f t="shared" si="7"/>
        <v>10000</v>
      </c>
      <c r="M53" s="207">
        <f t="shared" si="5"/>
        <v>10000</v>
      </c>
      <c r="N53" s="152"/>
    </row>
    <row r="54" spans="2:14" ht="18" hidden="1" customHeight="1">
      <c r="B54" s="99">
        <v>2</v>
      </c>
      <c r="C54" s="194">
        <v>41909</v>
      </c>
      <c r="D54" s="153" t="s">
        <v>73</v>
      </c>
      <c r="E54" s="154" t="s">
        <v>52</v>
      </c>
      <c r="F54" s="154"/>
      <c r="G54" s="155">
        <v>8000</v>
      </c>
      <c r="H54" s="156">
        <f t="shared" si="6"/>
        <v>0</v>
      </c>
      <c r="I54" s="153"/>
      <c r="J54" s="157"/>
      <c r="K54" s="158">
        <v>2</v>
      </c>
      <c r="L54" s="156">
        <f t="shared" si="7"/>
        <v>20000</v>
      </c>
      <c r="M54" s="159">
        <f t="shared" si="5"/>
        <v>20000</v>
      </c>
      <c r="N54" s="81"/>
    </row>
    <row r="55" spans="2:14" ht="18" hidden="1" customHeight="1">
      <c r="B55" s="100">
        <v>3</v>
      </c>
      <c r="C55" s="195">
        <v>41910</v>
      </c>
      <c r="D55" s="153" t="s">
        <v>73</v>
      </c>
      <c r="E55" s="154" t="s">
        <v>52</v>
      </c>
      <c r="F55" s="154"/>
      <c r="G55" s="155">
        <v>8000</v>
      </c>
      <c r="H55" s="156">
        <f t="shared" si="6"/>
        <v>0</v>
      </c>
      <c r="I55" s="153"/>
      <c r="J55" s="157"/>
      <c r="K55" s="158">
        <v>5</v>
      </c>
      <c r="L55" s="156">
        <f t="shared" si="7"/>
        <v>50000</v>
      </c>
      <c r="M55" s="159">
        <f t="shared" si="5"/>
        <v>50000</v>
      </c>
      <c r="N55" s="81"/>
    </row>
    <row r="56" spans="2:14" ht="18" hidden="1" customHeight="1">
      <c r="B56" s="99">
        <v>4</v>
      </c>
      <c r="C56" s="194">
        <v>41911</v>
      </c>
      <c r="D56" s="153" t="s">
        <v>73</v>
      </c>
      <c r="E56" s="154" t="s">
        <v>52</v>
      </c>
      <c r="F56" s="154"/>
      <c r="G56" s="155">
        <v>8000</v>
      </c>
      <c r="H56" s="156">
        <f t="shared" si="6"/>
        <v>0</v>
      </c>
      <c r="I56" s="153"/>
      <c r="J56" s="157"/>
      <c r="K56" s="158"/>
      <c r="L56" s="156">
        <f t="shared" si="7"/>
        <v>0</v>
      </c>
      <c r="M56" s="159">
        <f t="shared" si="5"/>
        <v>0</v>
      </c>
      <c r="N56" s="81"/>
    </row>
    <row r="57" spans="2:14" ht="18" hidden="1" customHeight="1">
      <c r="B57" s="99">
        <v>5</v>
      </c>
      <c r="C57" s="194">
        <v>41912</v>
      </c>
      <c r="D57" s="153" t="s">
        <v>73</v>
      </c>
      <c r="E57" s="154" t="s">
        <v>52</v>
      </c>
      <c r="F57" s="154"/>
      <c r="G57" s="155">
        <v>8000</v>
      </c>
      <c r="H57" s="156">
        <f t="shared" si="6"/>
        <v>0</v>
      </c>
      <c r="I57" s="153"/>
      <c r="J57" s="157"/>
      <c r="K57" s="158"/>
      <c r="L57" s="156">
        <f t="shared" si="7"/>
        <v>0</v>
      </c>
      <c r="M57" s="159">
        <f t="shared" si="5"/>
        <v>0</v>
      </c>
      <c r="N57" s="81"/>
    </row>
    <row r="58" spans="2:14" ht="18" hidden="1" customHeight="1">
      <c r="B58" s="99">
        <v>6</v>
      </c>
      <c r="C58" s="194">
        <v>41913</v>
      </c>
      <c r="D58" s="153" t="s">
        <v>73</v>
      </c>
      <c r="E58" s="66" t="s">
        <v>52</v>
      </c>
      <c r="F58" s="66"/>
      <c r="G58" s="76">
        <v>8000</v>
      </c>
      <c r="H58" s="77">
        <f t="shared" si="6"/>
        <v>0</v>
      </c>
      <c r="I58" s="65"/>
      <c r="J58" s="78"/>
      <c r="K58" s="79"/>
      <c r="L58" s="77">
        <f t="shared" si="7"/>
        <v>0</v>
      </c>
      <c r="M58" s="80">
        <f t="shared" si="5"/>
        <v>0</v>
      </c>
      <c r="N58" s="81"/>
    </row>
    <row r="59" spans="2:14" ht="18" hidden="1" customHeight="1">
      <c r="B59" s="99">
        <v>7</v>
      </c>
      <c r="C59" s="194">
        <v>41914</v>
      </c>
      <c r="D59" s="153" t="s">
        <v>73</v>
      </c>
      <c r="E59" s="154" t="s">
        <v>52</v>
      </c>
      <c r="F59" s="154"/>
      <c r="G59" s="155">
        <v>8000</v>
      </c>
      <c r="H59" s="156">
        <f>G59*F59</f>
        <v>0</v>
      </c>
      <c r="I59" s="153"/>
      <c r="J59" s="157"/>
      <c r="K59" s="158"/>
      <c r="L59" s="156">
        <f>K59*10000</f>
        <v>0</v>
      </c>
      <c r="M59" s="159">
        <f t="shared" ref="M59:M81" si="8">L59+J59+H59</f>
        <v>0</v>
      </c>
      <c r="N59" s="81"/>
    </row>
    <row r="60" spans="2:14" ht="18" hidden="1" customHeight="1">
      <c r="B60" s="99">
        <v>8</v>
      </c>
      <c r="C60" s="194">
        <v>41915</v>
      </c>
      <c r="D60" s="153" t="s">
        <v>73</v>
      </c>
      <c r="E60" s="154" t="s">
        <v>52</v>
      </c>
      <c r="F60" s="154"/>
      <c r="G60" s="155">
        <v>8000</v>
      </c>
      <c r="H60" s="156">
        <f>G60*F60</f>
        <v>0</v>
      </c>
      <c r="I60" s="153"/>
      <c r="J60" s="157"/>
      <c r="K60" s="158"/>
      <c r="L60" s="156">
        <f>K60*10000</f>
        <v>0</v>
      </c>
      <c r="M60" s="159">
        <f t="shared" si="8"/>
        <v>0</v>
      </c>
      <c r="N60" s="81"/>
    </row>
    <row r="61" spans="2:14" ht="18" hidden="1" customHeight="1">
      <c r="B61" s="99">
        <v>9</v>
      </c>
      <c r="C61" s="194">
        <v>41916</v>
      </c>
      <c r="D61" s="153" t="s">
        <v>73</v>
      </c>
      <c r="E61" s="154" t="s">
        <v>52</v>
      </c>
      <c r="F61" s="154"/>
      <c r="G61" s="155">
        <v>8000</v>
      </c>
      <c r="H61" s="156">
        <f>G61*F61</f>
        <v>0</v>
      </c>
      <c r="I61" s="153"/>
      <c r="J61" s="157"/>
      <c r="K61" s="158"/>
      <c r="L61" s="156">
        <f>K61*10000</f>
        <v>0</v>
      </c>
      <c r="M61" s="159">
        <f t="shared" si="8"/>
        <v>0</v>
      </c>
      <c r="N61" s="81"/>
    </row>
    <row r="62" spans="2:14" ht="18" hidden="1" customHeight="1">
      <c r="B62" s="100">
        <v>10</v>
      </c>
      <c r="C62" s="195">
        <v>41917</v>
      </c>
      <c r="D62" s="177" t="s">
        <v>85</v>
      </c>
      <c r="E62" s="154"/>
      <c r="F62" s="154"/>
      <c r="G62" s="155">
        <v>8000</v>
      </c>
      <c r="H62" s="156">
        <f>G62*F62</f>
        <v>0</v>
      </c>
      <c r="I62" s="153"/>
      <c r="J62" s="157"/>
      <c r="K62" s="158"/>
      <c r="L62" s="156">
        <f>K62*10000</f>
        <v>0</v>
      </c>
      <c r="M62" s="159">
        <f>L62+J62+H62</f>
        <v>0</v>
      </c>
      <c r="N62" s="81"/>
    </row>
    <row r="63" spans="2:14" ht="18" hidden="1" customHeight="1">
      <c r="B63" s="99">
        <v>11</v>
      </c>
      <c r="C63" s="194">
        <v>41918</v>
      </c>
      <c r="D63" s="153" t="s">
        <v>73</v>
      </c>
      <c r="E63" s="154" t="s">
        <v>52</v>
      </c>
      <c r="F63" s="154"/>
      <c r="G63" s="155">
        <v>8000</v>
      </c>
      <c r="H63" s="156">
        <f>G63*F63</f>
        <v>0</v>
      </c>
      <c r="I63" s="153"/>
      <c r="J63" s="157"/>
      <c r="K63" s="158"/>
      <c r="L63" s="156">
        <f>K63*10000</f>
        <v>0</v>
      </c>
      <c r="M63" s="159">
        <f t="shared" si="8"/>
        <v>0</v>
      </c>
      <c r="N63" s="81"/>
    </row>
    <row r="64" spans="2:14" ht="18" hidden="1" customHeight="1">
      <c r="B64" s="99">
        <v>12</v>
      </c>
      <c r="C64" s="194">
        <v>41919</v>
      </c>
      <c r="D64" s="153" t="s">
        <v>73</v>
      </c>
      <c r="E64" s="154" t="s">
        <v>52</v>
      </c>
      <c r="F64" s="154"/>
      <c r="G64" s="155">
        <v>8000</v>
      </c>
      <c r="H64" s="156">
        <f t="shared" ref="H64:H81" si="9">G64*F64</f>
        <v>0</v>
      </c>
      <c r="I64" s="153"/>
      <c r="J64" s="157"/>
      <c r="K64" s="158"/>
      <c r="L64" s="156">
        <f t="shared" ref="L64:L81" si="10">K64*10000</f>
        <v>0</v>
      </c>
      <c r="M64" s="159">
        <f t="shared" si="8"/>
        <v>0</v>
      </c>
      <c r="N64" s="81"/>
    </row>
    <row r="65" spans="2:14" ht="18" hidden="1" customHeight="1">
      <c r="B65" s="99">
        <v>13</v>
      </c>
      <c r="C65" s="194">
        <v>41920</v>
      </c>
      <c r="D65" s="153" t="s">
        <v>73</v>
      </c>
      <c r="E65" s="154" t="s">
        <v>52</v>
      </c>
      <c r="F65" s="154"/>
      <c r="G65" s="155">
        <v>8000</v>
      </c>
      <c r="H65" s="156">
        <f t="shared" si="9"/>
        <v>0</v>
      </c>
      <c r="I65" s="153"/>
      <c r="J65" s="157"/>
      <c r="K65" s="158"/>
      <c r="L65" s="156">
        <f t="shared" si="10"/>
        <v>0</v>
      </c>
      <c r="M65" s="159">
        <f t="shared" si="8"/>
        <v>0</v>
      </c>
      <c r="N65" s="81"/>
    </row>
    <row r="66" spans="2:14" ht="18" hidden="1" customHeight="1">
      <c r="B66" s="99">
        <v>14</v>
      </c>
      <c r="C66" s="194">
        <v>41921</v>
      </c>
      <c r="D66" s="153" t="s">
        <v>73</v>
      </c>
      <c r="E66" s="66" t="s">
        <v>52</v>
      </c>
      <c r="F66" s="66"/>
      <c r="G66" s="76">
        <v>8000</v>
      </c>
      <c r="H66" s="77">
        <f t="shared" si="9"/>
        <v>0</v>
      </c>
      <c r="I66" s="65"/>
      <c r="J66" s="78"/>
      <c r="K66" s="79"/>
      <c r="L66" s="77">
        <f t="shared" si="10"/>
        <v>0</v>
      </c>
      <c r="M66" s="80">
        <f t="shared" si="8"/>
        <v>0</v>
      </c>
      <c r="N66" s="81"/>
    </row>
    <row r="67" spans="2:14" ht="18" hidden="1" customHeight="1">
      <c r="B67" s="99">
        <v>15</v>
      </c>
      <c r="C67" s="194">
        <v>41922</v>
      </c>
      <c r="D67" s="153" t="s">
        <v>73</v>
      </c>
      <c r="E67" s="66" t="s">
        <v>52</v>
      </c>
      <c r="F67" s="66"/>
      <c r="G67" s="76">
        <v>8000</v>
      </c>
      <c r="H67" s="77">
        <f t="shared" si="9"/>
        <v>0</v>
      </c>
      <c r="I67" s="65"/>
      <c r="J67" s="78"/>
      <c r="K67" s="79">
        <v>1</v>
      </c>
      <c r="L67" s="77">
        <f t="shared" si="10"/>
        <v>10000</v>
      </c>
      <c r="M67" s="80">
        <f t="shared" si="8"/>
        <v>10000</v>
      </c>
      <c r="N67" s="81"/>
    </row>
    <row r="68" spans="2:14" ht="18" hidden="1" customHeight="1">
      <c r="B68" s="99">
        <v>16</v>
      </c>
      <c r="C68" s="194">
        <v>41923</v>
      </c>
      <c r="D68" s="153" t="s">
        <v>73</v>
      </c>
      <c r="E68" s="66" t="s">
        <v>52</v>
      </c>
      <c r="F68" s="66"/>
      <c r="G68" s="76">
        <v>8000</v>
      </c>
      <c r="H68" s="77">
        <f t="shared" si="9"/>
        <v>0</v>
      </c>
      <c r="I68" s="65"/>
      <c r="J68" s="78"/>
      <c r="K68" s="79">
        <v>2</v>
      </c>
      <c r="L68" s="77">
        <f t="shared" si="10"/>
        <v>20000</v>
      </c>
      <c r="M68" s="80">
        <f t="shared" si="8"/>
        <v>20000</v>
      </c>
      <c r="N68" s="81"/>
    </row>
    <row r="69" spans="2:14" ht="18" hidden="1" customHeight="1">
      <c r="B69" s="100">
        <v>17</v>
      </c>
      <c r="C69" s="195">
        <v>41924</v>
      </c>
      <c r="D69" s="153" t="s">
        <v>74</v>
      </c>
      <c r="E69" s="154" t="s">
        <v>52</v>
      </c>
      <c r="F69" s="154">
        <v>11</v>
      </c>
      <c r="G69" s="155">
        <v>8000</v>
      </c>
      <c r="H69" s="156">
        <f t="shared" si="9"/>
        <v>88000</v>
      </c>
      <c r="I69" s="153"/>
      <c r="J69" s="157"/>
      <c r="K69" s="158">
        <v>11</v>
      </c>
      <c r="L69" s="156">
        <f t="shared" si="10"/>
        <v>110000</v>
      </c>
      <c r="M69" s="159">
        <f t="shared" si="8"/>
        <v>198000</v>
      </c>
      <c r="N69" s="81"/>
    </row>
    <row r="70" spans="2:14" ht="18" hidden="1" customHeight="1">
      <c r="B70" s="99">
        <v>18</v>
      </c>
      <c r="C70" s="194">
        <v>41925</v>
      </c>
      <c r="D70" s="153" t="s">
        <v>74</v>
      </c>
      <c r="E70" s="154" t="s">
        <v>52</v>
      </c>
      <c r="F70" s="154">
        <v>10</v>
      </c>
      <c r="G70" s="155">
        <v>8000</v>
      </c>
      <c r="H70" s="156">
        <f t="shared" si="9"/>
        <v>80000</v>
      </c>
      <c r="I70" s="153"/>
      <c r="J70" s="157"/>
      <c r="K70" s="158">
        <v>8</v>
      </c>
      <c r="L70" s="156">
        <f t="shared" si="10"/>
        <v>80000</v>
      </c>
      <c r="M70" s="159">
        <f t="shared" si="8"/>
        <v>160000</v>
      </c>
      <c r="N70" s="81"/>
    </row>
    <row r="71" spans="2:14" ht="18" hidden="1" customHeight="1">
      <c r="B71" s="99">
        <v>19</v>
      </c>
      <c r="C71" s="194">
        <v>41926</v>
      </c>
      <c r="D71" s="153" t="s">
        <v>74</v>
      </c>
      <c r="E71" s="154" t="s">
        <v>52</v>
      </c>
      <c r="F71" s="154">
        <v>5</v>
      </c>
      <c r="G71" s="155">
        <v>8000</v>
      </c>
      <c r="H71" s="156">
        <f t="shared" si="9"/>
        <v>40000</v>
      </c>
      <c r="I71" s="153"/>
      <c r="J71" s="157"/>
      <c r="K71" s="158">
        <v>9</v>
      </c>
      <c r="L71" s="156">
        <f t="shared" si="10"/>
        <v>90000</v>
      </c>
      <c r="M71" s="159">
        <f t="shared" si="8"/>
        <v>130000</v>
      </c>
      <c r="N71" s="81"/>
    </row>
    <row r="72" spans="2:14" ht="18" hidden="1" customHeight="1">
      <c r="B72" s="99">
        <v>20</v>
      </c>
      <c r="C72" s="194">
        <v>41927</v>
      </c>
      <c r="D72" s="153" t="s">
        <v>74</v>
      </c>
      <c r="E72" s="154" t="s">
        <v>52</v>
      </c>
      <c r="F72" s="154">
        <v>3</v>
      </c>
      <c r="G72" s="155">
        <v>8000</v>
      </c>
      <c r="H72" s="156">
        <f t="shared" si="9"/>
        <v>24000</v>
      </c>
      <c r="I72" s="153"/>
      <c r="J72" s="157"/>
      <c r="K72" s="158">
        <v>2</v>
      </c>
      <c r="L72" s="156">
        <f t="shared" si="10"/>
        <v>20000</v>
      </c>
      <c r="M72" s="159">
        <f t="shared" si="8"/>
        <v>44000</v>
      </c>
      <c r="N72" s="81"/>
    </row>
    <row r="73" spans="2:14" ht="18" hidden="1" customHeight="1">
      <c r="B73" s="99">
        <v>21</v>
      </c>
      <c r="C73" s="194">
        <v>41928</v>
      </c>
      <c r="D73" s="153" t="s">
        <v>73</v>
      </c>
      <c r="E73" s="154" t="s">
        <v>52</v>
      </c>
      <c r="F73" s="154"/>
      <c r="G73" s="155">
        <v>8000</v>
      </c>
      <c r="H73" s="156">
        <f t="shared" si="9"/>
        <v>0</v>
      </c>
      <c r="I73" s="153"/>
      <c r="J73" s="157"/>
      <c r="K73" s="158">
        <v>2</v>
      </c>
      <c r="L73" s="156">
        <f t="shared" si="10"/>
        <v>20000</v>
      </c>
      <c r="M73" s="159">
        <f t="shared" si="8"/>
        <v>20000</v>
      </c>
      <c r="N73" s="81"/>
    </row>
    <row r="74" spans="2:14" ht="18" hidden="1" customHeight="1">
      <c r="B74" s="99">
        <v>22</v>
      </c>
      <c r="C74" s="194">
        <v>41929</v>
      </c>
      <c r="D74" s="153" t="s">
        <v>74</v>
      </c>
      <c r="E74" s="154" t="s">
        <v>52</v>
      </c>
      <c r="F74" s="154">
        <v>8</v>
      </c>
      <c r="G74" s="155">
        <v>8000</v>
      </c>
      <c r="H74" s="156">
        <f>G74*F74</f>
        <v>64000</v>
      </c>
      <c r="I74" s="153"/>
      <c r="J74" s="157"/>
      <c r="K74" s="158">
        <v>4</v>
      </c>
      <c r="L74" s="156">
        <f>K74*10000</f>
        <v>40000</v>
      </c>
      <c r="M74" s="159">
        <f>L74+J74+H74</f>
        <v>104000</v>
      </c>
      <c r="N74" s="81"/>
    </row>
    <row r="75" spans="2:14" ht="18" hidden="1" customHeight="1">
      <c r="B75" s="99">
        <v>23</v>
      </c>
      <c r="C75" s="194">
        <v>41930</v>
      </c>
      <c r="D75" s="153" t="s">
        <v>73</v>
      </c>
      <c r="E75" s="154" t="s">
        <v>52</v>
      </c>
      <c r="F75" s="154"/>
      <c r="G75" s="155">
        <v>8000</v>
      </c>
      <c r="H75" s="156">
        <f t="shared" si="9"/>
        <v>0</v>
      </c>
      <c r="I75" s="153"/>
      <c r="J75" s="157"/>
      <c r="K75" s="158"/>
      <c r="L75" s="156">
        <f t="shared" si="10"/>
        <v>0</v>
      </c>
      <c r="M75" s="159">
        <f t="shared" si="8"/>
        <v>0</v>
      </c>
      <c r="N75" s="81"/>
    </row>
    <row r="76" spans="2:14" ht="18" hidden="1" customHeight="1">
      <c r="B76" s="100">
        <v>24</v>
      </c>
      <c r="C76" s="196">
        <v>41931</v>
      </c>
      <c r="D76" s="153" t="s">
        <v>73</v>
      </c>
      <c r="E76" s="154" t="s">
        <v>52</v>
      </c>
      <c r="F76" s="154"/>
      <c r="G76" s="155">
        <v>8000</v>
      </c>
      <c r="H76" s="156">
        <f t="shared" si="9"/>
        <v>0</v>
      </c>
      <c r="I76" s="153"/>
      <c r="J76" s="157"/>
      <c r="K76" s="158"/>
      <c r="L76" s="156">
        <f t="shared" si="10"/>
        <v>0</v>
      </c>
      <c r="M76" s="159">
        <f t="shared" si="8"/>
        <v>0</v>
      </c>
      <c r="N76" s="81"/>
    </row>
    <row r="77" spans="2:14" ht="18" hidden="1" customHeight="1">
      <c r="B77" s="99">
        <v>25</v>
      </c>
      <c r="C77" s="194">
        <v>41932</v>
      </c>
      <c r="D77" s="153" t="s">
        <v>73</v>
      </c>
      <c r="E77" s="154" t="s">
        <v>52</v>
      </c>
      <c r="F77" s="154"/>
      <c r="G77" s="155">
        <v>8000</v>
      </c>
      <c r="H77" s="156">
        <f t="shared" si="9"/>
        <v>0</v>
      </c>
      <c r="I77" s="153"/>
      <c r="J77" s="157"/>
      <c r="K77" s="158"/>
      <c r="L77" s="156">
        <f t="shared" si="10"/>
        <v>0</v>
      </c>
      <c r="M77" s="159">
        <f t="shared" si="8"/>
        <v>0</v>
      </c>
      <c r="N77" s="81"/>
    </row>
    <row r="78" spans="2:14" ht="18" hidden="1" customHeight="1">
      <c r="B78" s="99">
        <v>26</v>
      </c>
      <c r="C78" s="194">
        <v>41933</v>
      </c>
      <c r="D78" s="153" t="s">
        <v>73</v>
      </c>
      <c r="E78" s="154" t="s">
        <v>52</v>
      </c>
      <c r="F78" s="154"/>
      <c r="G78" s="155">
        <v>8000</v>
      </c>
      <c r="H78" s="156">
        <f t="shared" si="9"/>
        <v>0</v>
      </c>
      <c r="I78" s="153"/>
      <c r="J78" s="157"/>
      <c r="K78" s="158"/>
      <c r="L78" s="156">
        <f t="shared" si="10"/>
        <v>0</v>
      </c>
      <c r="M78" s="159">
        <f t="shared" si="8"/>
        <v>0</v>
      </c>
      <c r="N78" s="81"/>
    </row>
    <row r="79" spans="2:14" ht="18" hidden="1" customHeight="1">
      <c r="B79" s="99">
        <v>27</v>
      </c>
      <c r="C79" s="194">
        <v>41934</v>
      </c>
      <c r="D79" s="153" t="s">
        <v>74</v>
      </c>
      <c r="E79" s="154" t="s">
        <v>52</v>
      </c>
      <c r="F79" s="154">
        <v>4</v>
      </c>
      <c r="G79" s="155">
        <v>8000</v>
      </c>
      <c r="H79" s="156">
        <f t="shared" si="9"/>
        <v>32000</v>
      </c>
      <c r="I79" s="153"/>
      <c r="J79" s="157"/>
      <c r="K79" s="158">
        <v>4</v>
      </c>
      <c r="L79" s="156">
        <f t="shared" si="10"/>
        <v>40000</v>
      </c>
      <c r="M79" s="159">
        <f t="shared" si="8"/>
        <v>72000</v>
      </c>
      <c r="N79" s="81"/>
    </row>
    <row r="80" spans="2:14" ht="18" hidden="1" customHeight="1">
      <c r="B80" s="99">
        <v>28</v>
      </c>
      <c r="C80" s="194">
        <v>41935</v>
      </c>
      <c r="D80" s="153" t="s">
        <v>74</v>
      </c>
      <c r="E80" s="154" t="s">
        <v>52</v>
      </c>
      <c r="F80" s="154">
        <v>4</v>
      </c>
      <c r="G80" s="155">
        <v>8000</v>
      </c>
      <c r="H80" s="156">
        <f t="shared" si="9"/>
        <v>32000</v>
      </c>
      <c r="I80" s="153"/>
      <c r="J80" s="157"/>
      <c r="K80" s="158">
        <v>4</v>
      </c>
      <c r="L80" s="156">
        <f t="shared" si="10"/>
        <v>40000</v>
      </c>
      <c r="M80" s="159">
        <f t="shared" si="8"/>
        <v>72000</v>
      </c>
      <c r="N80" s="81"/>
    </row>
    <row r="81" spans="2:16" ht="18" hidden="1" customHeight="1">
      <c r="B81" s="99">
        <v>29</v>
      </c>
      <c r="C81" s="194">
        <v>41936</v>
      </c>
      <c r="D81" s="153" t="s">
        <v>73</v>
      </c>
      <c r="E81" s="154" t="s">
        <v>52</v>
      </c>
      <c r="F81" s="154"/>
      <c r="G81" s="155">
        <v>8000</v>
      </c>
      <c r="H81" s="156">
        <f t="shared" si="9"/>
        <v>0</v>
      </c>
      <c r="I81" s="153"/>
      <c r="J81" s="157"/>
      <c r="K81" s="158"/>
      <c r="L81" s="156">
        <f t="shared" si="10"/>
        <v>0</v>
      </c>
      <c r="M81" s="159">
        <f t="shared" si="8"/>
        <v>0</v>
      </c>
      <c r="N81" s="81"/>
    </row>
    <row r="82" spans="2:16" ht="18" hidden="1" customHeight="1" thickBot="1">
      <c r="B82" s="101">
        <v>30</v>
      </c>
      <c r="C82" s="197">
        <v>41937</v>
      </c>
      <c r="D82" s="208" t="s">
        <v>74</v>
      </c>
      <c r="E82" s="209" t="s">
        <v>52</v>
      </c>
      <c r="F82" s="209">
        <v>6</v>
      </c>
      <c r="G82" s="210">
        <v>8000</v>
      </c>
      <c r="H82" s="211">
        <f>G82*F82</f>
        <v>48000</v>
      </c>
      <c r="I82" s="208"/>
      <c r="J82" s="212"/>
      <c r="K82" s="213"/>
      <c r="L82" s="211">
        <f>K82*10000</f>
        <v>0</v>
      </c>
      <c r="M82" s="214">
        <f>L82+J82+H82</f>
        <v>48000</v>
      </c>
      <c r="N82" s="91"/>
      <c r="O82" s="241"/>
      <c r="P82" s="241"/>
    </row>
    <row r="83" spans="2:16" ht="18" hidden="1" customHeight="1">
      <c r="B83" s="236">
        <v>1</v>
      </c>
      <c r="C83" s="227">
        <v>41938</v>
      </c>
      <c r="D83" s="201" t="s">
        <v>73</v>
      </c>
      <c r="E83" s="154" t="s">
        <v>52</v>
      </c>
      <c r="F83" s="154"/>
      <c r="G83" s="155">
        <v>8000</v>
      </c>
      <c r="H83" s="156">
        <f t="shared" ref="H83:H143" si="11">G83*F83</f>
        <v>0</v>
      </c>
      <c r="I83" s="153"/>
      <c r="J83" s="157"/>
      <c r="K83" s="158"/>
      <c r="L83" s="156">
        <f t="shared" ref="L83:L143" si="12">K83*10000</f>
        <v>0</v>
      </c>
      <c r="M83" s="222"/>
      <c r="N83" s="73">
        <f t="shared" ref="N83:N143" si="13">M83*15000</f>
        <v>0</v>
      </c>
      <c r="O83" s="97">
        <f t="shared" ref="O83:O143" si="14">L83+J83+H83+N83</f>
        <v>0</v>
      </c>
      <c r="P83" s="224"/>
    </row>
    <row r="84" spans="2:16" ht="18" hidden="1" customHeight="1">
      <c r="B84" s="99">
        <v>2</v>
      </c>
      <c r="C84" s="167">
        <v>41939</v>
      </c>
      <c r="D84" s="153" t="s">
        <v>74</v>
      </c>
      <c r="E84" s="154" t="s">
        <v>52</v>
      </c>
      <c r="F84" s="154">
        <v>10</v>
      </c>
      <c r="G84" s="155">
        <v>8000</v>
      </c>
      <c r="H84" s="156">
        <f t="shared" si="11"/>
        <v>80000</v>
      </c>
      <c r="I84" s="153"/>
      <c r="J84" s="157"/>
      <c r="K84" s="158">
        <v>2</v>
      </c>
      <c r="L84" s="156">
        <f t="shared" si="12"/>
        <v>20000</v>
      </c>
      <c r="M84" s="158"/>
      <c r="N84" s="77">
        <f t="shared" si="13"/>
        <v>0</v>
      </c>
      <c r="O84" s="80">
        <f t="shared" si="14"/>
        <v>100000</v>
      </c>
      <c r="P84" s="81"/>
    </row>
    <row r="85" spans="2:16" ht="18" hidden="1" customHeight="1">
      <c r="B85" s="99">
        <v>3</v>
      </c>
      <c r="C85" s="167">
        <v>41940</v>
      </c>
      <c r="D85" s="153" t="s">
        <v>73</v>
      </c>
      <c r="E85" s="154" t="s">
        <v>52</v>
      </c>
      <c r="F85" s="154"/>
      <c r="G85" s="155">
        <v>8000</v>
      </c>
      <c r="H85" s="156">
        <f t="shared" si="11"/>
        <v>0</v>
      </c>
      <c r="I85" s="153"/>
      <c r="J85" s="157"/>
      <c r="K85" s="158"/>
      <c r="L85" s="156">
        <f t="shared" si="12"/>
        <v>0</v>
      </c>
      <c r="M85" s="158"/>
      <c r="N85" s="77">
        <f t="shared" si="13"/>
        <v>0</v>
      </c>
      <c r="O85" s="80">
        <f t="shared" si="14"/>
        <v>0</v>
      </c>
      <c r="P85" s="81"/>
    </row>
    <row r="86" spans="2:16" ht="18" hidden="1" customHeight="1">
      <c r="B86" s="99">
        <v>4</v>
      </c>
      <c r="C86" s="167">
        <v>41941</v>
      </c>
      <c r="D86" s="153" t="s">
        <v>73</v>
      </c>
      <c r="E86" s="154" t="s">
        <v>52</v>
      </c>
      <c r="F86" s="154"/>
      <c r="G86" s="155">
        <v>8000</v>
      </c>
      <c r="H86" s="156">
        <f t="shared" si="11"/>
        <v>0</v>
      </c>
      <c r="I86" s="153"/>
      <c r="J86" s="157"/>
      <c r="K86" s="158"/>
      <c r="L86" s="156">
        <f t="shared" si="12"/>
        <v>0</v>
      </c>
      <c r="M86" s="158"/>
      <c r="N86" s="77">
        <f t="shared" si="13"/>
        <v>0</v>
      </c>
      <c r="O86" s="80">
        <f t="shared" si="14"/>
        <v>0</v>
      </c>
      <c r="P86" s="81"/>
    </row>
    <row r="87" spans="2:16" ht="18" hidden="1" customHeight="1">
      <c r="B87" s="99">
        <v>5</v>
      </c>
      <c r="C87" s="167">
        <v>41942</v>
      </c>
      <c r="D87" s="153" t="s">
        <v>73</v>
      </c>
      <c r="E87" s="154" t="s">
        <v>52</v>
      </c>
      <c r="F87" s="154"/>
      <c r="G87" s="155">
        <v>8000</v>
      </c>
      <c r="H87" s="156">
        <f t="shared" si="11"/>
        <v>0</v>
      </c>
      <c r="I87" s="153"/>
      <c r="J87" s="157"/>
      <c r="K87" s="158"/>
      <c r="L87" s="156">
        <f t="shared" si="12"/>
        <v>0</v>
      </c>
      <c r="M87" s="158"/>
      <c r="N87" s="77">
        <f t="shared" si="13"/>
        <v>0</v>
      </c>
      <c r="O87" s="80">
        <f t="shared" si="14"/>
        <v>0</v>
      </c>
      <c r="P87" s="81"/>
    </row>
    <row r="88" spans="2:16" ht="18" hidden="1" customHeight="1">
      <c r="B88" s="99">
        <v>6</v>
      </c>
      <c r="C88" s="167">
        <v>41943</v>
      </c>
      <c r="D88" s="153" t="s">
        <v>73</v>
      </c>
      <c r="E88" s="154" t="s">
        <v>52</v>
      </c>
      <c r="F88" s="154"/>
      <c r="G88" s="155">
        <v>8000</v>
      </c>
      <c r="H88" s="156">
        <f t="shared" si="11"/>
        <v>0</v>
      </c>
      <c r="I88" s="153"/>
      <c r="J88" s="157"/>
      <c r="K88" s="158"/>
      <c r="L88" s="156">
        <f t="shared" si="12"/>
        <v>0</v>
      </c>
      <c r="M88" s="158"/>
      <c r="N88" s="77">
        <f t="shared" si="13"/>
        <v>0</v>
      </c>
      <c r="O88" s="80">
        <f t="shared" si="14"/>
        <v>0</v>
      </c>
      <c r="P88" s="81"/>
    </row>
    <row r="89" spans="2:16" ht="18" hidden="1" customHeight="1">
      <c r="B89" s="99">
        <v>7</v>
      </c>
      <c r="C89" s="167">
        <v>41944</v>
      </c>
      <c r="D89" s="237" t="s">
        <v>74</v>
      </c>
      <c r="E89" s="154" t="s">
        <v>52</v>
      </c>
      <c r="F89" s="154">
        <v>9</v>
      </c>
      <c r="G89" s="155">
        <v>8000</v>
      </c>
      <c r="H89" s="156">
        <f t="shared" si="11"/>
        <v>72000</v>
      </c>
      <c r="I89" s="153"/>
      <c r="J89" s="157"/>
      <c r="K89" s="158">
        <v>5</v>
      </c>
      <c r="L89" s="156">
        <f t="shared" si="12"/>
        <v>50000</v>
      </c>
      <c r="M89" s="158"/>
      <c r="N89" s="77">
        <f t="shared" si="13"/>
        <v>0</v>
      </c>
      <c r="O89" s="80">
        <f t="shared" si="14"/>
        <v>122000</v>
      </c>
      <c r="P89" s="81"/>
    </row>
    <row r="90" spans="2:16" ht="18" hidden="1" customHeight="1">
      <c r="B90" s="100">
        <v>8</v>
      </c>
      <c r="C90" s="166">
        <v>41945</v>
      </c>
      <c r="D90" s="153" t="s">
        <v>73</v>
      </c>
      <c r="E90" s="154" t="s">
        <v>52</v>
      </c>
      <c r="F90" s="154"/>
      <c r="G90" s="155">
        <v>8000</v>
      </c>
      <c r="H90" s="156">
        <f t="shared" si="11"/>
        <v>0</v>
      </c>
      <c r="I90" s="153"/>
      <c r="J90" s="157"/>
      <c r="K90" s="158"/>
      <c r="L90" s="156">
        <f t="shared" si="12"/>
        <v>0</v>
      </c>
      <c r="M90" s="158"/>
      <c r="N90" s="77">
        <f t="shared" si="13"/>
        <v>0</v>
      </c>
      <c r="O90" s="80">
        <f t="shared" si="14"/>
        <v>0</v>
      </c>
      <c r="P90" s="81"/>
    </row>
    <row r="91" spans="2:16" ht="18" hidden="1" customHeight="1">
      <c r="B91" s="99">
        <v>9</v>
      </c>
      <c r="C91" s="167">
        <v>41946</v>
      </c>
      <c r="D91" s="153" t="s">
        <v>73</v>
      </c>
      <c r="E91" s="154" t="s">
        <v>52</v>
      </c>
      <c r="F91" s="154"/>
      <c r="G91" s="155">
        <v>8000</v>
      </c>
      <c r="H91" s="156">
        <f t="shared" si="11"/>
        <v>0</v>
      </c>
      <c r="I91" s="153"/>
      <c r="J91" s="157"/>
      <c r="K91" s="158"/>
      <c r="L91" s="156">
        <f t="shared" si="12"/>
        <v>0</v>
      </c>
      <c r="M91" s="158"/>
      <c r="N91" s="77">
        <f t="shared" si="13"/>
        <v>0</v>
      </c>
      <c r="O91" s="80">
        <f t="shared" si="14"/>
        <v>0</v>
      </c>
      <c r="P91" s="81"/>
    </row>
    <row r="92" spans="2:16" ht="18" hidden="1" customHeight="1">
      <c r="B92" s="99">
        <v>10</v>
      </c>
      <c r="C92" s="167">
        <v>41947</v>
      </c>
      <c r="D92" s="238" t="s">
        <v>74</v>
      </c>
      <c r="E92" s="154" t="s">
        <v>52</v>
      </c>
      <c r="F92" s="154">
        <v>3</v>
      </c>
      <c r="G92" s="155">
        <v>8000</v>
      </c>
      <c r="H92" s="156">
        <f t="shared" si="11"/>
        <v>24000</v>
      </c>
      <c r="I92" s="153"/>
      <c r="J92" s="157"/>
      <c r="K92" s="158">
        <v>1</v>
      </c>
      <c r="L92" s="156">
        <f t="shared" si="12"/>
        <v>10000</v>
      </c>
      <c r="M92" s="158"/>
      <c r="N92" s="77">
        <f t="shared" si="13"/>
        <v>0</v>
      </c>
      <c r="O92" s="80">
        <f t="shared" si="14"/>
        <v>34000</v>
      </c>
      <c r="P92" s="81"/>
    </row>
    <row r="93" spans="2:16" ht="18" hidden="1" customHeight="1">
      <c r="B93" s="99">
        <v>11</v>
      </c>
      <c r="C93" s="167">
        <v>41948</v>
      </c>
      <c r="D93" s="153" t="s">
        <v>73</v>
      </c>
      <c r="E93" s="154" t="s">
        <v>52</v>
      </c>
      <c r="F93" s="154"/>
      <c r="G93" s="155">
        <v>8000</v>
      </c>
      <c r="H93" s="156">
        <f t="shared" si="11"/>
        <v>0</v>
      </c>
      <c r="I93" s="153"/>
      <c r="J93" s="157"/>
      <c r="K93" s="158"/>
      <c r="L93" s="156">
        <f t="shared" si="12"/>
        <v>0</v>
      </c>
      <c r="M93" s="158"/>
      <c r="N93" s="77">
        <f t="shared" si="13"/>
        <v>0</v>
      </c>
      <c r="O93" s="80">
        <f t="shared" si="14"/>
        <v>0</v>
      </c>
      <c r="P93" s="81"/>
    </row>
    <row r="94" spans="2:16" ht="18" hidden="1" customHeight="1">
      <c r="B94" s="99">
        <v>12</v>
      </c>
      <c r="C94" s="167">
        <v>41949</v>
      </c>
      <c r="D94" s="153" t="s">
        <v>73</v>
      </c>
      <c r="E94" s="154" t="s">
        <v>52</v>
      </c>
      <c r="F94" s="154"/>
      <c r="G94" s="155">
        <v>8000</v>
      </c>
      <c r="H94" s="156">
        <f t="shared" si="11"/>
        <v>0</v>
      </c>
      <c r="I94" s="153"/>
      <c r="J94" s="157"/>
      <c r="K94" s="158"/>
      <c r="L94" s="156">
        <f t="shared" si="12"/>
        <v>0</v>
      </c>
      <c r="M94" s="158"/>
      <c r="N94" s="77">
        <f t="shared" si="13"/>
        <v>0</v>
      </c>
      <c r="O94" s="80">
        <f t="shared" si="14"/>
        <v>0</v>
      </c>
      <c r="P94" s="81"/>
    </row>
    <row r="95" spans="2:16" ht="18" hidden="1" customHeight="1">
      <c r="B95" s="99">
        <v>13</v>
      </c>
      <c r="C95" s="167">
        <v>41950</v>
      </c>
      <c r="D95" s="153" t="s">
        <v>73</v>
      </c>
      <c r="E95" s="154" t="s">
        <v>52</v>
      </c>
      <c r="F95" s="154"/>
      <c r="G95" s="155">
        <v>8000</v>
      </c>
      <c r="H95" s="156">
        <f t="shared" si="11"/>
        <v>0</v>
      </c>
      <c r="I95" s="153"/>
      <c r="J95" s="157"/>
      <c r="K95" s="158"/>
      <c r="L95" s="156">
        <f t="shared" si="12"/>
        <v>0</v>
      </c>
      <c r="M95" s="158"/>
      <c r="N95" s="77">
        <f t="shared" si="13"/>
        <v>0</v>
      </c>
      <c r="O95" s="80">
        <f t="shared" si="14"/>
        <v>0</v>
      </c>
      <c r="P95" s="81"/>
    </row>
    <row r="96" spans="2:16" ht="18" hidden="1" customHeight="1">
      <c r="B96" s="99">
        <v>14</v>
      </c>
      <c r="C96" s="167">
        <v>41951</v>
      </c>
      <c r="D96" s="153" t="s">
        <v>73</v>
      </c>
      <c r="E96" s="154" t="s">
        <v>52</v>
      </c>
      <c r="F96" s="154"/>
      <c r="G96" s="155">
        <v>8000</v>
      </c>
      <c r="H96" s="156">
        <f t="shared" si="11"/>
        <v>0</v>
      </c>
      <c r="I96" s="153"/>
      <c r="J96" s="157"/>
      <c r="K96" s="158"/>
      <c r="L96" s="156">
        <f t="shared" si="12"/>
        <v>0</v>
      </c>
      <c r="M96" s="158"/>
      <c r="N96" s="77">
        <f t="shared" si="13"/>
        <v>0</v>
      </c>
      <c r="O96" s="80">
        <f t="shared" si="14"/>
        <v>0</v>
      </c>
      <c r="P96" s="81"/>
    </row>
    <row r="97" spans="2:16" ht="18" hidden="1" customHeight="1">
      <c r="B97" s="100">
        <v>15</v>
      </c>
      <c r="C97" s="166">
        <v>41952</v>
      </c>
      <c r="D97" s="238" t="s">
        <v>74</v>
      </c>
      <c r="E97" s="154" t="s">
        <v>52</v>
      </c>
      <c r="F97" s="154">
        <v>7</v>
      </c>
      <c r="G97" s="155">
        <v>8000</v>
      </c>
      <c r="H97" s="156">
        <f t="shared" si="11"/>
        <v>56000</v>
      </c>
      <c r="I97" s="153"/>
      <c r="J97" s="157"/>
      <c r="K97" s="158">
        <v>5</v>
      </c>
      <c r="L97" s="156">
        <f t="shared" si="12"/>
        <v>50000</v>
      </c>
      <c r="M97" s="158"/>
      <c r="N97" s="77">
        <f t="shared" si="13"/>
        <v>0</v>
      </c>
      <c r="O97" s="80">
        <f t="shared" si="14"/>
        <v>106000</v>
      </c>
      <c r="P97" s="81"/>
    </row>
    <row r="98" spans="2:16" ht="18" hidden="1" customHeight="1">
      <c r="B98" s="99">
        <v>16</v>
      </c>
      <c r="C98" s="167">
        <v>41953</v>
      </c>
      <c r="D98" s="238" t="s">
        <v>74</v>
      </c>
      <c r="E98" s="154" t="s">
        <v>52</v>
      </c>
      <c r="F98" s="154">
        <v>7</v>
      </c>
      <c r="G98" s="155">
        <v>8000</v>
      </c>
      <c r="H98" s="156">
        <f t="shared" si="11"/>
        <v>56000</v>
      </c>
      <c r="I98" s="153"/>
      <c r="J98" s="157"/>
      <c r="K98" s="158">
        <v>3</v>
      </c>
      <c r="L98" s="156">
        <f t="shared" si="12"/>
        <v>30000</v>
      </c>
      <c r="M98" s="158"/>
      <c r="N98" s="77">
        <f t="shared" si="13"/>
        <v>0</v>
      </c>
      <c r="O98" s="80">
        <f t="shared" si="14"/>
        <v>86000</v>
      </c>
      <c r="P98" s="81"/>
    </row>
    <row r="99" spans="2:16" ht="18" hidden="1" customHeight="1">
      <c r="B99" s="99">
        <v>17</v>
      </c>
      <c r="C99" s="167">
        <v>41954</v>
      </c>
      <c r="D99" s="238" t="s">
        <v>73</v>
      </c>
      <c r="E99" s="154" t="s">
        <v>52</v>
      </c>
      <c r="F99" s="154"/>
      <c r="G99" s="155">
        <v>8000</v>
      </c>
      <c r="H99" s="156">
        <f t="shared" si="11"/>
        <v>0</v>
      </c>
      <c r="I99" s="153"/>
      <c r="J99" s="157"/>
      <c r="K99" s="158"/>
      <c r="L99" s="156">
        <f t="shared" si="12"/>
        <v>0</v>
      </c>
      <c r="M99" s="158"/>
      <c r="N99" s="77">
        <f t="shared" si="13"/>
        <v>0</v>
      </c>
      <c r="O99" s="80">
        <f t="shared" si="14"/>
        <v>0</v>
      </c>
      <c r="P99" s="81"/>
    </row>
    <row r="100" spans="2:16" ht="18" hidden="1" customHeight="1">
      <c r="B100" s="99">
        <v>18</v>
      </c>
      <c r="C100" s="167">
        <v>41955</v>
      </c>
      <c r="D100" s="238" t="s">
        <v>73</v>
      </c>
      <c r="E100" s="154" t="s">
        <v>52</v>
      </c>
      <c r="F100" s="154"/>
      <c r="G100" s="155">
        <v>8000</v>
      </c>
      <c r="H100" s="156">
        <f t="shared" si="11"/>
        <v>0</v>
      </c>
      <c r="I100" s="153"/>
      <c r="J100" s="157"/>
      <c r="K100" s="158"/>
      <c r="L100" s="156">
        <f t="shared" si="12"/>
        <v>0</v>
      </c>
      <c r="M100" s="158"/>
      <c r="N100" s="77">
        <f t="shared" si="13"/>
        <v>0</v>
      </c>
      <c r="O100" s="80">
        <f t="shared" si="14"/>
        <v>0</v>
      </c>
      <c r="P100" s="81"/>
    </row>
    <row r="101" spans="2:16" ht="18" hidden="1" customHeight="1">
      <c r="B101" s="99">
        <v>19</v>
      </c>
      <c r="C101" s="167">
        <v>41956</v>
      </c>
      <c r="D101" s="238" t="s">
        <v>74</v>
      </c>
      <c r="E101" s="154" t="s">
        <v>52</v>
      </c>
      <c r="F101" s="154">
        <v>4</v>
      </c>
      <c r="G101" s="155">
        <v>8000</v>
      </c>
      <c r="H101" s="156">
        <f t="shared" si="11"/>
        <v>32000</v>
      </c>
      <c r="I101" s="153"/>
      <c r="J101" s="157"/>
      <c r="K101" s="158">
        <v>1</v>
      </c>
      <c r="L101" s="156">
        <f t="shared" si="12"/>
        <v>10000</v>
      </c>
      <c r="M101" s="158"/>
      <c r="N101" s="77">
        <f t="shared" si="13"/>
        <v>0</v>
      </c>
      <c r="O101" s="80">
        <f t="shared" si="14"/>
        <v>42000</v>
      </c>
      <c r="P101" s="81"/>
    </row>
    <row r="102" spans="2:16" ht="18" hidden="1" customHeight="1">
      <c r="B102" s="99">
        <v>20</v>
      </c>
      <c r="C102" s="167">
        <v>41957</v>
      </c>
      <c r="D102" s="238" t="s">
        <v>73</v>
      </c>
      <c r="E102" s="154" t="s">
        <v>52</v>
      </c>
      <c r="F102" s="154"/>
      <c r="G102" s="155">
        <v>8000</v>
      </c>
      <c r="H102" s="156">
        <f t="shared" si="11"/>
        <v>0</v>
      </c>
      <c r="I102" s="153"/>
      <c r="J102" s="157"/>
      <c r="K102" s="158"/>
      <c r="L102" s="156">
        <f t="shared" si="12"/>
        <v>0</v>
      </c>
      <c r="M102" s="158"/>
      <c r="N102" s="77">
        <f t="shared" si="13"/>
        <v>0</v>
      </c>
      <c r="O102" s="80">
        <f t="shared" si="14"/>
        <v>0</v>
      </c>
      <c r="P102" s="81"/>
    </row>
    <row r="103" spans="2:16" ht="18" hidden="1" customHeight="1">
      <c r="B103" s="99">
        <v>21</v>
      </c>
      <c r="C103" s="167">
        <v>41958</v>
      </c>
      <c r="D103" s="238" t="s">
        <v>74</v>
      </c>
      <c r="E103" s="154" t="s">
        <v>52</v>
      </c>
      <c r="F103" s="154">
        <v>8</v>
      </c>
      <c r="G103" s="155">
        <v>8000</v>
      </c>
      <c r="H103" s="156">
        <f t="shared" si="11"/>
        <v>64000</v>
      </c>
      <c r="I103" s="153"/>
      <c r="J103" s="157"/>
      <c r="K103" s="158">
        <v>1</v>
      </c>
      <c r="L103" s="156">
        <f t="shared" si="12"/>
        <v>10000</v>
      </c>
      <c r="M103" s="158"/>
      <c r="N103" s="77">
        <f t="shared" si="13"/>
        <v>0</v>
      </c>
      <c r="O103" s="80">
        <f t="shared" si="14"/>
        <v>74000</v>
      </c>
      <c r="P103" s="81"/>
    </row>
    <row r="104" spans="2:16" ht="18" hidden="1" customHeight="1">
      <c r="B104" s="100">
        <v>22</v>
      </c>
      <c r="C104" s="166">
        <v>41959</v>
      </c>
      <c r="D104" s="238" t="s">
        <v>74</v>
      </c>
      <c r="E104" s="154" t="s">
        <v>52</v>
      </c>
      <c r="F104" s="154">
        <v>8</v>
      </c>
      <c r="G104" s="155">
        <v>8000</v>
      </c>
      <c r="H104" s="156">
        <f t="shared" si="11"/>
        <v>64000</v>
      </c>
      <c r="I104" s="153"/>
      <c r="J104" s="157"/>
      <c r="K104" s="158">
        <v>8</v>
      </c>
      <c r="L104" s="156">
        <f t="shared" si="12"/>
        <v>80000</v>
      </c>
      <c r="M104" s="158"/>
      <c r="N104" s="77">
        <f t="shared" si="13"/>
        <v>0</v>
      </c>
      <c r="O104" s="80">
        <f t="shared" si="14"/>
        <v>144000</v>
      </c>
      <c r="P104" s="81"/>
    </row>
    <row r="105" spans="2:16" ht="18" hidden="1" customHeight="1">
      <c r="B105" s="99">
        <v>23</v>
      </c>
      <c r="C105" s="167">
        <v>41960</v>
      </c>
      <c r="D105" s="238" t="s">
        <v>73</v>
      </c>
      <c r="E105" s="154" t="s">
        <v>52</v>
      </c>
      <c r="F105" s="154"/>
      <c r="G105" s="155">
        <v>8000</v>
      </c>
      <c r="H105" s="156">
        <f t="shared" si="11"/>
        <v>0</v>
      </c>
      <c r="I105" s="153"/>
      <c r="J105" s="157"/>
      <c r="K105" s="158"/>
      <c r="L105" s="156">
        <f t="shared" si="12"/>
        <v>0</v>
      </c>
      <c r="M105" s="158"/>
      <c r="N105" s="77">
        <f t="shared" si="13"/>
        <v>0</v>
      </c>
      <c r="O105" s="80">
        <f t="shared" si="14"/>
        <v>0</v>
      </c>
      <c r="P105" s="81"/>
    </row>
    <row r="106" spans="2:16" ht="18" hidden="1" customHeight="1">
      <c r="B106" s="99">
        <v>24</v>
      </c>
      <c r="C106" s="167">
        <v>41961</v>
      </c>
      <c r="D106" s="238" t="s">
        <v>73</v>
      </c>
      <c r="E106" s="154" t="s">
        <v>52</v>
      </c>
      <c r="F106" s="154"/>
      <c r="G106" s="155">
        <v>8000</v>
      </c>
      <c r="H106" s="156">
        <f t="shared" si="11"/>
        <v>0</v>
      </c>
      <c r="I106" s="153"/>
      <c r="J106" s="157"/>
      <c r="K106" s="158"/>
      <c r="L106" s="156">
        <f t="shared" si="12"/>
        <v>0</v>
      </c>
      <c r="M106" s="158"/>
      <c r="N106" s="77">
        <f t="shared" si="13"/>
        <v>0</v>
      </c>
      <c r="O106" s="80">
        <f t="shared" si="14"/>
        <v>0</v>
      </c>
      <c r="P106" s="81"/>
    </row>
    <row r="107" spans="2:16" ht="18" hidden="1" customHeight="1">
      <c r="B107" s="99">
        <v>25</v>
      </c>
      <c r="C107" s="167">
        <v>41962</v>
      </c>
      <c r="D107" s="238" t="s">
        <v>73</v>
      </c>
      <c r="E107" s="154" t="s">
        <v>52</v>
      </c>
      <c r="F107" s="154"/>
      <c r="G107" s="155">
        <v>8000</v>
      </c>
      <c r="H107" s="156">
        <f t="shared" si="11"/>
        <v>0</v>
      </c>
      <c r="I107" s="153"/>
      <c r="J107" s="157"/>
      <c r="K107" s="158"/>
      <c r="L107" s="156">
        <f t="shared" si="12"/>
        <v>0</v>
      </c>
      <c r="M107" s="158"/>
      <c r="N107" s="77">
        <f t="shared" si="13"/>
        <v>0</v>
      </c>
      <c r="O107" s="80">
        <f t="shared" si="14"/>
        <v>0</v>
      </c>
      <c r="P107" s="81"/>
    </row>
    <row r="108" spans="2:16" ht="18" hidden="1" customHeight="1">
      <c r="B108" s="99">
        <v>26</v>
      </c>
      <c r="C108" s="167">
        <v>41963</v>
      </c>
      <c r="D108" s="238" t="s">
        <v>73</v>
      </c>
      <c r="E108" s="154" t="s">
        <v>52</v>
      </c>
      <c r="F108" s="154"/>
      <c r="G108" s="155">
        <v>8000</v>
      </c>
      <c r="H108" s="156">
        <f t="shared" si="11"/>
        <v>0</v>
      </c>
      <c r="I108" s="153"/>
      <c r="J108" s="157"/>
      <c r="K108" s="158"/>
      <c r="L108" s="156">
        <f t="shared" si="12"/>
        <v>0</v>
      </c>
      <c r="M108" s="158"/>
      <c r="N108" s="77">
        <f t="shared" si="13"/>
        <v>0</v>
      </c>
      <c r="O108" s="80">
        <f t="shared" si="14"/>
        <v>0</v>
      </c>
      <c r="P108" s="81"/>
    </row>
    <row r="109" spans="2:16" ht="18" hidden="1" customHeight="1">
      <c r="B109" s="99">
        <v>27</v>
      </c>
      <c r="C109" s="167">
        <v>41964</v>
      </c>
      <c r="D109" s="238" t="s">
        <v>73</v>
      </c>
      <c r="E109" s="154" t="s">
        <v>52</v>
      </c>
      <c r="F109" s="154"/>
      <c r="G109" s="155">
        <v>8000</v>
      </c>
      <c r="H109" s="156">
        <f t="shared" si="11"/>
        <v>0</v>
      </c>
      <c r="I109" s="153"/>
      <c r="J109" s="157"/>
      <c r="K109" s="158"/>
      <c r="L109" s="156">
        <f t="shared" si="12"/>
        <v>0</v>
      </c>
      <c r="M109" s="158"/>
      <c r="N109" s="77">
        <f t="shared" si="13"/>
        <v>0</v>
      </c>
      <c r="O109" s="80">
        <f t="shared" si="14"/>
        <v>0</v>
      </c>
      <c r="P109" s="81"/>
    </row>
    <row r="110" spans="2:16" ht="18" hidden="1" customHeight="1">
      <c r="B110" s="99">
        <v>28</v>
      </c>
      <c r="C110" s="167">
        <v>41965</v>
      </c>
      <c r="D110" s="238" t="s">
        <v>73</v>
      </c>
      <c r="E110" s="154" t="s">
        <v>52</v>
      </c>
      <c r="F110" s="154"/>
      <c r="G110" s="155">
        <v>8000</v>
      </c>
      <c r="H110" s="156">
        <f t="shared" si="11"/>
        <v>0</v>
      </c>
      <c r="I110" s="153"/>
      <c r="J110" s="157"/>
      <c r="K110" s="158"/>
      <c r="L110" s="156">
        <f t="shared" si="12"/>
        <v>0</v>
      </c>
      <c r="M110" s="158"/>
      <c r="N110" s="77">
        <f t="shared" si="13"/>
        <v>0</v>
      </c>
      <c r="O110" s="80">
        <f t="shared" si="14"/>
        <v>0</v>
      </c>
      <c r="P110" s="81"/>
    </row>
    <row r="111" spans="2:16" ht="18" hidden="1" customHeight="1">
      <c r="B111" s="100">
        <v>29</v>
      </c>
      <c r="C111" s="166">
        <v>41966</v>
      </c>
      <c r="D111" s="238" t="s">
        <v>73</v>
      </c>
      <c r="E111" s="154" t="s">
        <v>52</v>
      </c>
      <c r="F111" s="154"/>
      <c r="G111" s="155">
        <v>8000</v>
      </c>
      <c r="H111" s="156">
        <f t="shared" si="11"/>
        <v>0</v>
      </c>
      <c r="I111" s="153"/>
      <c r="J111" s="157"/>
      <c r="K111" s="158"/>
      <c r="L111" s="156">
        <f t="shared" si="12"/>
        <v>0</v>
      </c>
      <c r="M111" s="158"/>
      <c r="N111" s="77">
        <f t="shared" si="13"/>
        <v>0</v>
      </c>
      <c r="O111" s="80">
        <f t="shared" si="14"/>
        <v>0</v>
      </c>
      <c r="P111" s="81"/>
    </row>
    <row r="112" spans="2:16" ht="18" hidden="1" customHeight="1">
      <c r="B112" s="99">
        <v>30</v>
      </c>
      <c r="C112" s="167">
        <v>41967</v>
      </c>
      <c r="D112" s="238" t="s">
        <v>73</v>
      </c>
      <c r="E112" s="154" t="s">
        <v>52</v>
      </c>
      <c r="F112" s="154"/>
      <c r="G112" s="155">
        <v>8000</v>
      </c>
      <c r="H112" s="156">
        <f t="shared" si="11"/>
        <v>0</v>
      </c>
      <c r="I112" s="153"/>
      <c r="J112" s="157"/>
      <c r="K112" s="158"/>
      <c r="L112" s="156">
        <f t="shared" si="12"/>
        <v>0</v>
      </c>
      <c r="M112" s="158"/>
      <c r="N112" s="77">
        <f t="shared" si="13"/>
        <v>0</v>
      </c>
      <c r="O112" s="80">
        <f t="shared" si="14"/>
        <v>0</v>
      </c>
      <c r="P112" s="81"/>
    </row>
    <row r="113" spans="2:16" ht="18" hidden="1" customHeight="1" thickBot="1">
      <c r="B113" s="101">
        <v>31</v>
      </c>
      <c r="C113" s="168">
        <v>41968</v>
      </c>
      <c r="D113" s="239" t="s">
        <v>73</v>
      </c>
      <c r="E113" s="209" t="s">
        <v>52</v>
      </c>
      <c r="F113" s="209"/>
      <c r="G113" s="210">
        <v>8000</v>
      </c>
      <c r="H113" s="211">
        <f t="shared" si="11"/>
        <v>0</v>
      </c>
      <c r="I113" s="208"/>
      <c r="J113" s="212"/>
      <c r="K113" s="213"/>
      <c r="L113" s="211">
        <f t="shared" si="12"/>
        <v>0</v>
      </c>
      <c r="M113" s="213"/>
      <c r="N113" s="87">
        <f t="shared" si="13"/>
        <v>0</v>
      </c>
      <c r="O113" s="90">
        <f t="shared" si="14"/>
        <v>0</v>
      </c>
      <c r="P113" s="91"/>
    </row>
    <row r="114" spans="2:16" ht="18" customHeight="1">
      <c r="B114" s="98">
        <v>1</v>
      </c>
      <c r="C114" s="272">
        <v>41969</v>
      </c>
      <c r="D114" s="238" t="s">
        <v>73</v>
      </c>
      <c r="E114" s="154" t="s">
        <v>52</v>
      </c>
      <c r="F114" s="154"/>
      <c r="G114" s="155">
        <v>8000</v>
      </c>
      <c r="H114" s="156">
        <f t="shared" si="11"/>
        <v>0</v>
      </c>
      <c r="I114" s="153"/>
      <c r="J114" s="157"/>
      <c r="K114" s="158"/>
      <c r="L114" s="156">
        <f t="shared" si="12"/>
        <v>0</v>
      </c>
      <c r="M114" s="222"/>
      <c r="N114" s="73">
        <f t="shared" si="13"/>
        <v>0</v>
      </c>
      <c r="O114" s="97">
        <f t="shared" si="14"/>
        <v>0</v>
      </c>
      <c r="P114" s="224"/>
    </row>
    <row r="115" spans="2:16" ht="18" customHeight="1">
      <c r="B115" s="99">
        <v>2</v>
      </c>
      <c r="C115" s="167">
        <v>41970</v>
      </c>
      <c r="D115" s="238" t="s">
        <v>73</v>
      </c>
      <c r="E115" s="154" t="s">
        <v>52</v>
      </c>
      <c r="F115" s="154"/>
      <c r="G115" s="155">
        <v>8000</v>
      </c>
      <c r="H115" s="156">
        <f t="shared" si="11"/>
        <v>0</v>
      </c>
      <c r="I115" s="153"/>
      <c r="J115" s="157"/>
      <c r="K115" s="158"/>
      <c r="L115" s="156">
        <f t="shared" si="12"/>
        <v>0</v>
      </c>
      <c r="M115" s="158"/>
      <c r="N115" s="77">
        <f t="shared" si="13"/>
        <v>0</v>
      </c>
      <c r="O115" s="80">
        <f t="shared" si="14"/>
        <v>0</v>
      </c>
      <c r="P115" s="81"/>
    </row>
    <row r="116" spans="2:16" ht="18" customHeight="1">
      <c r="B116" s="99">
        <v>3</v>
      </c>
      <c r="C116" s="167">
        <v>41971</v>
      </c>
      <c r="D116" s="238" t="s">
        <v>73</v>
      </c>
      <c r="E116" s="154" t="s">
        <v>52</v>
      </c>
      <c r="F116" s="154"/>
      <c r="G116" s="155">
        <v>8000</v>
      </c>
      <c r="H116" s="156">
        <f t="shared" si="11"/>
        <v>0</v>
      </c>
      <c r="I116" s="153"/>
      <c r="J116" s="157"/>
      <c r="K116" s="158"/>
      <c r="L116" s="156">
        <f t="shared" si="12"/>
        <v>0</v>
      </c>
      <c r="M116" s="158"/>
      <c r="N116" s="77">
        <f t="shared" si="13"/>
        <v>0</v>
      </c>
      <c r="O116" s="80">
        <f t="shared" si="14"/>
        <v>0</v>
      </c>
      <c r="P116" s="81"/>
    </row>
    <row r="117" spans="2:16" ht="18" customHeight="1">
      <c r="B117" s="99">
        <v>4</v>
      </c>
      <c r="C117" s="167">
        <v>41972</v>
      </c>
      <c r="D117" s="238" t="s">
        <v>74</v>
      </c>
      <c r="E117" s="154" t="s">
        <v>52</v>
      </c>
      <c r="F117" s="154">
        <v>5</v>
      </c>
      <c r="G117" s="155">
        <v>8000</v>
      </c>
      <c r="H117" s="156">
        <f t="shared" si="11"/>
        <v>40000</v>
      </c>
      <c r="I117" s="153"/>
      <c r="J117" s="157"/>
      <c r="K117" s="158">
        <v>1</v>
      </c>
      <c r="L117" s="156">
        <f t="shared" si="12"/>
        <v>10000</v>
      </c>
      <c r="M117" s="158"/>
      <c r="N117" s="77">
        <f t="shared" si="13"/>
        <v>0</v>
      </c>
      <c r="O117" s="80">
        <f t="shared" si="14"/>
        <v>50000</v>
      </c>
      <c r="P117" s="81"/>
    </row>
    <row r="118" spans="2:16" ht="18" customHeight="1">
      <c r="B118" s="100">
        <v>5</v>
      </c>
      <c r="C118" s="166">
        <v>41973</v>
      </c>
      <c r="D118" s="238" t="s">
        <v>74</v>
      </c>
      <c r="E118" s="154" t="s">
        <v>52</v>
      </c>
      <c r="F118" s="154">
        <f>8+5</f>
        <v>13</v>
      </c>
      <c r="G118" s="155">
        <v>8000</v>
      </c>
      <c r="H118" s="156">
        <f t="shared" si="11"/>
        <v>104000</v>
      </c>
      <c r="I118" s="153"/>
      <c r="J118" s="157"/>
      <c r="K118" s="158">
        <f>6+2</f>
        <v>8</v>
      </c>
      <c r="L118" s="156">
        <f t="shared" si="12"/>
        <v>80000</v>
      </c>
      <c r="M118" s="158"/>
      <c r="N118" s="77">
        <f t="shared" si="13"/>
        <v>0</v>
      </c>
      <c r="O118" s="80">
        <f t="shared" si="14"/>
        <v>184000</v>
      </c>
      <c r="P118" s="81"/>
    </row>
    <row r="119" spans="2:16" ht="18" customHeight="1">
      <c r="B119" s="99">
        <v>6</v>
      </c>
      <c r="C119" s="167">
        <v>41974</v>
      </c>
      <c r="D119" s="238" t="s">
        <v>74</v>
      </c>
      <c r="E119" s="154" t="s">
        <v>52</v>
      </c>
      <c r="F119" s="154">
        <v>5</v>
      </c>
      <c r="G119" s="155">
        <v>8000</v>
      </c>
      <c r="H119" s="156">
        <f t="shared" si="11"/>
        <v>40000</v>
      </c>
      <c r="I119" s="153"/>
      <c r="J119" s="157"/>
      <c r="K119" s="158">
        <v>7</v>
      </c>
      <c r="L119" s="156">
        <f t="shared" si="12"/>
        <v>70000</v>
      </c>
      <c r="M119" s="158"/>
      <c r="N119" s="77">
        <f t="shared" si="13"/>
        <v>0</v>
      </c>
      <c r="O119" s="80">
        <f t="shared" si="14"/>
        <v>110000</v>
      </c>
      <c r="P119" s="81"/>
    </row>
    <row r="120" spans="2:16" ht="18" customHeight="1">
      <c r="B120" s="99">
        <v>7</v>
      </c>
      <c r="C120" s="167">
        <v>41975</v>
      </c>
      <c r="D120" s="238" t="s">
        <v>74</v>
      </c>
      <c r="E120" s="154" t="s">
        <v>52</v>
      </c>
      <c r="F120" s="154">
        <v>3</v>
      </c>
      <c r="G120" s="155">
        <v>8000</v>
      </c>
      <c r="H120" s="156">
        <f t="shared" si="11"/>
        <v>24000</v>
      </c>
      <c r="I120" s="153"/>
      <c r="J120" s="157"/>
      <c r="K120" s="158"/>
      <c r="L120" s="156">
        <f t="shared" si="12"/>
        <v>0</v>
      </c>
      <c r="M120" s="158">
        <v>3</v>
      </c>
      <c r="N120" s="77">
        <f t="shared" si="13"/>
        <v>45000</v>
      </c>
      <c r="O120" s="80">
        <f t="shared" si="14"/>
        <v>69000</v>
      </c>
      <c r="P120" s="81"/>
    </row>
    <row r="121" spans="2:16" ht="18" customHeight="1">
      <c r="B121" s="99">
        <v>8</v>
      </c>
      <c r="C121" s="167">
        <v>41976</v>
      </c>
      <c r="D121" s="238" t="s">
        <v>74</v>
      </c>
      <c r="E121" s="154" t="s">
        <v>52</v>
      </c>
      <c r="F121" s="154">
        <v>8</v>
      </c>
      <c r="G121" s="155">
        <v>8000</v>
      </c>
      <c r="H121" s="156">
        <f t="shared" si="11"/>
        <v>64000</v>
      </c>
      <c r="I121" s="153"/>
      <c r="J121" s="157"/>
      <c r="K121" s="158">
        <v>1</v>
      </c>
      <c r="L121" s="156">
        <f t="shared" si="12"/>
        <v>10000</v>
      </c>
      <c r="M121" s="158"/>
      <c r="N121" s="77">
        <f t="shared" si="13"/>
        <v>0</v>
      </c>
      <c r="O121" s="80">
        <f t="shared" si="14"/>
        <v>74000</v>
      </c>
      <c r="P121" s="81"/>
    </row>
    <row r="122" spans="2:16" ht="18" customHeight="1">
      <c r="B122" s="99">
        <v>9</v>
      </c>
      <c r="C122" s="167">
        <v>41977</v>
      </c>
      <c r="D122" s="238" t="s">
        <v>73</v>
      </c>
      <c r="E122" s="154" t="s">
        <v>52</v>
      </c>
      <c r="F122" s="154"/>
      <c r="G122" s="155">
        <v>8000</v>
      </c>
      <c r="H122" s="156">
        <f t="shared" si="11"/>
        <v>0</v>
      </c>
      <c r="I122" s="153"/>
      <c r="J122" s="157"/>
      <c r="K122" s="158"/>
      <c r="L122" s="156">
        <f t="shared" si="12"/>
        <v>0</v>
      </c>
      <c r="M122" s="158"/>
      <c r="N122" s="77">
        <f t="shared" si="13"/>
        <v>0</v>
      </c>
      <c r="O122" s="80">
        <f t="shared" si="14"/>
        <v>0</v>
      </c>
      <c r="P122" s="81"/>
    </row>
    <row r="123" spans="2:16" ht="18" customHeight="1">
      <c r="B123" s="99">
        <v>10</v>
      </c>
      <c r="C123" s="167">
        <v>41978</v>
      </c>
      <c r="D123" s="238" t="s">
        <v>74</v>
      </c>
      <c r="E123" s="154" t="s">
        <v>52</v>
      </c>
      <c r="F123" s="154">
        <f>3+6</f>
        <v>9</v>
      </c>
      <c r="G123" s="155">
        <v>8000</v>
      </c>
      <c r="H123" s="156">
        <f t="shared" si="11"/>
        <v>72000</v>
      </c>
      <c r="I123" s="153"/>
      <c r="J123" s="157"/>
      <c r="K123" s="158">
        <f>2+2</f>
        <v>4</v>
      </c>
      <c r="L123" s="156">
        <f t="shared" si="12"/>
        <v>40000</v>
      </c>
      <c r="M123" s="158"/>
      <c r="N123" s="77">
        <f t="shared" si="13"/>
        <v>0</v>
      </c>
      <c r="O123" s="80">
        <f t="shared" si="14"/>
        <v>112000</v>
      </c>
      <c r="P123" s="81"/>
    </row>
    <row r="124" spans="2:16" ht="18" customHeight="1">
      <c r="B124" s="99">
        <v>11</v>
      </c>
      <c r="C124" s="167">
        <v>41979</v>
      </c>
      <c r="D124" s="238" t="s">
        <v>74</v>
      </c>
      <c r="E124" s="154" t="s">
        <v>52</v>
      </c>
      <c r="F124" s="154">
        <v>6</v>
      </c>
      <c r="G124" s="155">
        <v>8000</v>
      </c>
      <c r="H124" s="156">
        <f t="shared" si="11"/>
        <v>48000</v>
      </c>
      <c r="I124" s="153"/>
      <c r="J124" s="157"/>
      <c r="K124" s="158">
        <v>2</v>
      </c>
      <c r="L124" s="156">
        <f t="shared" si="12"/>
        <v>20000</v>
      </c>
      <c r="M124" s="158"/>
      <c r="N124" s="77">
        <f t="shared" si="13"/>
        <v>0</v>
      </c>
      <c r="O124" s="80">
        <f t="shared" si="14"/>
        <v>68000</v>
      </c>
      <c r="P124" s="81"/>
    </row>
    <row r="125" spans="2:16" ht="18" customHeight="1">
      <c r="B125" s="100">
        <v>12</v>
      </c>
      <c r="C125" s="166">
        <v>41980</v>
      </c>
      <c r="D125" s="238" t="s">
        <v>74</v>
      </c>
      <c r="E125" s="154" t="s">
        <v>52</v>
      </c>
      <c r="F125" s="154">
        <v>12</v>
      </c>
      <c r="G125" s="155">
        <v>8000</v>
      </c>
      <c r="H125" s="156">
        <f t="shared" si="11"/>
        <v>96000</v>
      </c>
      <c r="I125" s="153"/>
      <c r="J125" s="157"/>
      <c r="K125" s="158">
        <f>3+11</f>
        <v>14</v>
      </c>
      <c r="L125" s="156">
        <f t="shared" si="12"/>
        <v>140000</v>
      </c>
      <c r="M125" s="158"/>
      <c r="N125" s="77">
        <f t="shared" si="13"/>
        <v>0</v>
      </c>
      <c r="O125" s="80">
        <f t="shared" si="14"/>
        <v>236000</v>
      </c>
      <c r="P125" s="81"/>
    </row>
    <row r="126" spans="2:16" ht="18" customHeight="1">
      <c r="B126" s="99">
        <v>13</v>
      </c>
      <c r="C126" s="167">
        <v>41981</v>
      </c>
      <c r="D126" s="238" t="s">
        <v>74</v>
      </c>
      <c r="E126" s="154" t="s">
        <v>52</v>
      </c>
      <c r="F126" s="154">
        <f>4+5</f>
        <v>9</v>
      </c>
      <c r="G126" s="155">
        <v>8000</v>
      </c>
      <c r="H126" s="156">
        <f t="shared" si="11"/>
        <v>72000</v>
      </c>
      <c r="I126" s="153"/>
      <c r="J126" s="157"/>
      <c r="K126" s="158">
        <v>6</v>
      </c>
      <c r="L126" s="156">
        <f t="shared" si="12"/>
        <v>60000</v>
      </c>
      <c r="M126" s="158">
        <v>2</v>
      </c>
      <c r="N126" s="77">
        <f t="shared" si="13"/>
        <v>30000</v>
      </c>
      <c r="O126" s="80">
        <f t="shared" si="14"/>
        <v>162000</v>
      </c>
      <c r="P126" s="81"/>
    </row>
    <row r="127" spans="2:16" ht="18" customHeight="1">
      <c r="B127" s="99">
        <v>14</v>
      </c>
      <c r="C127" s="167">
        <v>41982</v>
      </c>
      <c r="D127" s="238" t="s">
        <v>74</v>
      </c>
      <c r="E127" s="154" t="s">
        <v>52</v>
      </c>
      <c r="F127" s="154">
        <v>2</v>
      </c>
      <c r="G127" s="155">
        <v>8000</v>
      </c>
      <c r="H127" s="156">
        <f t="shared" si="11"/>
        <v>16000</v>
      </c>
      <c r="I127" s="153"/>
      <c r="J127" s="157"/>
      <c r="K127" s="158"/>
      <c r="L127" s="156">
        <f t="shared" si="12"/>
        <v>0</v>
      </c>
      <c r="M127" s="158"/>
      <c r="N127" s="77">
        <f t="shared" si="13"/>
        <v>0</v>
      </c>
      <c r="O127" s="80">
        <f t="shared" si="14"/>
        <v>16000</v>
      </c>
      <c r="P127" s="81"/>
    </row>
    <row r="128" spans="2:16" ht="18" customHeight="1">
      <c r="B128" s="99">
        <v>15</v>
      </c>
      <c r="C128" s="167">
        <v>41983</v>
      </c>
      <c r="D128" s="238" t="s">
        <v>74</v>
      </c>
      <c r="E128" s="154" t="s">
        <v>52</v>
      </c>
      <c r="F128" s="154">
        <f>8+4</f>
        <v>12</v>
      </c>
      <c r="G128" s="155">
        <v>8000</v>
      </c>
      <c r="H128" s="156">
        <f t="shared" si="11"/>
        <v>96000</v>
      </c>
      <c r="I128" s="153"/>
      <c r="J128" s="157"/>
      <c r="K128" s="158">
        <f>6+1+2</f>
        <v>9</v>
      </c>
      <c r="L128" s="156">
        <f t="shared" si="12"/>
        <v>90000</v>
      </c>
      <c r="M128" s="158"/>
      <c r="N128" s="77">
        <f t="shared" si="13"/>
        <v>0</v>
      </c>
      <c r="O128" s="80">
        <f t="shared" si="14"/>
        <v>186000</v>
      </c>
      <c r="P128" s="81"/>
    </row>
    <row r="129" spans="2:16" ht="18" customHeight="1">
      <c r="B129" s="99">
        <v>16</v>
      </c>
      <c r="C129" s="167">
        <v>41984</v>
      </c>
      <c r="D129" s="238" t="s">
        <v>74</v>
      </c>
      <c r="E129" s="154" t="s">
        <v>52</v>
      </c>
      <c r="F129" s="154">
        <f>8+7</f>
        <v>15</v>
      </c>
      <c r="G129" s="155">
        <v>8000</v>
      </c>
      <c r="H129" s="156">
        <f t="shared" si="11"/>
        <v>120000</v>
      </c>
      <c r="I129" s="153"/>
      <c r="J129" s="157"/>
      <c r="K129" s="158">
        <v>7</v>
      </c>
      <c r="L129" s="156">
        <f t="shared" si="12"/>
        <v>70000</v>
      </c>
      <c r="M129" s="158"/>
      <c r="N129" s="77">
        <f t="shared" si="13"/>
        <v>0</v>
      </c>
      <c r="O129" s="80">
        <f t="shared" si="14"/>
        <v>190000</v>
      </c>
      <c r="P129" s="81"/>
    </row>
    <row r="130" spans="2:16" ht="18" customHeight="1">
      <c r="B130" s="99">
        <v>17</v>
      </c>
      <c r="C130" s="167">
        <v>41985</v>
      </c>
      <c r="D130" s="238" t="s">
        <v>74</v>
      </c>
      <c r="E130" s="154" t="s">
        <v>52</v>
      </c>
      <c r="F130" s="154">
        <v>3</v>
      </c>
      <c r="G130" s="155">
        <v>8000</v>
      </c>
      <c r="H130" s="156">
        <f t="shared" si="11"/>
        <v>24000</v>
      </c>
      <c r="I130" s="153"/>
      <c r="J130" s="157"/>
      <c r="K130" s="158"/>
      <c r="L130" s="156">
        <f t="shared" si="12"/>
        <v>0</v>
      </c>
      <c r="M130" s="158"/>
      <c r="N130" s="77">
        <f t="shared" si="13"/>
        <v>0</v>
      </c>
      <c r="O130" s="80">
        <f t="shared" si="14"/>
        <v>24000</v>
      </c>
      <c r="P130" s="81"/>
    </row>
    <row r="131" spans="2:16" ht="18" customHeight="1">
      <c r="B131" s="99">
        <v>18</v>
      </c>
      <c r="C131" s="167">
        <v>41986</v>
      </c>
      <c r="D131" s="238" t="s">
        <v>74</v>
      </c>
      <c r="E131" s="154" t="s">
        <v>52</v>
      </c>
      <c r="F131" s="154">
        <v>10</v>
      </c>
      <c r="G131" s="155">
        <v>8000</v>
      </c>
      <c r="H131" s="156">
        <f t="shared" si="11"/>
        <v>80000</v>
      </c>
      <c r="I131" s="153"/>
      <c r="J131" s="157"/>
      <c r="K131" s="158">
        <v>3</v>
      </c>
      <c r="L131" s="156">
        <f t="shared" si="12"/>
        <v>30000</v>
      </c>
      <c r="M131" s="158"/>
      <c r="N131" s="77">
        <f t="shared" si="13"/>
        <v>0</v>
      </c>
      <c r="O131" s="80">
        <f t="shared" si="14"/>
        <v>110000</v>
      </c>
      <c r="P131" s="81"/>
    </row>
    <row r="132" spans="2:16" ht="18" customHeight="1">
      <c r="B132" s="100">
        <v>19</v>
      </c>
      <c r="C132" s="166">
        <v>41987</v>
      </c>
      <c r="D132" s="238" t="s">
        <v>74</v>
      </c>
      <c r="E132" s="154" t="s">
        <v>52</v>
      </c>
      <c r="F132" s="154">
        <f>3+9</f>
        <v>12</v>
      </c>
      <c r="G132" s="155">
        <v>8000</v>
      </c>
      <c r="H132" s="156">
        <f t="shared" si="11"/>
        <v>96000</v>
      </c>
      <c r="I132" s="153"/>
      <c r="J132" s="157"/>
      <c r="K132" s="158">
        <f>2+9</f>
        <v>11</v>
      </c>
      <c r="L132" s="156">
        <f t="shared" si="12"/>
        <v>110000</v>
      </c>
      <c r="M132" s="158"/>
      <c r="N132" s="77">
        <f t="shared" si="13"/>
        <v>0</v>
      </c>
      <c r="O132" s="80">
        <f t="shared" si="14"/>
        <v>206000</v>
      </c>
      <c r="P132" s="81"/>
    </row>
    <row r="133" spans="2:16" ht="18" customHeight="1">
      <c r="B133" s="99">
        <v>20</v>
      </c>
      <c r="C133" s="167">
        <v>41988</v>
      </c>
      <c r="D133" s="238" t="s">
        <v>74</v>
      </c>
      <c r="E133" s="154" t="s">
        <v>52</v>
      </c>
      <c r="F133" s="154">
        <f>3+4</f>
        <v>7</v>
      </c>
      <c r="G133" s="155">
        <v>8000</v>
      </c>
      <c r="H133" s="156">
        <f t="shared" si="11"/>
        <v>56000</v>
      </c>
      <c r="I133" s="153"/>
      <c r="J133" s="157"/>
      <c r="K133" s="158">
        <v>8</v>
      </c>
      <c r="L133" s="156">
        <f t="shared" si="12"/>
        <v>80000</v>
      </c>
      <c r="M133" s="158"/>
      <c r="N133" s="77">
        <f t="shared" si="13"/>
        <v>0</v>
      </c>
      <c r="O133" s="80">
        <f t="shared" si="14"/>
        <v>136000</v>
      </c>
      <c r="P133" s="81"/>
    </row>
    <row r="134" spans="2:16" ht="18" customHeight="1">
      <c r="B134" s="99">
        <v>21</v>
      </c>
      <c r="C134" s="167">
        <v>41989</v>
      </c>
      <c r="D134" s="238" t="s">
        <v>74</v>
      </c>
      <c r="E134" s="154" t="s">
        <v>52</v>
      </c>
      <c r="F134" s="154">
        <v>9</v>
      </c>
      <c r="G134" s="155">
        <v>8000</v>
      </c>
      <c r="H134" s="156">
        <f t="shared" si="11"/>
        <v>72000</v>
      </c>
      <c r="I134" s="153"/>
      <c r="J134" s="157"/>
      <c r="K134" s="158">
        <v>3</v>
      </c>
      <c r="L134" s="156">
        <f t="shared" si="12"/>
        <v>30000</v>
      </c>
      <c r="M134" s="158">
        <v>5</v>
      </c>
      <c r="N134" s="77">
        <f t="shared" si="13"/>
        <v>75000</v>
      </c>
      <c r="O134" s="80">
        <f t="shared" si="14"/>
        <v>177000</v>
      </c>
      <c r="P134" s="81"/>
    </row>
    <row r="135" spans="2:16" ht="18" customHeight="1">
      <c r="B135" s="99">
        <v>22</v>
      </c>
      <c r="C135" s="167">
        <v>41990</v>
      </c>
      <c r="D135" s="238" t="s">
        <v>73</v>
      </c>
      <c r="E135" s="154" t="s">
        <v>52</v>
      </c>
      <c r="F135" s="154"/>
      <c r="G135" s="155">
        <v>8000</v>
      </c>
      <c r="H135" s="156">
        <f t="shared" si="11"/>
        <v>0</v>
      </c>
      <c r="I135" s="153"/>
      <c r="J135" s="157"/>
      <c r="K135" s="158">
        <v>5</v>
      </c>
      <c r="L135" s="156">
        <f t="shared" si="12"/>
        <v>50000</v>
      </c>
      <c r="M135" s="158"/>
      <c r="N135" s="77">
        <f t="shared" si="13"/>
        <v>0</v>
      </c>
      <c r="O135" s="80">
        <f t="shared" si="14"/>
        <v>50000</v>
      </c>
      <c r="P135" s="81"/>
    </row>
    <row r="136" spans="2:16" ht="18" customHeight="1">
      <c r="B136" s="99">
        <v>23</v>
      </c>
      <c r="C136" s="167">
        <v>41991</v>
      </c>
      <c r="D136" s="238" t="s">
        <v>74</v>
      </c>
      <c r="E136" s="154" t="s">
        <v>52</v>
      </c>
      <c r="F136" s="154">
        <v>11</v>
      </c>
      <c r="G136" s="155">
        <v>8000</v>
      </c>
      <c r="H136" s="156">
        <f t="shared" si="11"/>
        <v>88000</v>
      </c>
      <c r="I136" s="153"/>
      <c r="J136" s="157"/>
      <c r="K136" s="158">
        <v>3</v>
      </c>
      <c r="L136" s="156">
        <f t="shared" si="12"/>
        <v>30000</v>
      </c>
      <c r="M136" s="158"/>
      <c r="N136" s="77">
        <f t="shared" si="13"/>
        <v>0</v>
      </c>
      <c r="O136" s="80">
        <f t="shared" si="14"/>
        <v>118000</v>
      </c>
      <c r="P136" s="81"/>
    </row>
    <row r="137" spans="2:16" ht="18" customHeight="1">
      <c r="B137" s="99">
        <v>24</v>
      </c>
      <c r="C137" s="167">
        <v>41992</v>
      </c>
      <c r="D137" s="275" t="s">
        <v>72</v>
      </c>
      <c r="E137" s="154" t="s">
        <v>52</v>
      </c>
      <c r="F137" s="154"/>
      <c r="G137" s="155">
        <v>8000</v>
      </c>
      <c r="H137" s="156">
        <f t="shared" si="11"/>
        <v>0</v>
      </c>
      <c r="I137" s="153"/>
      <c r="J137" s="157"/>
      <c r="K137" s="158"/>
      <c r="L137" s="156">
        <f t="shared" si="12"/>
        <v>0</v>
      </c>
      <c r="M137" s="158"/>
      <c r="N137" s="77">
        <f t="shared" si="13"/>
        <v>0</v>
      </c>
      <c r="O137" s="80">
        <f t="shared" si="14"/>
        <v>0</v>
      </c>
      <c r="P137" s="81"/>
    </row>
    <row r="138" spans="2:16" ht="18" customHeight="1">
      <c r="B138" s="99">
        <v>25</v>
      </c>
      <c r="C138" s="167">
        <v>41993</v>
      </c>
      <c r="D138" s="238" t="s">
        <v>74</v>
      </c>
      <c r="E138" s="154" t="s">
        <v>52</v>
      </c>
      <c r="F138" s="154">
        <f>8+2</f>
        <v>10</v>
      </c>
      <c r="G138" s="155">
        <v>8000</v>
      </c>
      <c r="H138" s="156">
        <f t="shared" si="11"/>
        <v>80000</v>
      </c>
      <c r="I138" s="153"/>
      <c r="J138" s="157"/>
      <c r="K138" s="158">
        <v>4</v>
      </c>
      <c r="L138" s="156">
        <f t="shared" si="12"/>
        <v>40000</v>
      </c>
      <c r="M138" s="158"/>
      <c r="N138" s="77">
        <f t="shared" si="13"/>
        <v>0</v>
      </c>
      <c r="O138" s="80">
        <f t="shared" si="14"/>
        <v>120000</v>
      </c>
      <c r="P138" s="81"/>
    </row>
    <row r="139" spans="2:16" ht="18" customHeight="1">
      <c r="B139" s="100">
        <v>26</v>
      </c>
      <c r="C139" s="166">
        <v>41994</v>
      </c>
      <c r="D139" s="238" t="s">
        <v>73</v>
      </c>
      <c r="E139" s="154" t="s">
        <v>52</v>
      </c>
      <c r="F139" s="154"/>
      <c r="G139" s="155">
        <v>8000</v>
      </c>
      <c r="H139" s="156">
        <f t="shared" si="11"/>
        <v>0</v>
      </c>
      <c r="I139" s="153"/>
      <c r="J139" s="157"/>
      <c r="K139" s="158">
        <v>6</v>
      </c>
      <c r="L139" s="156">
        <f t="shared" si="12"/>
        <v>60000</v>
      </c>
      <c r="M139" s="158"/>
      <c r="N139" s="77">
        <f t="shared" si="13"/>
        <v>0</v>
      </c>
      <c r="O139" s="80">
        <f t="shared" si="14"/>
        <v>60000</v>
      </c>
      <c r="P139" s="81"/>
    </row>
    <row r="140" spans="2:16" ht="18" customHeight="1">
      <c r="B140" s="99">
        <v>27</v>
      </c>
      <c r="C140" s="167">
        <v>41995</v>
      </c>
      <c r="D140" s="238" t="s">
        <v>74</v>
      </c>
      <c r="E140" s="154" t="s">
        <v>52</v>
      </c>
      <c r="F140" s="154">
        <f>2+1+8+3</f>
        <v>14</v>
      </c>
      <c r="G140" s="155">
        <v>8000</v>
      </c>
      <c r="H140" s="156">
        <f t="shared" si="11"/>
        <v>112000</v>
      </c>
      <c r="I140" s="153"/>
      <c r="J140" s="157"/>
      <c r="K140" s="158">
        <f>7+2</f>
        <v>9</v>
      </c>
      <c r="L140" s="156">
        <f t="shared" si="12"/>
        <v>90000</v>
      </c>
      <c r="M140" s="158"/>
      <c r="N140" s="77">
        <f t="shared" si="13"/>
        <v>0</v>
      </c>
      <c r="O140" s="80">
        <f t="shared" si="14"/>
        <v>202000</v>
      </c>
      <c r="P140" s="81"/>
    </row>
    <row r="141" spans="2:16" ht="18" customHeight="1">
      <c r="B141" s="99">
        <v>28</v>
      </c>
      <c r="C141" s="167">
        <v>41996</v>
      </c>
      <c r="D141" s="238" t="s">
        <v>74</v>
      </c>
      <c r="E141" s="154" t="s">
        <v>52</v>
      </c>
      <c r="F141" s="154">
        <f>2+4</f>
        <v>6</v>
      </c>
      <c r="G141" s="155">
        <v>8000</v>
      </c>
      <c r="H141" s="156">
        <f t="shared" si="11"/>
        <v>48000</v>
      </c>
      <c r="I141" s="153"/>
      <c r="J141" s="157"/>
      <c r="K141" s="158">
        <v>2</v>
      </c>
      <c r="L141" s="156">
        <f t="shared" si="12"/>
        <v>20000</v>
      </c>
      <c r="M141" s="158"/>
      <c r="N141" s="77">
        <f t="shared" si="13"/>
        <v>0</v>
      </c>
      <c r="O141" s="80">
        <f t="shared" si="14"/>
        <v>68000</v>
      </c>
      <c r="P141" s="81"/>
    </row>
    <row r="142" spans="2:16" ht="18" customHeight="1">
      <c r="B142" s="99">
        <v>29</v>
      </c>
      <c r="C142" s="167">
        <v>41997</v>
      </c>
      <c r="D142" s="238" t="s">
        <v>74</v>
      </c>
      <c r="E142" s="154" t="s">
        <v>52</v>
      </c>
      <c r="F142" s="154">
        <v>6</v>
      </c>
      <c r="G142" s="155">
        <v>8000</v>
      </c>
      <c r="H142" s="156">
        <f t="shared" si="11"/>
        <v>48000</v>
      </c>
      <c r="I142" s="153"/>
      <c r="J142" s="157"/>
      <c r="K142" s="158">
        <v>1</v>
      </c>
      <c r="L142" s="156">
        <f t="shared" si="12"/>
        <v>10000</v>
      </c>
      <c r="M142" s="158"/>
      <c r="N142" s="77">
        <f t="shared" si="13"/>
        <v>0</v>
      </c>
      <c r="O142" s="80">
        <f t="shared" si="14"/>
        <v>58000</v>
      </c>
      <c r="P142" s="81"/>
    </row>
    <row r="143" spans="2:16" ht="18" customHeight="1" thickBot="1">
      <c r="B143" s="101">
        <v>30</v>
      </c>
      <c r="C143" s="168">
        <v>41998</v>
      </c>
      <c r="D143" s="239" t="s">
        <v>74</v>
      </c>
      <c r="E143" s="209" t="s">
        <v>52</v>
      </c>
      <c r="F143" s="209">
        <v>9</v>
      </c>
      <c r="G143" s="210">
        <v>8000</v>
      </c>
      <c r="H143" s="211">
        <f t="shared" si="11"/>
        <v>72000</v>
      </c>
      <c r="I143" s="208"/>
      <c r="J143" s="212"/>
      <c r="K143" s="213">
        <v>3</v>
      </c>
      <c r="L143" s="211">
        <f t="shared" si="12"/>
        <v>30000</v>
      </c>
      <c r="M143" s="213"/>
      <c r="N143" s="87">
        <f t="shared" si="13"/>
        <v>0</v>
      </c>
      <c r="O143" s="90">
        <f t="shared" si="14"/>
        <v>102000</v>
      </c>
      <c r="P143" s="91"/>
    </row>
    <row r="144" spans="2:16" ht="18" customHeight="1">
      <c r="B144" s="123"/>
      <c r="C144" s="235"/>
      <c r="D144" s="242"/>
      <c r="E144" s="132"/>
      <c r="F144" s="132"/>
      <c r="G144" s="229"/>
      <c r="H144" s="230"/>
      <c r="I144" s="228"/>
      <c r="J144" s="231"/>
      <c r="K144" s="232"/>
      <c r="L144" s="230"/>
      <c r="M144" s="232"/>
      <c r="N144" s="127"/>
      <c r="O144" s="131"/>
      <c r="P144" s="132"/>
    </row>
    <row r="145" spans="4:13" ht="18" customHeight="1">
      <c r="D145" s="134" t="s">
        <v>64</v>
      </c>
      <c r="E145" s="135"/>
      <c r="F145" s="135"/>
      <c r="G145" s="1"/>
      <c r="H145" s="136"/>
      <c r="I145" s="1"/>
      <c r="J145" s="1"/>
      <c r="K145" s="2"/>
      <c r="L145" s="137"/>
      <c r="M145" s="138" t="s">
        <v>65</v>
      </c>
    </row>
    <row r="146" spans="4:13" ht="18" customHeight="1">
      <c r="D146" s="136"/>
      <c r="E146" s="136"/>
      <c r="F146" s="136"/>
      <c r="G146" s="1"/>
      <c r="H146" s="136"/>
      <c r="I146" s="1"/>
      <c r="J146" s="1"/>
      <c r="K146" s="138"/>
      <c r="L146" s="137"/>
      <c r="M146" s="136"/>
    </row>
    <row r="147" spans="4:13" ht="18" customHeight="1">
      <c r="D147" s="136"/>
      <c r="E147" s="136"/>
      <c r="F147" s="136"/>
      <c r="G147" s="1"/>
      <c r="H147" s="136"/>
      <c r="I147" s="1"/>
      <c r="J147" s="1"/>
      <c r="K147" s="138"/>
      <c r="L147" s="137"/>
      <c r="M147" s="136"/>
    </row>
    <row r="148" spans="4:13" ht="18" customHeight="1">
      <c r="D148" s="136"/>
      <c r="E148" s="136"/>
      <c r="F148" s="136"/>
      <c r="G148" s="1"/>
      <c r="H148" s="136"/>
      <c r="I148" s="1"/>
      <c r="J148" s="1"/>
      <c r="K148" s="138"/>
      <c r="L148" s="137"/>
      <c r="M148" s="136"/>
    </row>
    <row r="149" spans="4:13" ht="18" customHeight="1">
      <c r="D149" s="138" t="s">
        <v>66</v>
      </c>
      <c r="E149" s="136"/>
      <c r="F149" s="136"/>
      <c r="G149" s="2"/>
      <c r="H149" s="1"/>
      <c r="I149" s="1"/>
      <c r="J149" s="1"/>
      <c r="K149" s="2"/>
      <c r="L149" s="137"/>
      <c r="M149" s="138" t="s">
        <v>67</v>
      </c>
    </row>
    <row r="150" spans="4:13" ht="18" customHeight="1">
      <c r="D150" s="136" t="s">
        <v>68</v>
      </c>
      <c r="E150" s="137"/>
      <c r="F150" s="137"/>
      <c r="G150" s="139"/>
      <c r="H150" s="140"/>
      <c r="I150" s="141"/>
      <c r="J150" s="140"/>
      <c r="K150" s="141"/>
      <c r="L150" s="137"/>
      <c r="M150" s="139"/>
    </row>
    <row r="151" spans="4:13" ht="18" customHeight="1"/>
    <row r="152" spans="4:13" ht="18" customHeight="1"/>
    <row r="153" spans="4:13" ht="18" customHeight="1"/>
    <row r="154" spans="4:13" ht="18" customHeight="1"/>
    <row r="155" spans="4:13" ht="18" customHeight="1"/>
    <row r="156" spans="4:13" ht="18" customHeight="1"/>
    <row r="157" spans="4:13" ht="18" customHeight="1"/>
    <row r="158" spans="4:13" ht="18" customHeight="1"/>
    <row r="159" spans="4:13" ht="18" customHeight="1"/>
    <row r="160" spans="4:13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</sheetData>
  <autoFilter ref="B8:N143">
    <filterColumn colId="1">
      <filters>
        <dateGroupItem year="2014" month="11" day="26" dateTimeGrouping="day"/>
        <dateGroupItem year="2014" month="11" day="27" dateTimeGrouping="day"/>
        <dateGroupItem year="2014" month="11" day="28" dateTimeGrouping="day"/>
        <dateGroupItem year="2014" month="11" day="29" dateTimeGrouping="day"/>
        <dateGroupItem year="2014" month="11" day="30" dateTimeGrouping="day"/>
        <dateGroupItem year="2014" month="12" dateTimeGrouping="month"/>
      </filters>
    </filterColumn>
  </autoFilter>
  <mergeCells count="2">
    <mergeCell ref="B1:N1"/>
    <mergeCell ref="B5:C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theme="5" tint="0.59999389629810485"/>
  </sheetPr>
  <dimension ref="B1:R226"/>
  <sheetViews>
    <sheetView zoomScale="75" zoomScaleNormal="75" workbookViewId="0">
      <pane ySplit="8" topLeftCell="A9" activePane="bottomLeft" state="frozen"/>
      <selection pane="bottomLeft" activeCell="M70" sqref="M70"/>
    </sheetView>
  </sheetViews>
  <sheetFormatPr defaultColWidth="12.42578125" defaultRowHeight="15"/>
  <cols>
    <col min="1" max="1" width="1.85546875" customWidth="1"/>
    <col min="2" max="2" width="5.7109375" style="3" customWidth="1"/>
    <col min="3" max="3" width="12.42578125" style="133"/>
    <col min="4" max="4" width="40.28515625" customWidth="1"/>
    <col min="5" max="5" width="12.140625" style="133" customWidth="1"/>
    <col min="6" max="6" width="8.7109375" style="133" customWidth="1"/>
    <col min="7" max="7" width="12.140625" style="142" customWidth="1"/>
    <col min="8" max="8" width="16.7109375" style="142" customWidth="1"/>
    <col min="9" max="9" width="12.140625" customWidth="1"/>
    <col min="10" max="10" width="16.7109375" customWidth="1"/>
    <col min="11" max="11" width="9.85546875" style="143" customWidth="1"/>
    <col min="12" max="13" width="16.7109375" style="142" customWidth="1"/>
    <col min="14" max="14" width="16.7109375" style="4" customWidth="1"/>
    <col min="15" max="15" width="16.7109375" style="3" customWidth="1"/>
    <col min="16" max="16" width="2.5703125" customWidth="1"/>
  </cols>
  <sheetData>
    <row r="1" spans="2:15" ht="24.95" customHeight="1">
      <c r="B1" s="375" t="s">
        <v>27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</row>
    <row r="2" spans="2:15" ht="15.95" customHeight="1">
      <c r="B2" s="376" t="s">
        <v>28</v>
      </c>
      <c r="C2" s="376"/>
      <c r="D2" s="47" t="s">
        <v>89</v>
      </c>
      <c r="E2" s="48"/>
      <c r="F2" s="48"/>
      <c r="G2" s="49"/>
      <c r="H2" s="49"/>
      <c r="I2" s="50"/>
      <c r="J2" s="50"/>
      <c r="K2" s="51"/>
      <c r="L2" s="49"/>
      <c r="M2" s="49"/>
      <c r="N2" s="52"/>
      <c r="O2" s="53"/>
    </row>
    <row r="3" spans="2:15" ht="15.95" customHeight="1">
      <c r="B3" s="376" t="s">
        <v>30</v>
      </c>
      <c r="C3" s="376"/>
      <c r="D3" s="47" t="s">
        <v>173</v>
      </c>
      <c r="E3" s="48"/>
      <c r="F3" s="48"/>
      <c r="G3" s="49"/>
      <c r="H3" s="49"/>
      <c r="I3" s="50"/>
      <c r="J3" s="50"/>
      <c r="K3" s="51"/>
      <c r="L3" s="49"/>
      <c r="M3" s="49"/>
      <c r="N3" s="52"/>
      <c r="O3" s="53"/>
    </row>
    <row r="4" spans="2:15" ht="15.95" customHeight="1">
      <c r="B4" s="376" t="s">
        <v>32</v>
      </c>
      <c r="C4" s="376"/>
      <c r="D4" s="47" t="s">
        <v>174</v>
      </c>
      <c r="E4" s="48"/>
      <c r="F4" s="48"/>
      <c r="G4" s="49"/>
      <c r="H4" s="49"/>
      <c r="I4" s="50"/>
      <c r="J4" s="50"/>
      <c r="K4" s="51"/>
      <c r="L4" s="49"/>
      <c r="M4" s="49"/>
      <c r="N4" s="52"/>
      <c r="O4" s="53"/>
    </row>
    <row r="5" spans="2:15" ht="15.95" customHeight="1" thickBot="1">
      <c r="B5" s="377" t="s">
        <v>34</v>
      </c>
      <c r="C5" s="377"/>
      <c r="D5" s="47" t="s">
        <v>35</v>
      </c>
      <c r="E5" s="374">
        <v>30</v>
      </c>
      <c r="F5" s="48"/>
      <c r="G5" s="49"/>
      <c r="H5" s="49"/>
      <c r="I5" s="50"/>
      <c r="J5" s="50"/>
      <c r="K5" s="51"/>
      <c r="L5" s="49"/>
      <c r="M5" s="49"/>
      <c r="N5" s="52"/>
      <c r="O5" s="53"/>
    </row>
    <row r="6" spans="2:15" s="58" customFormat="1" ht="54.95" customHeight="1" thickBot="1">
      <c r="B6" s="54" t="s">
        <v>36</v>
      </c>
      <c r="C6" s="54" t="s">
        <v>37</v>
      </c>
      <c r="D6" s="54" t="s">
        <v>38</v>
      </c>
      <c r="E6" s="54" t="s">
        <v>39</v>
      </c>
      <c r="F6" s="54" t="s">
        <v>40</v>
      </c>
      <c r="G6" s="55" t="s">
        <v>0</v>
      </c>
      <c r="H6" s="56" t="s">
        <v>41</v>
      </c>
      <c r="I6" s="54" t="s">
        <v>42</v>
      </c>
      <c r="J6" s="54" t="s">
        <v>43</v>
      </c>
      <c r="K6" s="57" t="s">
        <v>44</v>
      </c>
      <c r="L6" s="56" t="s">
        <v>45</v>
      </c>
      <c r="M6" s="56" t="s">
        <v>46</v>
      </c>
      <c r="N6" s="56" t="s">
        <v>47</v>
      </c>
      <c r="O6" s="54" t="s">
        <v>48</v>
      </c>
    </row>
    <row r="7" spans="2:15" ht="18" customHeight="1" thickBot="1">
      <c r="B7" s="59">
        <v>1</v>
      </c>
      <c r="C7" s="59">
        <v>2</v>
      </c>
      <c r="D7" s="59">
        <v>3</v>
      </c>
      <c r="E7" s="59">
        <v>4</v>
      </c>
      <c r="F7" s="59">
        <v>5</v>
      </c>
      <c r="G7" s="60">
        <v>6</v>
      </c>
      <c r="H7" s="61" t="s">
        <v>49</v>
      </c>
      <c r="I7" s="59">
        <v>8</v>
      </c>
      <c r="J7" s="59">
        <v>9</v>
      </c>
      <c r="K7" s="62">
        <v>10</v>
      </c>
      <c r="L7" s="61" t="s">
        <v>50</v>
      </c>
      <c r="M7" s="61" t="s">
        <v>51</v>
      </c>
      <c r="N7" s="62">
        <v>13</v>
      </c>
      <c r="O7" s="59">
        <v>14</v>
      </c>
    </row>
    <row r="8" spans="2:15" ht="18" customHeight="1" thickBot="1">
      <c r="B8" s="59"/>
      <c r="C8" s="59"/>
      <c r="D8" s="59"/>
      <c r="E8" s="59"/>
      <c r="F8" s="63">
        <f>SUBTOTAL(9,F9:F373)</f>
        <v>261</v>
      </c>
      <c r="G8" s="61"/>
      <c r="H8" s="64">
        <f>SUBTOTAL(9,H9:H810)</f>
        <v>1566000</v>
      </c>
      <c r="I8" s="59"/>
      <c r="J8" s="59"/>
      <c r="K8" s="63">
        <f>SUBTOTAL(9,K9:K373)</f>
        <v>176</v>
      </c>
      <c r="L8" s="64">
        <f>SUBTOTAL(9,L9:L810)</f>
        <v>1760000</v>
      </c>
      <c r="M8" s="64">
        <f>SUBTOTAL(9,M9:M810)</f>
        <v>3326000</v>
      </c>
      <c r="N8" s="64">
        <f>SUBTOTAL(9,N9:N881)</f>
        <v>1050000</v>
      </c>
      <c r="O8" s="59"/>
    </row>
    <row r="9" spans="2:15" ht="18" hidden="1" customHeight="1">
      <c r="B9" s="114">
        <v>1</v>
      </c>
      <c r="C9" s="163">
        <v>41908</v>
      </c>
      <c r="D9" s="102" t="s">
        <v>90</v>
      </c>
      <c r="E9" s="93"/>
      <c r="F9" s="93"/>
      <c r="G9" s="94"/>
      <c r="H9" s="73"/>
      <c r="I9" s="92"/>
      <c r="J9" s="95"/>
      <c r="K9" s="96"/>
      <c r="L9" s="73"/>
      <c r="M9" s="97"/>
      <c r="N9" s="97">
        <v>35000</v>
      </c>
      <c r="O9" s="116"/>
    </row>
    <row r="10" spans="2:15" ht="18" hidden="1" customHeight="1">
      <c r="B10" s="99">
        <v>2</v>
      </c>
      <c r="C10" s="164">
        <v>41909</v>
      </c>
      <c r="D10" s="102" t="s">
        <v>90</v>
      </c>
      <c r="E10" s="93"/>
      <c r="F10" s="93"/>
      <c r="G10" s="94"/>
      <c r="H10" s="73"/>
      <c r="I10" s="92"/>
      <c r="J10" s="95"/>
      <c r="K10" s="96"/>
      <c r="L10" s="73"/>
      <c r="M10" s="97"/>
      <c r="N10" s="97">
        <v>35000</v>
      </c>
      <c r="O10" s="116"/>
    </row>
    <row r="11" spans="2:15" ht="18" hidden="1" customHeight="1">
      <c r="B11" s="100">
        <v>3</v>
      </c>
      <c r="C11" s="166">
        <v>41910</v>
      </c>
      <c r="D11" s="102" t="s">
        <v>90</v>
      </c>
      <c r="E11" s="93"/>
      <c r="F11" s="93"/>
      <c r="G11" s="94"/>
      <c r="H11" s="73"/>
      <c r="I11" s="92"/>
      <c r="J11" s="95"/>
      <c r="K11" s="96"/>
      <c r="L11" s="73"/>
      <c r="M11" s="97"/>
      <c r="N11" s="97">
        <v>35000</v>
      </c>
      <c r="O11" s="116"/>
    </row>
    <row r="12" spans="2:15" ht="18" hidden="1" customHeight="1">
      <c r="B12" s="99">
        <v>4</v>
      </c>
      <c r="C12" s="164">
        <v>41911</v>
      </c>
      <c r="D12" s="102" t="s">
        <v>90</v>
      </c>
      <c r="E12" s="93"/>
      <c r="F12" s="93"/>
      <c r="G12" s="94"/>
      <c r="H12" s="73"/>
      <c r="I12" s="92"/>
      <c r="J12" s="95"/>
      <c r="K12" s="96"/>
      <c r="L12" s="73"/>
      <c r="M12" s="97"/>
      <c r="N12" s="97">
        <v>35000</v>
      </c>
      <c r="O12" s="116"/>
    </row>
    <row r="13" spans="2:15" ht="18" hidden="1" customHeight="1">
      <c r="B13" s="99">
        <v>5</v>
      </c>
      <c r="C13" s="164">
        <v>41912</v>
      </c>
      <c r="D13" s="102" t="s">
        <v>90</v>
      </c>
      <c r="E13" s="93"/>
      <c r="F13" s="93"/>
      <c r="G13" s="94"/>
      <c r="H13" s="73"/>
      <c r="I13" s="92"/>
      <c r="J13" s="95"/>
      <c r="K13" s="96"/>
      <c r="L13" s="73"/>
      <c r="M13" s="97"/>
      <c r="N13" s="97">
        <v>35000</v>
      </c>
      <c r="O13" s="116"/>
    </row>
    <row r="14" spans="2:15" ht="18" hidden="1" customHeight="1">
      <c r="B14" s="99">
        <v>6</v>
      </c>
      <c r="C14" s="167">
        <v>41913</v>
      </c>
      <c r="D14" s="102" t="s">
        <v>90</v>
      </c>
      <c r="E14" s="93"/>
      <c r="F14" s="93"/>
      <c r="G14" s="94"/>
      <c r="H14" s="73"/>
      <c r="I14" s="92"/>
      <c r="J14" s="95"/>
      <c r="K14" s="96"/>
      <c r="L14" s="73"/>
      <c r="M14" s="97"/>
      <c r="N14" s="97">
        <v>35000</v>
      </c>
      <c r="O14" s="116"/>
    </row>
    <row r="15" spans="2:15" ht="18" hidden="1" customHeight="1">
      <c r="B15" s="99">
        <v>7</v>
      </c>
      <c r="C15" s="167">
        <v>41914</v>
      </c>
      <c r="D15" s="102" t="s">
        <v>90</v>
      </c>
      <c r="E15" s="93"/>
      <c r="F15" s="93"/>
      <c r="G15" s="94"/>
      <c r="H15" s="73"/>
      <c r="I15" s="92"/>
      <c r="J15" s="95"/>
      <c r="K15" s="96"/>
      <c r="L15" s="73"/>
      <c r="M15" s="97"/>
      <c r="N15" s="97">
        <v>35000</v>
      </c>
      <c r="O15" s="116"/>
    </row>
    <row r="16" spans="2:15" ht="18" hidden="1" customHeight="1">
      <c r="B16" s="99">
        <v>8</v>
      </c>
      <c r="C16" s="167">
        <v>41915</v>
      </c>
      <c r="D16" s="102" t="s">
        <v>90</v>
      </c>
      <c r="E16" s="93"/>
      <c r="F16" s="93"/>
      <c r="G16" s="94"/>
      <c r="H16" s="73"/>
      <c r="I16" s="92"/>
      <c r="J16" s="95"/>
      <c r="K16" s="96"/>
      <c r="L16" s="73"/>
      <c r="M16" s="97"/>
      <c r="N16" s="97">
        <v>35000</v>
      </c>
      <c r="O16" s="116"/>
    </row>
    <row r="17" spans="2:18" ht="18" hidden="1" customHeight="1">
      <c r="B17" s="99">
        <v>9</v>
      </c>
      <c r="C17" s="167">
        <v>41916</v>
      </c>
      <c r="D17" s="103" t="s">
        <v>103</v>
      </c>
      <c r="E17" s="93"/>
      <c r="F17" s="93"/>
      <c r="G17" s="94"/>
      <c r="H17" s="73"/>
      <c r="I17" s="92"/>
      <c r="J17" s="95"/>
      <c r="K17" s="96"/>
      <c r="L17" s="73"/>
      <c r="M17" s="97"/>
      <c r="N17" s="97"/>
      <c r="O17" s="116"/>
    </row>
    <row r="18" spans="2:18" ht="18" hidden="1" customHeight="1">
      <c r="B18" s="100">
        <v>10</v>
      </c>
      <c r="C18" s="166">
        <v>41917</v>
      </c>
      <c r="D18" s="177" t="s">
        <v>85</v>
      </c>
      <c r="E18" s="66"/>
      <c r="F18" s="66"/>
      <c r="G18" s="94"/>
      <c r="H18" s="73"/>
      <c r="I18" s="65"/>
      <c r="J18" s="78"/>
      <c r="K18" s="79"/>
      <c r="L18" s="77"/>
      <c r="M18" s="80"/>
      <c r="N18" s="97"/>
      <c r="O18" s="81"/>
    </row>
    <row r="19" spans="2:18" ht="18" hidden="1" customHeight="1">
      <c r="B19" s="99">
        <v>11</v>
      </c>
      <c r="C19" s="167">
        <v>41918</v>
      </c>
      <c r="D19" s="92" t="s">
        <v>92</v>
      </c>
      <c r="E19" s="93" t="s">
        <v>91</v>
      </c>
      <c r="F19" s="93">
        <v>13</v>
      </c>
      <c r="G19" s="94">
        <v>6000</v>
      </c>
      <c r="H19" s="73">
        <f>G19*F19</f>
        <v>78000</v>
      </c>
      <c r="I19" s="92"/>
      <c r="J19" s="95"/>
      <c r="K19" s="96">
        <v>5</v>
      </c>
      <c r="L19" s="73">
        <f>K19*10000</f>
        <v>50000</v>
      </c>
      <c r="M19" s="97">
        <f>L19+J19+H19</f>
        <v>128000</v>
      </c>
      <c r="N19" s="97">
        <v>35000</v>
      </c>
      <c r="O19" s="169"/>
    </row>
    <row r="20" spans="2:18" ht="18" hidden="1" customHeight="1">
      <c r="B20" s="99">
        <v>12</v>
      </c>
      <c r="C20" s="167">
        <v>41919</v>
      </c>
      <c r="D20" s="92" t="s">
        <v>92</v>
      </c>
      <c r="E20" s="93" t="s">
        <v>91</v>
      </c>
      <c r="F20" s="93">
        <v>9</v>
      </c>
      <c r="G20" s="94">
        <v>6000</v>
      </c>
      <c r="H20" s="73">
        <f>G20*F20</f>
        <v>54000</v>
      </c>
      <c r="I20" s="92"/>
      <c r="J20" s="95"/>
      <c r="K20" s="96">
        <v>1</v>
      </c>
      <c r="L20" s="73">
        <f>K20*10000</f>
        <v>10000</v>
      </c>
      <c r="M20" s="97">
        <f>L20+J20+H20</f>
        <v>64000</v>
      </c>
      <c r="N20" s="97">
        <v>35000</v>
      </c>
      <c r="O20" s="116"/>
    </row>
    <row r="21" spans="2:18" ht="18" hidden="1" customHeight="1">
      <c r="B21" s="99">
        <v>13</v>
      </c>
      <c r="C21" s="167">
        <v>41920</v>
      </c>
      <c r="D21" s="92" t="s">
        <v>92</v>
      </c>
      <c r="E21" s="93" t="s">
        <v>91</v>
      </c>
      <c r="F21" s="93">
        <v>13</v>
      </c>
      <c r="G21" s="94">
        <v>6000</v>
      </c>
      <c r="H21" s="73">
        <f>G21*F21</f>
        <v>78000</v>
      </c>
      <c r="I21" s="92"/>
      <c r="J21" s="95"/>
      <c r="K21" s="96">
        <v>6</v>
      </c>
      <c r="L21" s="73">
        <f>K21*10000</f>
        <v>60000</v>
      </c>
      <c r="M21" s="97">
        <f>L21+J21+H21</f>
        <v>138000</v>
      </c>
      <c r="N21" s="97">
        <v>35000</v>
      </c>
      <c r="O21" s="116"/>
    </row>
    <row r="22" spans="2:18" ht="18" hidden="1" customHeight="1">
      <c r="B22" s="99">
        <v>14</v>
      </c>
      <c r="C22" s="167">
        <v>41921</v>
      </c>
      <c r="D22" s="102" t="s">
        <v>90</v>
      </c>
      <c r="E22" s="93"/>
      <c r="F22" s="93"/>
      <c r="G22" s="94"/>
      <c r="H22" s="73"/>
      <c r="I22" s="92"/>
      <c r="J22" s="95"/>
      <c r="K22" s="96"/>
      <c r="L22" s="73"/>
      <c r="M22" s="97"/>
      <c r="N22" s="97">
        <v>35000</v>
      </c>
      <c r="O22" s="116"/>
    </row>
    <row r="23" spans="2:18" ht="18" hidden="1" customHeight="1">
      <c r="B23" s="99">
        <v>15</v>
      </c>
      <c r="C23" s="167">
        <v>41922</v>
      </c>
      <c r="D23" s="102" t="s">
        <v>90</v>
      </c>
      <c r="E23" s="93"/>
      <c r="F23" s="93"/>
      <c r="G23" s="94"/>
      <c r="H23" s="73"/>
      <c r="I23" s="92"/>
      <c r="J23" s="95"/>
      <c r="K23" s="96"/>
      <c r="L23" s="73"/>
      <c r="M23" s="97"/>
      <c r="N23" s="97">
        <v>35000</v>
      </c>
      <c r="O23" s="116"/>
      <c r="R23">
        <f>8+8</f>
        <v>16</v>
      </c>
    </row>
    <row r="24" spans="2:18" ht="18" hidden="1" customHeight="1">
      <c r="B24" s="99">
        <v>16</v>
      </c>
      <c r="C24" s="167">
        <v>41923</v>
      </c>
      <c r="D24" s="102" t="s">
        <v>90</v>
      </c>
      <c r="E24" s="93"/>
      <c r="F24" s="93"/>
      <c r="G24" s="94"/>
      <c r="H24" s="73"/>
      <c r="I24" s="92"/>
      <c r="J24" s="95"/>
      <c r="K24" s="96"/>
      <c r="L24" s="73"/>
      <c r="M24" s="97"/>
      <c r="N24" s="97">
        <v>35000</v>
      </c>
      <c r="O24" s="116"/>
    </row>
    <row r="25" spans="2:18" ht="18" hidden="1" customHeight="1">
      <c r="B25" s="100">
        <v>17</v>
      </c>
      <c r="C25" s="166">
        <v>41924</v>
      </c>
      <c r="D25" s="92" t="s">
        <v>93</v>
      </c>
      <c r="E25" s="178" t="s">
        <v>94</v>
      </c>
      <c r="F25" s="93">
        <v>19</v>
      </c>
      <c r="G25" s="94">
        <v>6000</v>
      </c>
      <c r="H25" s="73">
        <f t="shared" ref="H25:H32" si="0">G25*F25</f>
        <v>114000</v>
      </c>
      <c r="I25" s="92"/>
      <c r="J25" s="95"/>
      <c r="K25" s="96">
        <v>15</v>
      </c>
      <c r="L25" s="73">
        <f t="shared" ref="L25:L32" si="1">K25*10000</f>
        <v>150000</v>
      </c>
      <c r="M25" s="97">
        <f t="shared" ref="M25:M32" si="2">L25+J25+H25</f>
        <v>264000</v>
      </c>
      <c r="N25" s="97">
        <v>35000</v>
      </c>
      <c r="O25" s="116"/>
    </row>
    <row r="26" spans="2:18" ht="18" hidden="1" customHeight="1">
      <c r="B26" s="99">
        <v>18</v>
      </c>
      <c r="C26" s="167">
        <v>41925</v>
      </c>
      <c r="D26" s="217" t="s">
        <v>95</v>
      </c>
      <c r="E26" s="178" t="s">
        <v>94</v>
      </c>
      <c r="F26" s="218">
        <v>12</v>
      </c>
      <c r="G26" s="219">
        <v>6000</v>
      </c>
      <c r="H26" s="220">
        <f t="shared" si="0"/>
        <v>72000</v>
      </c>
      <c r="I26" s="217"/>
      <c r="J26" s="221"/>
      <c r="K26" s="222">
        <v>12</v>
      </c>
      <c r="L26" s="220">
        <f t="shared" si="1"/>
        <v>120000</v>
      </c>
      <c r="M26" s="223">
        <f t="shared" si="2"/>
        <v>192000</v>
      </c>
      <c r="N26" s="223">
        <v>35000</v>
      </c>
      <c r="O26" s="224"/>
    </row>
    <row r="27" spans="2:18" ht="18" hidden="1" customHeight="1">
      <c r="B27" s="99">
        <v>19</v>
      </c>
      <c r="C27" s="167">
        <v>41926</v>
      </c>
      <c r="D27" s="217" t="s">
        <v>95</v>
      </c>
      <c r="E27" s="178" t="s">
        <v>94</v>
      </c>
      <c r="F27" s="218">
        <v>11</v>
      </c>
      <c r="G27" s="219">
        <v>6000</v>
      </c>
      <c r="H27" s="220">
        <f t="shared" si="0"/>
        <v>66000</v>
      </c>
      <c r="I27" s="217"/>
      <c r="J27" s="221"/>
      <c r="K27" s="222">
        <v>11</v>
      </c>
      <c r="L27" s="220">
        <f t="shared" si="1"/>
        <v>110000</v>
      </c>
      <c r="M27" s="223">
        <f t="shared" si="2"/>
        <v>176000</v>
      </c>
      <c r="N27" s="223">
        <v>35000</v>
      </c>
      <c r="O27" s="224"/>
    </row>
    <row r="28" spans="2:18" ht="18" hidden="1" customHeight="1">
      <c r="B28" s="99">
        <v>20</v>
      </c>
      <c r="C28" s="167">
        <v>41927</v>
      </c>
      <c r="D28" s="92" t="s">
        <v>97</v>
      </c>
      <c r="E28" s="178" t="s">
        <v>94</v>
      </c>
      <c r="F28" s="93"/>
      <c r="G28" s="94">
        <v>6000</v>
      </c>
      <c r="H28" s="73">
        <f t="shared" si="0"/>
        <v>0</v>
      </c>
      <c r="I28" s="92"/>
      <c r="J28" s="95"/>
      <c r="K28" s="96"/>
      <c r="L28" s="73">
        <f t="shared" si="1"/>
        <v>0</v>
      </c>
      <c r="M28" s="97">
        <f t="shared" si="2"/>
        <v>0</v>
      </c>
      <c r="N28" s="97">
        <v>35000</v>
      </c>
      <c r="O28" s="169"/>
    </row>
    <row r="29" spans="2:18" ht="18" hidden="1" customHeight="1">
      <c r="B29" s="99">
        <v>21</v>
      </c>
      <c r="C29" s="167">
        <v>41928</v>
      </c>
      <c r="D29" s="92" t="s">
        <v>98</v>
      </c>
      <c r="E29" s="178" t="s">
        <v>94</v>
      </c>
      <c r="F29" s="93">
        <v>10</v>
      </c>
      <c r="G29" s="94">
        <v>6000</v>
      </c>
      <c r="H29" s="73">
        <f t="shared" si="0"/>
        <v>60000</v>
      </c>
      <c r="I29" s="92"/>
      <c r="J29" s="95"/>
      <c r="K29" s="96">
        <v>2</v>
      </c>
      <c r="L29" s="73">
        <f t="shared" si="1"/>
        <v>20000</v>
      </c>
      <c r="M29" s="97">
        <f t="shared" si="2"/>
        <v>80000</v>
      </c>
      <c r="N29" s="97">
        <v>35000</v>
      </c>
      <c r="O29" s="169"/>
    </row>
    <row r="30" spans="2:18" ht="18" hidden="1" customHeight="1">
      <c r="B30" s="99">
        <v>22</v>
      </c>
      <c r="C30" s="167">
        <v>41929</v>
      </c>
      <c r="D30" s="92" t="s">
        <v>98</v>
      </c>
      <c r="E30" s="178" t="s">
        <v>94</v>
      </c>
      <c r="F30" s="93">
        <v>13</v>
      </c>
      <c r="G30" s="94">
        <v>6000</v>
      </c>
      <c r="H30" s="73">
        <f t="shared" si="0"/>
        <v>78000</v>
      </c>
      <c r="I30" s="92"/>
      <c r="J30" s="95"/>
      <c r="K30" s="96">
        <v>5</v>
      </c>
      <c r="L30" s="73">
        <f t="shared" si="1"/>
        <v>50000</v>
      </c>
      <c r="M30" s="97">
        <f t="shared" si="2"/>
        <v>128000</v>
      </c>
      <c r="N30" s="97">
        <v>35000</v>
      </c>
      <c r="O30" s="116"/>
    </row>
    <row r="31" spans="2:18" ht="18" hidden="1" customHeight="1">
      <c r="B31" s="99">
        <v>23</v>
      </c>
      <c r="C31" s="167">
        <v>41930</v>
      </c>
      <c r="D31" s="92" t="s">
        <v>98</v>
      </c>
      <c r="E31" s="178" t="s">
        <v>94</v>
      </c>
      <c r="F31" s="93"/>
      <c r="G31" s="94">
        <v>6000</v>
      </c>
      <c r="H31" s="73">
        <f t="shared" si="0"/>
        <v>0</v>
      </c>
      <c r="I31" s="92"/>
      <c r="J31" s="95"/>
      <c r="K31" s="96"/>
      <c r="L31" s="73">
        <f t="shared" si="1"/>
        <v>0</v>
      </c>
      <c r="M31" s="97">
        <f t="shared" si="2"/>
        <v>0</v>
      </c>
      <c r="N31" s="97">
        <v>35000</v>
      </c>
      <c r="O31" s="169"/>
    </row>
    <row r="32" spans="2:18" ht="18" hidden="1" customHeight="1">
      <c r="B32" s="100">
        <v>24</v>
      </c>
      <c r="C32" s="166">
        <v>41931</v>
      </c>
      <c r="D32" s="92" t="s">
        <v>98</v>
      </c>
      <c r="E32" s="178" t="s">
        <v>94</v>
      </c>
      <c r="F32" s="93">
        <v>7</v>
      </c>
      <c r="G32" s="94">
        <v>6000</v>
      </c>
      <c r="H32" s="73">
        <f t="shared" si="0"/>
        <v>42000</v>
      </c>
      <c r="I32" s="92"/>
      <c r="J32" s="95"/>
      <c r="K32" s="96">
        <v>5</v>
      </c>
      <c r="L32" s="73">
        <f t="shared" si="1"/>
        <v>50000</v>
      </c>
      <c r="M32" s="97">
        <f t="shared" si="2"/>
        <v>92000</v>
      </c>
      <c r="N32" s="97">
        <v>35000</v>
      </c>
      <c r="O32" s="169"/>
    </row>
    <row r="33" spans="2:15" ht="18" hidden="1" customHeight="1">
      <c r="B33" s="99">
        <v>25</v>
      </c>
      <c r="C33" s="167">
        <v>41932</v>
      </c>
      <c r="D33" s="102" t="s">
        <v>96</v>
      </c>
      <c r="E33" s="93"/>
      <c r="F33" s="93"/>
      <c r="G33" s="94"/>
      <c r="H33" s="73"/>
      <c r="I33" s="92"/>
      <c r="J33" s="95"/>
      <c r="K33" s="96"/>
      <c r="L33" s="73"/>
      <c r="M33" s="97"/>
      <c r="N33" s="97">
        <v>35000</v>
      </c>
      <c r="O33" s="169"/>
    </row>
    <row r="34" spans="2:15" ht="18" hidden="1" customHeight="1">
      <c r="B34" s="99">
        <v>26</v>
      </c>
      <c r="C34" s="167">
        <v>41933</v>
      </c>
      <c r="D34" s="102" t="s">
        <v>96</v>
      </c>
      <c r="E34" s="93"/>
      <c r="F34" s="93"/>
      <c r="G34" s="94"/>
      <c r="H34" s="73"/>
      <c r="I34" s="92"/>
      <c r="J34" s="95"/>
      <c r="K34" s="96"/>
      <c r="L34" s="73"/>
      <c r="M34" s="97"/>
      <c r="N34" s="97">
        <v>35000</v>
      </c>
      <c r="O34" s="169"/>
    </row>
    <row r="35" spans="2:15" ht="18" hidden="1" customHeight="1">
      <c r="B35" s="99">
        <v>27</v>
      </c>
      <c r="C35" s="167">
        <v>41934</v>
      </c>
      <c r="D35" s="92" t="s">
        <v>98</v>
      </c>
      <c r="E35" s="178" t="s">
        <v>94</v>
      </c>
      <c r="F35" s="93">
        <v>19</v>
      </c>
      <c r="G35" s="94">
        <v>6000</v>
      </c>
      <c r="H35" s="73">
        <f>G35*F35</f>
        <v>114000</v>
      </c>
      <c r="I35" s="92"/>
      <c r="J35" s="95"/>
      <c r="K35" s="96">
        <v>11</v>
      </c>
      <c r="L35" s="73">
        <f>K35*10000</f>
        <v>110000</v>
      </c>
      <c r="M35" s="97">
        <f t="shared" ref="M35:M40" si="3">L35+J35+H35</f>
        <v>224000</v>
      </c>
      <c r="N35" s="97">
        <v>35000</v>
      </c>
      <c r="O35" s="169"/>
    </row>
    <row r="36" spans="2:15" ht="18" hidden="1" customHeight="1">
      <c r="B36" s="99">
        <v>28</v>
      </c>
      <c r="C36" s="167">
        <v>41935</v>
      </c>
      <c r="D36" s="92" t="s">
        <v>99</v>
      </c>
      <c r="E36" s="178" t="s">
        <v>100</v>
      </c>
      <c r="F36" s="93">
        <v>17</v>
      </c>
      <c r="G36" s="94">
        <v>6000</v>
      </c>
      <c r="H36" s="73">
        <f>G36*F36</f>
        <v>102000</v>
      </c>
      <c r="I36" s="92"/>
      <c r="J36" s="95"/>
      <c r="K36" s="96">
        <v>9</v>
      </c>
      <c r="L36" s="73">
        <f>K36*10000</f>
        <v>90000</v>
      </c>
      <c r="M36" s="97">
        <f t="shared" si="3"/>
        <v>192000</v>
      </c>
      <c r="N36" s="97">
        <v>35000</v>
      </c>
      <c r="O36" s="169"/>
    </row>
    <row r="37" spans="2:15" ht="18" hidden="1" customHeight="1">
      <c r="B37" s="99">
        <v>29</v>
      </c>
      <c r="C37" s="167">
        <v>41936</v>
      </c>
      <c r="D37" s="92" t="s">
        <v>101</v>
      </c>
      <c r="E37" s="178" t="s">
        <v>100</v>
      </c>
      <c r="F37" s="93">
        <v>12</v>
      </c>
      <c r="G37" s="94">
        <v>6000</v>
      </c>
      <c r="H37" s="73">
        <f>G37*F37</f>
        <v>72000</v>
      </c>
      <c r="I37" s="92"/>
      <c r="J37" s="95"/>
      <c r="K37" s="96">
        <v>4</v>
      </c>
      <c r="L37" s="73">
        <f>K37*10000</f>
        <v>40000</v>
      </c>
      <c r="M37" s="97">
        <f t="shared" si="3"/>
        <v>112000</v>
      </c>
      <c r="N37" s="97">
        <v>35000</v>
      </c>
      <c r="O37" s="169"/>
    </row>
    <row r="38" spans="2:15" ht="18" hidden="1" customHeight="1" thickBot="1">
      <c r="B38" s="101">
        <v>30</v>
      </c>
      <c r="C38" s="168">
        <v>41937</v>
      </c>
      <c r="D38" s="84" t="s">
        <v>101</v>
      </c>
      <c r="E38" s="179" t="s">
        <v>100</v>
      </c>
      <c r="F38" s="85">
        <v>8</v>
      </c>
      <c r="G38" s="86">
        <v>6000</v>
      </c>
      <c r="H38" s="87">
        <f>G38*F38</f>
        <v>48000</v>
      </c>
      <c r="I38" s="84"/>
      <c r="J38" s="88"/>
      <c r="K38" s="89"/>
      <c r="L38" s="87">
        <f>K38*10000</f>
        <v>0</v>
      </c>
      <c r="M38" s="90">
        <f t="shared" si="3"/>
        <v>48000</v>
      </c>
      <c r="N38" s="90">
        <v>35000</v>
      </c>
      <c r="O38" s="170"/>
    </row>
    <row r="39" spans="2:15" ht="18" hidden="1" customHeight="1">
      <c r="B39" s="226">
        <v>1</v>
      </c>
      <c r="C39" s="227">
        <v>41938</v>
      </c>
      <c r="D39" s="118" t="s">
        <v>101</v>
      </c>
      <c r="E39" s="93" t="s">
        <v>94</v>
      </c>
      <c r="F39" s="93">
        <v>7</v>
      </c>
      <c r="G39" s="94">
        <v>6000</v>
      </c>
      <c r="H39" s="73">
        <f t="shared" ref="H39:H75" si="4">G39*F39</f>
        <v>42000</v>
      </c>
      <c r="I39" s="92"/>
      <c r="J39" s="95"/>
      <c r="K39" s="96">
        <v>4</v>
      </c>
      <c r="L39" s="73">
        <f t="shared" ref="L39:L77" si="5">K39*10000</f>
        <v>40000</v>
      </c>
      <c r="M39" s="97">
        <f t="shared" si="3"/>
        <v>82000</v>
      </c>
      <c r="N39" s="97">
        <v>35000</v>
      </c>
      <c r="O39" s="169"/>
    </row>
    <row r="40" spans="2:15" ht="18" hidden="1" customHeight="1">
      <c r="B40" s="99">
        <v>2</v>
      </c>
      <c r="C40" s="167">
        <v>41939</v>
      </c>
      <c r="D40" s="92" t="s">
        <v>101</v>
      </c>
      <c r="E40" s="93" t="s">
        <v>94</v>
      </c>
      <c r="F40" s="93">
        <v>8</v>
      </c>
      <c r="G40" s="94">
        <v>6000</v>
      </c>
      <c r="H40" s="73">
        <f t="shared" si="4"/>
        <v>48000</v>
      </c>
      <c r="I40" s="92"/>
      <c r="J40" s="95"/>
      <c r="K40" s="96">
        <v>3</v>
      </c>
      <c r="L40" s="73">
        <f t="shared" si="5"/>
        <v>30000</v>
      </c>
      <c r="M40" s="97">
        <f t="shared" si="3"/>
        <v>78000</v>
      </c>
      <c r="N40" s="97">
        <v>35000</v>
      </c>
      <c r="O40" s="169"/>
    </row>
    <row r="41" spans="2:15" ht="18" hidden="1" customHeight="1">
      <c r="B41" s="99">
        <v>3</v>
      </c>
      <c r="C41" s="167">
        <v>41940</v>
      </c>
      <c r="D41" s="102" t="s">
        <v>90</v>
      </c>
      <c r="E41" s="93"/>
      <c r="F41" s="93"/>
      <c r="G41" s="94">
        <v>6000</v>
      </c>
      <c r="H41" s="73">
        <f t="shared" si="4"/>
        <v>0</v>
      </c>
      <c r="I41" s="92"/>
      <c r="J41" s="95"/>
      <c r="K41" s="96"/>
      <c r="L41" s="73">
        <f t="shared" si="5"/>
        <v>0</v>
      </c>
      <c r="M41" s="97"/>
      <c r="N41" s="97">
        <v>35000</v>
      </c>
      <c r="O41" s="116"/>
    </row>
    <row r="42" spans="2:15" ht="18" hidden="1" customHeight="1">
      <c r="B42" s="99">
        <v>4</v>
      </c>
      <c r="C42" s="167">
        <v>41941</v>
      </c>
      <c r="D42" s="102" t="s">
        <v>90</v>
      </c>
      <c r="E42" s="93"/>
      <c r="F42" s="93"/>
      <c r="G42" s="94">
        <v>6000</v>
      </c>
      <c r="H42" s="73">
        <f t="shared" si="4"/>
        <v>0</v>
      </c>
      <c r="I42" s="92"/>
      <c r="J42" s="95"/>
      <c r="K42" s="96"/>
      <c r="L42" s="73">
        <f t="shared" si="5"/>
        <v>0</v>
      </c>
      <c r="M42" s="97"/>
      <c r="N42" s="97">
        <v>35000</v>
      </c>
      <c r="O42" s="116"/>
    </row>
    <row r="43" spans="2:15" ht="18" hidden="1" customHeight="1">
      <c r="B43" s="99">
        <v>5</v>
      </c>
      <c r="C43" s="167">
        <v>41942</v>
      </c>
      <c r="D43" s="102" t="s">
        <v>90</v>
      </c>
      <c r="E43" s="93"/>
      <c r="F43" s="93"/>
      <c r="G43" s="94">
        <v>6000</v>
      </c>
      <c r="H43" s="73">
        <f t="shared" si="4"/>
        <v>0</v>
      </c>
      <c r="I43" s="92"/>
      <c r="J43" s="95"/>
      <c r="K43" s="96"/>
      <c r="L43" s="73">
        <f t="shared" si="5"/>
        <v>0</v>
      </c>
      <c r="M43" s="97"/>
      <c r="N43" s="97">
        <v>35000</v>
      </c>
      <c r="O43" s="116"/>
    </row>
    <row r="44" spans="2:15" ht="18" hidden="1" customHeight="1">
      <c r="B44" s="99">
        <v>6</v>
      </c>
      <c r="C44" s="167">
        <v>41943</v>
      </c>
      <c r="D44" s="92" t="s">
        <v>104</v>
      </c>
      <c r="E44" s="93" t="s">
        <v>94</v>
      </c>
      <c r="F44" s="93">
        <v>5</v>
      </c>
      <c r="G44" s="94">
        <v>6000</v>
      </c>
      <c r="H44" s="73">
        <f t="shared" si="4"/>
        <v>30000</v>
      </c>
      <c r="I44" s="92"/>
      <c r="J44" s="95"/>
      <c r="K44" s="96">
        <v>3</v>
      </c>
      <c r="L44" s="73">
        <f t="shared" si="5"/>
        <v>30000</v>
      </c>
      <c r="M44" s="97"/>
      <c r="N44" s="97">
        <v>35000</v>
      </c>
      <c r="O44" s="116"/>
    </row>
    <row r="45" spans="2:15" ht="18" hidden="1" customHeight="1">
      <c r="B45" s="99">
        <v>7</v>
      </c>
      <c r="C45" s="167">
        <v>41944</v>
      </c>
      <c r="D45" s="92" t="s">
        <v>104</v>
      </c>
      <c r="E45" s="93" t="s">
        <v>94</v>
      </c>
      <c r="F45" s="93">
        <v>11</v>
      </c>
      <c r="G45" s="94">
        <v>6000</v>
      </c>
      <c r="H45" s="73">
        <f>G45*F45</f>
        <v>66000</v>
      </c>
      <c r="I45" s="92"/>
      <c r="J45" s="95"/>
      <c r="K45" s="96">
        <v>6</v>
      </c>
      <c r="L45" s="73">
        <f t="shared" si="5"/>
        <v>60000</v>
      </c>
      <c r="M45" s="97"/>
      <c r="N45" s="97">
        <v>35000</v>
      </c>
      <c r="O45" s="116"/>
    </row>
    <row r="46" spans="2:15" ht="18" hidden="1" customHeight="1">
      <c r="B46" s="100">
        <v>8</v>
      </c>
      <c r="C46" s="166">
        <v>41945</v>
      </c>
      <c r="D46" s="102" t="s">
        <v>90</v>
      </c>
      <c r="E46" s="93"/>
      <c r="F46" s="93"/>
      <c r="G46" s="94">
        <v>6000</v>
      </c>
      <c r="H46" s="73">
        <f t="shared" si="4"/>
        <v>0</v>
      </c>
      <c r="I46" s="92"/>
      <c r="J46" s="95"/>
      <c r="K46" s="96"/>
      <c r="L46" s="73">
        <f t="shared" si="5"/>
        <v>0</v>
      </c>
      <c r="M46" s="97"/>
      <c r="N46" s="97">
        <v>35000</v>
      </c>
      <c r="O46" s="116"/>
    </row>
    <row r="47" spans="2:15" ht="18" hidden="1" customHeight="1">
      <c r="B47" s="99">
        <v>9</v>
      </c>
      <c r="C47" s="167">
        <v>41946</v>
      </c>
      <c r="D47" s="92" t="s">
        <v>104</v>
      </c>
      <c r="E47" s="93" t="s">
        <v>106</v>
      </c>
      <c r="F47" s="93">
        <v>8</v>
      </c>
      <c r="G47" s="94">
        <v>6000</v>
      </c>
      <c r="H47" s="73">
        <f>G47*F47</f>
        <v>48000</v>
      </c>
      <c r="I47" s="92"/>
      <c r="J47" s="95"/>
      <c r="K47" s="96"/>
      <c r="L47" s="73">
        <f>K47*10000</f>
        <v>0</v>
      </c>
      <c r="M47" s="97"/>
      <c r="N47" s="97">
        <v>35000</v>
      </c>
      <c r="O47" s="116"/>
    </row>
    <row r="48" spans="2:15" ht="18" hidden="1" customHeight="1">
      <c r="B48" s="99">
        <v>10</v>
      </c>
      <c r="C48" s="167">
        <v>41947</v>
      </c>
      <c r="D48" s="92" t="s">
        <v>104</v>
      </c>
      <c r="E48" s="93" t="s">
        <v>106</v>
      </c>
      <c r="F48" s="93">
        <v>8</v>
      </c>
      <c r="G48" s="94">
        <v>6000</v>
      </c>
      <c r="H48" s="73">
        <f t="shared" si="4"/>
        <v>48000</v>
      </c>
      <c r="I48" s="92"/>
      <c r="J48" s="95"/>
      <c r="K48" s="96"/>
      <c r="L48" s="73">
        <f t="shared" si="5"/>
        <v>0</v>
      </c>
      <c r="M48" s="97"/>
      <c r="N48" s="97">
        <v>35000</v>
      </c>
      <c r="O48" s="116"/>
    </row>
    <row r="49" spans="2:15" ht="18" hidden="1" customHeight="1">
      <c r="B49" s="99">
        <v>11</v>
      </c>
      <c r="C49" s="167">
        <v>41948</v>
      </c>
      <c r="D49" s="92" t="s">
        <v>104</v>
      </c>
      <c r="E49" s="93" t="s">
        <v>106</v>
      </c>
      <c r="F49" s="93">
        <v>8</v>
      </c>
      <c r="G49" s="94">
        <v>6000</v>
      </c>
      <c r="H49" s="73">
        <f>G49*F49</f>
        <v>48000</v>
      </c>
      <c r="I49" s="92"/>
      <c r="J49" s="95"/>
      <c r="K49" s="96"/>
      <c r="L49" s="73">
        <f t="shared" si="5"/>
        <v>0</v>
      </c>
      <c r="M49" s="97"/>
      <c r="N49" s="97">
        <v>35000</v>
      </c>
      <c r="O49" s="116"/>
    </row>
    <row r="50" spans="2:15" ht="18" hidden="1" customHeight="1">
      <c r="B50" s="99">
        <v>12</v>
      </c>
      <c r="C50" s="167">
        <v>41949</v>
      </c>
      <c r="D50" s="92" t="s">
        <v>104</v>
      </c>
      <c r="E50" s="93" t="s">
        <v>106</v>
      </c>
      <c r="F50" s="93">
        <v>9</v>
      </c>
      <c r="G50" s="94">
        <v>6000</v>
      </c>
      <c r="H50" s="73">
        <f t="shared" si="4"/>
        <v>54000</v>
      </c>
      <c r="I50" s="92"/>
      <c r="J50" s="95"/>
      <c r="K50" s="96">
        <v>1</v>
      </c>
      <c r="L50" s="73">
        <f t="shared" si="5"/>
        <v>10000</v>
      </c>
      <c r="M50" s="97">
        <f>L50+J50+H50</f>
        <v>64000</v>
      </c>
      <c r="N50" s="97">
        <v>35000</v>
      </c>
      <c r="O50" s="116"/>
    </row>
    <row r="51" spans="2:15" ht="18" hidden="1" customHeight="1">
      <c r="B51" s="99">
        <v>13</v>
      </c>
      <c r="C51" s="167">
        <v>41950</v>
      </c>
      <c r="D51" s="92" t="s">
        <v>105</v>
      </c>
      <c r="E51" s="178" t="s">
        <v>94</v>
      </c>
      <c r="F51" s="93">
        <v>13</v>
      </c>
      <c r="G51" s="94">
        <v>6000</v>
      </c>
      <c r="H51" s="73">
        <f t="shared" si="4"/>
        <v>78000</v>
      </c>
      <c r="I51" s="92"/>
      <c r="J51" s="95"/>
      <c r="K51" s="96">
        <v>6</v>
      </c>
      <c r="L51" s="73">
        <f t="shared" si="5"/>
        <v>60000</v>
      </c>
      <c r="M51" s="97">
        <f>L51+J51+H51</f>
        <v>138000</v>
      </c>
      <c r="N51" s="97">
        <v>35000</v>
      </c>
      <c r="O51" s="116"/>
    </row>
    <row r="52" spans="2:15" ht="18" hidden="1" customHeight="1">
      <c r="B52" s="99">
        <v>14</v>
      </c>
      <c r="C52" s="167">
        <v>41951</v>
      </c>
      <c r="D52" s="102" t="s">
        <v>90</v>
      </c>
      <c r="E52" s="93"/>
      <c r="F52" s="93"/>
      <c r="G52" s="94">
        <v>6000</v>
      </c>
      <c r="H52" s="73">
        <f t="shared" si="4"/>
        <v>0</v>
      </c>
      <c r="I52" s="92"/>
      <c r="J52" s="95"/>
      <c r="K52" s="96"/>
      <c r="L52" s="73">
        <f t="shared" si="5"/>
        <v>0</v>
      </c>
      <c r="M52" s="97"/>
      <c r="N52" s="97">
        <v>35000</v>
      </c>
      <c r="O52" s="224"/>
    </row>
    <row r="53" spans="2:15" ht="18" hidden="1" customHeight="1">
      <c r="B53" s="100">
        <v>15</v>
      </c>
      <c r="C53" s="166">
        <v>41952</v>
      </c>
      <c r="D53" s="92" t="s">
        <v>105</v>
      </c>
      <c r="E53" s="178" t="s">
        <v>94</v>
      </c>
      <c r="F53" s="93">
        <v>13</v>
      </c>
      <c r="G53" s="94">
        <v>6000</v>
      </c>
      <c r="H53" s="73">
        <f t="shared" si="4"/>
        <v>78000</v>
      </c>
      <c r="I53" s="92"/>
      <c r="J53" s="95"/>
      <c r="K53" s="96">
        <v>9</v>
      </c>
      <c r="L53" s="73">
        <f t="shared" si="5"/>
        <v>90000</v>
      </c>
      <c r="M53" s="97">
        <f t="shared" ref="M53:M60" si="6">L53+J53+H53</f>
        <v>168000</v>
      </c>
      <c r="N53" s="97">
        <v>35000</v>
      </c>
      <c r="O53" s="224"/>
    </row>
    <row r="54" spans="2:15" ht="18" hidden="1" customHeight="1">
      <c r="B54" s="99">
        <v>16</v>
      </c>
      <c r="C54" s="167">
        <v>41953</v>
      </c>
      <c r="D54" s="92" t="s">
        <v>105</v>
      </c>
      <c r="E54" s="178" t="s">
        <v>94</v>
      </c>
      <c r="F54" s="93">
        <v>10</v>
      </c>
      <c r="G54" s="94">
        <v>6000</v>
      </c>
      <c r="H54" s="73">
        <f t="shared" si="4"/>
        <v>60000</v>
      </c>
      <c r="I54" s="92"/>
      <c r="J54" s="95"/>
      <c r="K54" s="96">
        <v>2</v>
      </c>
      <c r="L54" s="73">
        <f t="shared" si="5"/>
        <v>20000</v>
      </c>
      <c r="M54" s="97">
        <f t="shared" si="6"/>
        <v>80000</v>
      </c>
      <c r="N54" s="97">
        <v>35000</v>
      </c>
      <c r="O54" s="224"/>
    </row>
    <row r="55" spans="2:15" ht="18" hidden="1" customHeight="1">
      <c r="B55" s="99">
        <v>17</v>
      </c>
      <c r="C55" s="167">
        <v>41954</v>
      </c>
      <c r="D55" s="102" t="s">
        <v>107</v>
      </c>
      <c r="E55" s="93"/>
      <c r="F55" s="93"/>
      <c r="G55" s="94">
        <v>6000</v>
      </c>
      <c r="H55" s="73">
        <f t="shared" si="4"/>
        <v>0</v>
      </c>
      <c r="I55" s="92"/>
      <c r="J55" s="95"/>
      <c r="K55" s="96"/>
      <c r="L55" s="73">
        <f t="shared" si="5"/>
        <v>0</v>
      </c>
      <c r="M55" s="97"/>
      <c r="N55" s="97">
        <v>35000</v>
      </c>
      <c r="O55" s="224"/>
    </row>
    <row r="56" spans="2:15" ht="18" hidden="1" customHeight="1">
      <c r="B56" s="99">
        <v>18</v>
      </c>
      <c r="C56" s="167">
        <v>41955</v>
      </c>
      <c r="D56" s="92" t="s">
        <v>105</v>
      </c>
      <c r="E56" s="178" t="s">
        <v>94</v>
      </c>
      <c r="F56" s="93">
        <v>8</v>
      </c>
      <c r="G56" s="94">
        <v>6000</v>
      </c>
      <c r="H56" s="73">
        <f t="shared" si="4"/>
        <v>48000</v>
      </c>
      <c r="I56" s="92"/>
      <c r="J56" s="95"/>
      <c r="K56" s="96"/>
      <c r="L56" s="73">
        <f t="shared" si="5"/>
        <v>0</v>
      </c>
      <c r="M56" s="97">
        <f t="shared" si="6"/>
        <v>48000</v>
      </c>
      <c r="N56" s="97">
        <v>35000</v>
      </c>
      <c r="O56" s="224"/>
    </row>
    <row r="57" spans="2:15" ht="18" hidden="1" customHeight="1">
      <c r="B57" s="99">
        <v>19</v>
      </c>
      <c r="C57" s="167">
        <v>41956</v>
      </c>
      <c r="D57" s="92" t="s">
        <v>105</v>
      </c>
      <c r="E57" s="178" t="s">
        <v>94</v>
      </c>
      <c r="F57" s="93">
        <v>11</v>
      </c>
      <c r="G57" s="94">
        <v>6000</v>
      </c>
      <c r="H57" s="73">
        <f t="shared" si="4"/>
        <v>66000</v>
      </c>
      <c r="I57" s="92"/>
      <c r="J57" s="95"/>
      <c r="K57" s="96">
        <v>3</v>
      </c>
      <c r="L57" s="73">
        <f t="shared" si="5"/>
        <v>30000</v>
      </c>
      <c r="M57" s="97">
        <f t="shared" si="6"/>
        <v>96000</v>
      </c>
      <c r="N57" s="97">
        <v>35000</v>
      </c>
      <c r="O57" s="224"/>
    </row>
    <row r="58" spans="2:15" ht="18" hidden="1" customHeight="1">
      <c r="B58" s="99">
        <v>20</v>
      </c>
      <c r="C58" s="167">
        <v>41957</v>
      </c>
      <c r="D58" s="92" t="s">
        <v>105</v>
      </c>
      <c r="E58" s="178" t="s">
        <v>94</v>
      </c>
      <c r="F58" s="93">
        <v>8</v>
      </c>
      <c r="G58" s="94">
        <v>6000</v>
      </c>
      <c r="H58" s="73">
        <f t="shared" si="4"/>
        <v>48000</v>
      </c>
      <c r="I58" s="92"/>
      <c r="J58" s="95"/>
      <c r="K58" s="96"/>
      <c r="L58" s="73">
        <f t="shared" si="5"/>
        <v>0</v>
      </c>
      <c r="M58" s="97">
        <f t="shared" si="6"/>
        <v>48000</v>
      </c>
      <c r="N58" s="97">
        <v>35000</v>
      </c>
      <c r="O58" s="81"/>
    </row>
    <row r="59" spans="2:15" ht="18" hidden="1" customHeight="1">
      <c r="B59" s="99">
        <v>21</v>
      </c>
      <c r="C59" s="167">
        <v>41958</v>
      </c>
      <c r="D59" s="92" t="s">
        <v>105</v>
      </c>
      <c r="E59" s="178" t="s">
        <v>94</v>
      </c>
      <c r="F59" s="93">
        <v>13</v>
      </c>
      <c r="G59" s="94">
        <v>6000</v>
      </c>
      <c r="H59" s="73">
        <f t="shared" si="4"/>
        <v>78000</v>
      </c>
      <c r="I59" s="92"/>
      <c r="J59" s="95"/>
      <c r="K59" s="96">
        <v>5</v>
      </c>
      <c r="L59" s="73">
        <f t="shared" si="5"/>
        <v>50000</v>
      </c>
      <c r="M59" s="97">
        <f t="shared" si="6"/>
        <v>128000</v>
      </c>
      <c r="N59" s="97">
        <v>35000</v>
      </c>
      <c r="O59" s="81"/>
    </row>
    <row r="60" spans="2:15" ht="18" hidden="1" customHeight="1">
      <c r="B60" s="100">
        <v>22</v>
      </c>
      <c r="C60" s="166">
        <v>41959</v>
      </c>
      <c r="D60" s="92" t="s">
        <v>105</v>
      </c>
      <c r="E60" s="178" t="s">
        <v>94</v>
      </c>
      <c r="F60" s="93">
        <v>19</v>
      </c>
      <c r="G60" s="94">
        <v>6000</v>
      </c>
      <c r="H60" s="73">
        <f t="shared" si="4"/>
        <v>114000</v>
      </c>
      <c r="I60" s="92"/>
      <c r="J60" s="95"/>
      <c r="K60" s="96">
        <v>16</v>
      </c>
      <c r="L60" s="73">
        <f t="shared" si="5"/>
        <v>160000</v>
      </c>
      <c r="M60" s="97">
        <f t="shared" si="6"/>
        <v>274000</v>
      </c>
      <c r="N60" s="97">
        <v>35000</v>
      </c>
      <c r="O60" s="224"/>
    </row>
    <row r="61" spans="2:15" ht="18" hidden="1" customHeight="1">
      <c r="B61" s="99">
        <v>23</v>
      </c>
      <c r="C61" s="167">
        <v>41960</v>
      </c>
      <c r="D61" s="102" t="s">
        <v>90</v>
      </c>
      <c r="E61" s="93"/>
      <c r="F61" s="93"/>
      <c r="G61" s="94">
        <v>6000</v>
      </c>
      <c r="H61" s="73">
        <f t="shared" si="4"/>
        <v>0</v>
      </c>
      <c r="I61" s="92"/>
      <c r="J61" s="95"/>
      <c r="K61" s="96"/>
      <c r="L61" s="73">
        <f t="shared" si="5"/>
        <v>0</v>
      </c>
      <c r="M61" s="97"/>
      <c r="N61" s="97">
        <v>35000</v>
      </c>
      <c r="O61" s="224"/>
    </row>
    <row r="62" spans="2:15" ht="18" hidden="1" customHeight="1">
      <c r="B62" s="99">
        <v>24</v>
      </c>
      <c r="C62" s="167">
        <v>41961</v>
      </c>
      <c r="D62" s="102" t="s">
        <v>90</v>
      </c>
      <c r="E62" s="93"/>
      <c r="F62" s="93"/>
      <c r="G62" s="94">
        <v>6000</v>
      </c>
      <c r="H62" s="73">
        <f t="shared" si="4"/>
        <v>0</v>
      </c>
      <c r="I62" s="92"/>
      <c r="J62" s="95"/>
      <c r="K62" s="96"/>
      <c r="L62" s="73">
        <f t="shared" si="5"/>
        <v>0</v>
      </c>
      <c r="M62" s="97"/>
      <c r="N62" s="97">
        <v>35000</v>
      </c>
      <c r="O62" s="224"/>
    </row>
    <row r="63" spans="2:15" ht="18" hidden="1" customHeight="1">
      <c r="B63" s="99">
        <v>25</v>
      </c>
      <c r="C63" s="167">
        <v>41962</v>
      </c>
      <c r="D63" s="102" t="s">
        <v>90</v>
      </c>
      <c r="E63" s="93"/>
      <c r="F63" s="93"/>
      <c r="G63" s="94">
        <v>6000</v>
      </c>
      <c r="H63" s="73">
        <f t="shared" si="4"/>
        <v>0</v>
      </c>
      <c r="I63" s="92"/>
      <c r="J63" s="95"/>
      <c r="K63" s="96"/>
      <c r="L63" s="73">
        <f t="shared" si="5"/>
        <v>0</v>
      </c>
      <c r="M63" s="97"/>
      <c r="N63" s="97">
        <v>35000</v>
      </c>
      <c r="O63" s="224"/>
    </row>
    <row r="64" spans="2:15" ht="18" hidden="1" customHeight="1">
      <c r="B64" s="99">
        <v>26</v>
      </c>
      <c r="C64" s="167">
        <v>41963</v>
      </c>
      <c r="D64" s="102" t="s">
        <v>90</v>
      </c>
      <c r="E64" s="93"/>
      <c r="F64" s="93"/>
      <c r="G64" s="94">
        <v>6000</v>
      </c>
      <c r="H64" s="73">
        <f t="shared" si="4"/>
        <v>0</v>
      </c>
      <c r="I64" s="92"/>
      <c r="J64" s="95"/>
      <c r="K64" s="96"/>
      <c r="L64" s="73">
        <f t="shared" si="5"/>
        <v>0</v>
      </c>
      <c r="M64" s="97"/>
      <c r="N64" s="97">
        <v>35000</v>
      </c>
      <c r="O64" s="224"/>
    </row>
    <row r="65" spans="2:15" ht="18" hidden="1" customHeight="1">
      <c r="B65" s="99">
        <v>27</v>
      </c>
      <c r="C65" s="167">
        <v>41964</v>
      </c>
      <c r="D65" s="102" t="s">
        <v>90</v>
      </c>
      <c r="E65" s="93"/>
      <c r="F65" s="93"/>
      <c r="G65" s="94">
        <v>6000</v>
      </c>
      <c r="H65" s="73">
        <f t="shared" si="4"/>
        <v>0</v>
      </c>
      <c r="I65" s="92"/>
      <c r="J65" s="95"/>
      <c r="K65" s="96"/>
      <c r="L65" s="73">
        <f t="shared" si="5"/>
        <v>0</v>
      </c>
      <c r="M65" s="97"/>
      <c r="N65" s="97">
        <v>35000</v>
      </c>
      <c r="O65" s="224"/>
    </row>
    <row r="66" spans="2:15" ht="18" hidden="1" customHeight="1">
      <c r="B66" s="99">
        <v>28</v>
      </c>
      <c r="C66" s="167">
        <v>41965</v>
      </c>
      <c r="D66" s="102" t="s">
        <v>90</v>
      </c>
      <c r="E66" s="93"/>
      <c r="F66" s="93"/>
      <c r="G66" s="94">
        <v>6000</v>
      </c>
      <c r="H66" s="73">
        <f t="shared" si="4"/>
        <v>0</v>
      </c>
      <c r="I66" s="92"/>
      <c r="J66" s="95"/>
      <c r="K66" s="96"/>
      <c r="L66" s="73">
        <f t="shared" si="5"/>
        <v>0</v>
      </c>
      <c r="M66" s="97"/>
      <c r="N66" s="97">
        <v>35000</v>
      </c>
      <c r="O66" s="224"/>
    </row>
    <row r="67" spans="2:15" ht="18" hidden="1" customHeight="1">
      <c r="B67" s="100">
        <v>29</v>
      </c>
      <c r="C67" s="166">
        <v>41966</v>
      </c>
      <c r="D67" s="102" t="s">
        <v>90</v>
      </c>
      <c r="E67" s="93"/>
      <c r="F67" s="93"/>
      <c r="G67" s="94">
        <v>6000</v>
      </c>
      <c r="H67" s="73">
        <f t="shared" si="4"/>
        <v>0</v>
      </c>
      <c r="I67" s="92"/>
      <c r="J67" s="95"/>
      <c r="K67" s="96"/>
      <c r="L67" s="73">
        <f t="shared" si="5"/>
        <v>0</v>
      </c>
      <c r="M67" s="97"/>
      <c r="N67" s="97">
        <v>35000</v>
      </c>
      <c r="O67" s="224"/>
    </row>
    <row r="68" spans="2:15" ht="18" hidden="1" customHeight="1">
      <c r="B68" s="225">
        <v>30</v>
      </c>
      <c r="C68" s="167">
        <v>41967</v>
      </c>
      <c r="D68" s="102" t="s">
        <v>90</v>
      </c>
      <c r="E68" s="93"/>
      <c r="F68" s="93"/>
      <c r="G68" s="94">
        <v>6000</v>
      </c>
      <c r="H68" s="73">
        <f t="shared" si="4"/>
        <v>0</v>
      </c>
      <c r="I68" s="92"/>
      <c r="J68" s="95"/>
      <c r="K68" s="96"/>
      <c r="L68" s="73">
        <f t="shared" si="5"/>
        <v>0</v>
      </c>
      <c r="M68" s="97"/>
      <c r="N68" s="97">
        <v>35000</v>
      </c>
      <c r="O68" s="224"/>
    </row>
    <row r="69" spans="2:15" ht="18" hidden="1" customHeight="1" thickBot="1">
      <c r="B69" s="101">
        <v>31</v>
      </c>
      <c r="C69" s="168">
        <v>41968</v>
      </c>
      <c r="D69" s="122" t="s">
        <v>90</v>
      </c>
      <c r="E69" s="85"/>
      <c r="F69" s="85"/>
      <c r="G69" s="86">
        <v>6000</v>
      </c>
      <c r="H69" s="87">
        <f t="shared" si="4"/>
        <v>0</v>
      </c>
      <c r="I69" s="84"/>
      <c r="J69" s="88"/>
      <c r="K69" s="89"/>
      <c r="L69" s="87">
        <f t="shared" si="5"/>
        <v>0</v>
      </c>
      <c r="M69" s="90"/>
      <c r="N69" s="90">
        <v>35000</v>
      </c>
      <c r="O69" s="91"/>
    </row>
    <row r="70" spans="2:15" ht="18" customHeight="1">
      <c r="B70" s="114">
        <v>1</v>
      </c>
      <c r="C70" s="272">
        <v>41969</v>
      </c>
      <c r="D70" s="102" t="s">
        <v>107</v>
      </c>
      <c r="E70" s="178"/>
      <c r="F70" s="93"/>
      <c r="G70" s="94">
        <v>6000</v>
      </c>
      <c r="H70" s="73">
        <f t="shared" si="4"/>
        <v>0</v>
      </c>
      <c r="I70" s="92"/>
      <c r="J70" s="95"/>
      <c r="K70" s="96"/>
      <c r="L70" s="73">
        <f t="shared" si="5"/>
        <v>0</v>
      </c>
      <c r="M70" s="97">
        <f t="shared" ref="M70:M95" si="7">L70+J70+H70</f>
        <v>0</v>
      </c>
      <c r="N70" s="97">
        <v>35000</v>
      </c>
      <c r="O70" s="169"/>
    </row>
    <row r="71" spans="2:15" ht="18" customHeight="1">
      <c r="B71" s="99">
        <v>2</v>
      </c>
      <c r="C71" s="167">
        <v>41970</v>
      </c>
      <c r="D71" s="102" t="s">
        <v>107</v>
      </c>
      <c r="E71" s="178"/>
      <c r="F71" s="93"/>
      <c r="G71" s="94">
        <v>6000</v>
      </c>
      <c r="H71" s="73">
        <f t="shared" si="4"/>
        <v>0</v>
      </c>
      <c r="I71" s="92"/>
      <c r="J71" s="95"/>
      <c r="K71" s="96"/>
      <c r="L71" s="73">
        <f t="shared" si="5"/>
        <v>0</v>
      </c>
      <c r="M71" s="97">
        <f t="shared" si="7"/>
        <v>0</v>
      </c>
      <c r="N71" s="97">
        <v>35000</v>
      </c>
      <c r="O71" s="169"/>
    </row>
    <row r="72" spans="2:15" ht="18" customHeight="1">
      <c r="B72" s="99">
        <v>3</v>
      </c>
      <c r="C72" s="167">
        <v>41971</v>
      </c>
      <c r="D72" s="276" t="s">
        <v>148</v>
      </c>
      <c r="E72" s="93"/>
      <c r="F72" s="93"/>
      <c r="G72" s="94">
        <v>6000</v>
      </c>
      <c r="H72" s="73">
        <f t="shared" si="4"/>
        <v>0</v>
      </c>
      <c r="I72" s="92"/>
      <c r="J72" s="95"/>
      <c r="K72" s="96">
        <v>6</v>
      </c>
      <c r="L72" s="73">
        <f t="shared" si="5"/>
        <v>60000</v>
      </c>
      <c r="M72" s="97">
        <f t="shared" si="7"/>
        <v>60000</v>
      </c>
      <c r="N72" s="97">
        <v>35000</v>
      </c>
      <c r="O72" s="116"/>
    </row>
    <row r="73" spans="2:15" ht="18" customHeight="1">
      <c r="B73" s="99">
        <v>4</v>
      </c>
      <c r="C73" s="167">
        <v>41972</v>
      </c>
      <c r="D73" s="277" t="s">
        <v>149</v>
      </c>
      <c r="E73" s="93" t="s">
        <v>94</v>
      </c>
      <c r="F73" s="93">
        <v>6</v>
      </c>
      <c r="G73" s="94">
        <v>6000</v>
      </c>
      <c r="H73" s="73">
        <f t="shared" si="4"/>
        <v>36000</v>
      </c>
      <c r="I73" s="92"/>
      <c r="J73" s="95"/>
      <c r="K73" s="96">
        <v>5</v>
      </c>
      <c r="L73" s="73">
        <f t="shared" si="5"/>
        <v>50000</v>
      </c>
      <c r="M73" s="97">
        <f t="shared" si="7"/>
        <v>86000</v>
      </c>
      <c r="N73" s="97">
        <v>35000</v>
      </c>
      <c r="O73" s="116"/>
    </row>
    <row r="74" spans="2:15" ht="18" customHeight="1">
      <c r="B74" s="100">
        <v>5</v>
      </c>
      <c r="C74" s="166">
        <v>41973</v>
      </c>
      <c r="D74" s="277" t="s">
        <v>149</v>
      </c>
      <c r="E74" s="93" t="s">
        <v>94</v>
      </c>
      <c r="F74" s="93">
        <v>17</v>
      </c>
      <c r="G74" s="94">
        <v>6000</v>
      </c>
      <c r="H74" s="73">
        <f t="shared" si="4"/>
        <v>102000</v>
      </c>
      <c r="I74" s="92"/>
      <c r="J74" s="95"/>
      <c r="K74" s="96">
        <v>13</v>
      </c>
      <c r="L74" s="73">
        <f t="shared" si="5"/>
        <v>130000</v>
      </c>
      <c r="M74" s="97">
        <f t="shared" si="7"/>
        <v>232000</v>
      </c>
      <c r="N74" s="97">
        <v>35000</v>
      </c>
      <c r="O74" s="116"/>
    </row>
    <row r="75" spans="2:15" ht="18" customHeight="1">
      <c r="B75" s="99">
        <v>6</v>
      </c>
      <c r="C75" s="167">
        <v>41974</v>
      </c>
      <c r="D75" s="277" t="s">
        <v>149</v>
      </c>
      <c r="E75" s="93" t="s">
        <v>94</v>
      </c>
      <c r="F75" s="93">
        <v>21</v>
      </c>
      <c r="G75" s="94">
        <v>6000</v>
      </c>
      <c r="H75" s="73">
        <f t="shared" si="4"/>
        <v>126000</v>
      </c>
      <c r="I75" s="92"/>
      <c r="J75" s="95"/>
      <c r="K75" s="96">
        <v>15</v>
      </c>
      <c r="L75" s="73">
        <f t="shared" si="5"/>
        <v>150000</v>
      </c>
      <c r="M75" s="97">
        <f t="shared" si="7"/>
        <v>276000</v>
      </c>
      <c r="N75" s="97">
        <v>35000</v>
      </c>
      <c r="O75" s="116"/>
    </row>
    <row r="76" spans="2:15" ht="18" customHeight="1">
      <c r="B76" s="99">
        <v>7</v>
      </c>
      <c r="C76" s="167">
        <v>41975</v>
      </c>
      <c r="D76" s="102" t="s">
        <v>128</v>
      </c>
      <c r="E76" s="93"/>
      <c r="F76" s="93"/>
      <c r="G76" s="94">
        <v>6000</v>
      </c>
      <c r="H76" s="73">
        <f>G76*F76</f>
        <v>0</v>
      </c>
      <c r="I76" s="92"/>
      <c r="J76" s="95"/>
      <c r="K76" s="96"/>
      <c r="L76" s="73">
        <f t="shared" si="5"/>
        <v>0</v>
      </c>
      <c r="M76" s="97">
        <f t="shared" si="7"/>
        <v>0</v>
      </c>
      <c r="N76" s="97">
        <v>35000</v>
      </c>
      <c r="O76" s="116"/>
    </row>
    <row r="77" spans="2:15" ht="18" customHeight="1">
      <c r="B77" s="99">
        <v>8</v>
      </c>
      <c r="C77" s="167">
        <v>41976</v>
      </c>
      <c r="D77" s="277" t="s">
        <v>150</v>
      </c>
      <c r="E77" s="93" t="s">
        <v>94</v>
      </c>
      <c r="F77" s="93">
        <v>12</v>
      </c>
      <c r="G77" s="94">
        <v>6000</v>
      </c>
      <c r="H77" s="73">
        <f>G77*F77</f>
        <v>72000</v>
      </c>
      <c r="I77" s="92"/>
      <c r="J77" s="95"/>
      <c r="K77" s="96">
        <v>7</v>
      </c>
      <c r="L77" s="73">
        <f t="shared" si="5"/>
        <v>70000</v>
      </c>
      <c r="M77" s="97">
        <f t="shared" si="7"/>
        <v>142000</v>
      </c>
      <c r="N77" s="97">
        <v>35000</v>
      </c>
      <c r="O77" s="116"/>
    </row>
    <row r="78" spans="2:15" ht="18" customHeight="1">
      <c r="B78" s="99">
        <v>9</v>
      </c>
      <c r="C78" s="167">
        <v>41977</v>
      </c>
      <c r="D78" s="102" t="s">
        <v>108</v>
      </c>
      <c r="E78" s="93"/>
      <c r="F78" s="93"/>
      <c r="G78" s="94">
        <v>6000</v>
      </c>
      <c r="H78" s="73">
        <f>G78*F78</f>
        <v>0</v>
      </c>
      <c r="I78" s="92"/>
      <c r="J78" s="95"/>
      <c r="K78" s="96"/>
      <c r="L78" s="73">
        <f>K78*10000</f>
        <v>0</v>
      </c>
      <c r="M78" s="97">
        <f t="shared" si="7"/>
        <v>0</v>
      </c>
      <c r="N78" s="97">
        <v>35000</v>
      </c>
      <c r="O78" s="116"/>
    </row>
    <row r="79" spans="2:15" ht="18" customHeight="1">
      <c r="B79" s="99">
        <v>10</v>
      </c>
      <c r="C79" s="167">
        <v>41978</v>
      </c>
      <c r="D79" s="278" t="s">
        <v>151</v>
      </c>
      <c r="E79" s="93" t="s">
        <v>94</v>
      </c>
      <c r="F79" s="93">
        <f>3+7</f>
        <v>10</v>
      </c>
      <c r="G79" s="94">
        <v>6000</v>
      </c>
      <c r="H79" s="73">
        <f>G79*F79</f>
        <v>60000</v>
      </c>
      <c r="I79" s="92"/>
      <c r="J79" s="95"/>
      <c r="K79" s="96">
        <v>7</v>
      </c>
      <c r="L79" s="73">
        <f t="shared" ref="L79:L98" si="8">K79*10000</f>
        <v>70000</v>
      </c>
      <c r="M79" s="97">
        <f t="shared" si="7"/>
        <v>130000</v>
      </c>
      <c r="N79" s="97">
        <v>35000</v>
      </c>
      <c r="O79" s="116"/>
    </row>
    <row r="80" spans="2:15" ht="18" customHeight="1">
      <c r="B80" s="99">
        <v>11</v>
      </c>
      <c r="C80" s="167">
        <v>41979</v>
      </c>
      <c r="D80" s="278" t="s">
        <v>152</v>
      </c>
      <c r="E80" s="93" t="s">
        <v>94</v>
      </c>
      <c r="F80" s="93">
        <v>3</v>
      </c>
      <c r="G80" s="94">
        <v>6000</v>
      </c>
      <c r="H80" s="73">
        <f>G80*F80</f>
        <v>18000</v>
      </c>
      <c r="I80" s="92"/>
      <c r="J80" s="95"/>
      <c r="K80" s="96">
        <v>3</v>
      </c>
      <c r="L80" s="73">
        <f t="shared" si="8"/>
        <v>30000</v>
      </c>
      <c r="M80" s="97">
        <f t="shared" si="7"/>
        <v>48000</v>
      </c>
      <c r="N80" s="97">
        <v>35000</v>
      </c>
      <c r="O80" s="116"/>
    </row>
    <row r="81" spans="2:15" ht="18" customHeight="1">
      <c r="B81" s="100">
        <v>12</v>
      </c>
      <c r="C81" s="166">
        <v>41980</v>
      </c>
      <c r="D81" s="278" t="s">
        <v>153</v>
      </c>
      <c r="E81" s="93" t="s">
        <v>94</v>
      </c>
      <c r="F81" s="93">
        <v>15</v>
      </c>
      <c r="G81" s="94">
        <v>6000</v>
      </c>
      <c r="H81" s="73">
        <f t="shared" ref="H81:H98" si="9">G81*F81</f>
        <v>90000</v>
      </c>
      <c r="I81" s="92"/>
      <c r="J81" s="95"/>
      <c r="K81" s="96">
        <v>15</v>
      </c>
      <c r="L81" s="73">
        <f t="shared" si="8"/>
        <v>150000</v>
      </c>
      <c r="M81" s="97">
        <f t="shared" si="7"/>
        <v>240000</v>
      </c>
      <c r="N81" s="97">
        <v>35000</v>
      </c>
      <c r="O81" s="116"/>
    </row>
    <row r="82" spans="2:15" ht="18" customHeight="1">
      <c r="B82" s="99">
        <v>13</v>
      </c>
      <c r="C82" s="167">
        <v>41981</v>
      </c>
      <c r="D82" s="278" t="s">
        <v>153</v>
      </c>
      <c r="E82" s="93" t="s">
        <v>94</v>
      </c>
      <c r="F82" s="93">
        <v>14</v>
      </c>
      <c r="G82" s="94">
        <v>6000</v>
      </c>
      <c r="H82" s="73">
        <f t="shared" si="9"/>
        <v>84000</v>
      </c>
      <c r="I82" s="92"/>
      <c r="J82" s="95"/>
      <c r="K82" s="96">
        <v>12</v>
      </c>
      <c r="L82" s="73">
        <f t="shared" si="8"/>
        <v>120000</v>
      </c>
      <c r="M82" s="97">
        <f t="shared" si="7"/>
        <v>204000</v>
      </c>
      <c r="N82" s="97">
        <v>35000</v>
      </c>
      <c r="O82" s="116"/>
    </row>
    <row r="83" spans="2:15" ht="18" customHeight="1">
      <c r="B83" s="99">
        <v>14</v>
      </c>
      <c r="C83" s="167">
        <v>41982</v>
      </c>
      <c r="D83" s="278" t="s">
        <v>154</v>
      </c>
      <c r="E83" s="93" t="s">
        <v>94</v>
      </c>
      <c r="F83" s="93">
        <v>19</v>
      </c>
      <c r="G83" s="94">
        <v>6000</v>
      </c>
      <c r="H83" s="73">
        <f t="shared" si="9"/>
        <v>114000</v>
      </c>
      <c r="I83" s="92"/>
      <c r="J83" s="95"/>
      <c r="K83" s="96">
        <v>15</v>
      </c>
      <c r="L83" s="73">
        <f t="shared" si="8"/>
        <v>150000</v>
      </c>
      <c r="M83" s="97">
        <f t="shared" si="7"/>
        <v>264000</v>
      </c>
      <c r="N83" s="97">
        <v>35000</v>
      </c>
      <c r="O83" s="224"/>
    </row>
    <row r="84" spans="2:15" ht="18" customHeight="1">
      <c r="B84" s="99">
        <v>15</v>
      </c>
      <c r="C84" s="167">
        <v>41983</v>
      </c>
      <c r="D84" s="277" t="s">
        <v>155</v>
      </c>
      <c r="E84" s="93" t="s">
        <v>94</v>
      </c>
      <c r="F84" s="93">
        <v>13</v>
      </c>
      <c r="G84" s="94">
        <v>6000</v>
      </c>
      <c r="H84" s="73">
        <f t="shared" si="9"/>
        <v>78000</v>
      </c>
      <c r="I84" s="92"/>
      <c r="J84" s="95"/>
      <c r="K84" s="96">
        <v>8</v>
      </c>
      <c r="L84" s="73">
        <f t="shared" si="8"/>
        <v>80000</v>
      </c>
      <c r="M84" s="97">
        <f t="shared" si="7"/>
        <v>158000</v>
      </c>
      <c r="N84" s="97">
        <v>35000</v>
      </c>
      <c r="O84" s="224"/>
    </row>
    <row r="85" spans="2:15" ht="18" customHeight="1">
      <c r="B85" s="99">
        <v>16</v>
      </c>
      <c r="C85" s="167">
        <v>41984</v>
      </c>
      <c r="D85" s="277" t="s">
        <v>155</v>
      </c>
      <c r="E85" s="93" t="s">
        <v>94</v>
      </c>
      <c r="F85" s="93">
        <v>13</v>
      </c>
      <c r="G85" s="94">
        <v>6000</v>
      </c>
      <c r="H85" s="73">
        <f t="shared" si="9"/>
        <v>78000</v>
      </c>
      <c r="I85" s="92"/>
      <c r="J85" s="95"/>
      <c r="K85" s="96">
        <v>7</v>
      </c>
      <c r="L85" s="73">
        <f t="shared" si="8"/>
        <v>70000</v>
      </c>
      <c r="M85" s="97">
        <f t="shared" si="7"/>
        <v>148000</v>
      </c>
      <c r="N85" s="97">
        <v>35000</v>
      </c>
      <c r="O85" s="224"/>
    </row>
    <row r="86" spans="2:15" ht="18" customHeight="1">
      <c r="B86" s="99">
        <v>17</v>
      </c>
      <c r="C86" s="167">
        <v>41985</v>
      </c>
      <c r="D86" s="277" t="s">
        <v>155</v>
      </c>
      <c r="E86" s="93" t="s">
        <v>94</v>
      </c>
      <c r="F86" s="93">
        <v>6</v>
      </c>
      <c r="G86" s="94">
        <v>6000</v>
      </c>
      <c r="H86" s="73">
        <f t="shared" si="9"/>
        <v>36000</v>
      </c>
      <c r="I86" s="92"/>
      <c r="J86" s="95"/>
      <c r="K86" s="96"/>
      <c r="L86" s="73">
        <f t="shared" si="8"/>
        <v>0</v>
      </c>
      <c r="M86" s="97">
        <f t="shared" si="7"/>
        <v>36000</v>
      </c>
      <c r="N86" s="97">
        <v>35000</v>
      </c>
      <c r="O86" s="224"/>
    </row>
    <row r="87" spans="2:15" ht="18" customHeight="1">
      <c r="B87" s="99">
        <v>18</v>
      </c>
      <c r="C87" s="167">
        <v>41986</v>
      </c>
      <c r="D87" s="277" t="s">
        <v>156</v>
      </c>
      <c r="E87" s="93" t="s">
        <v>94</v>
      </c>
      <c r="F87" s="218">
        <v>10</v>
      </c>
      <c r="G87" s="94">
        <v>6000</v>
      </c>
      <c r="H87" s="73">
        <f t="shared" si="9"/>
        <v>60000</v>
      </c>
      <c r="I87" s="217"/>
      <c r="J87" s="221"/>
      <c r="K87" s="222">
        <v>3</v>
      </c>
      <c r="L87" s="73">
        <f t="shared" si="8"/>
        <v>30000</v>
      </c>
      <c r="M87" s="97">
        <f t="shared" si="7"/>
        <v>90000</v>
      </c>
      <c r="N87" s="223">
        <v>35000</v>
      </c>
      <c r="O87" s="224"/>
    </row>
    <row r="88" spans="2:15" ht="18" customHeight="1">
      <c r="B88" s="100">
        <v>19</v>
      </c>
      <c r="C88" s="166">
        <v>41987</v>
      </c>
      <c r="D88" s="279" t="s">
        <v>157</v>
      </c>
      <c r="E88" s="93"/>
      <c r="F88" s="218">
        <v>10</v>
      </c>
      <c r="G88" s="94">
        <v>6000</v>
      </c>
      <c r="H88" s="73">
        <f t="shared" si="9"/>
        <v>60000</v>
      </c>
      <c r="I88" s="217"/>
      <c r="J88" s="221"/>
      <c r="K88" s="222">
        <v>10</v>
      </c>
      <c r="L88" s="73">
        <f t="shared" si="8"/>
        <v>100000</v>
      </c>
      <c r="M88" s="97">
        <f t="shared" si="7"/>
        <v>160000</v>
      </c>
      <c r="N88" s="223">
        <v>35000</v>
      </c>
      <c r="O88" s="224"/>
    </row>
    <row r="89" spans="2:15" ht="18" customHeight="1">
      <c r="B89" s="99">
        <v>20</v>
      </c>
      <c r="C89" s="167">
        <v>41988</v>
      </c>
      <c r="D89" s="278" t="s">
        <v>158</v>
      </c>
      <c r="E89" s="178" t="s">
        <v>94</v>
      </c>
      <c r="F89" s="93">
        <v>17</v>
      </c>
      <c r="G89" s="94">
        <v>6000</v>
      </c>
      <c r="H89" s="73">
        <f t="shared" si="9"/>
        <v>102000</v>
      </c>
      <c r="I89" s="92"/>
      <c r="J89" s="95"/>
      <c r="K89" s="96">
        <v>13</v>
      </c>
      <c r="L89" s="73">
        <f t="shared" si="8"/>
        <v>130000</v>
      </c>
      <c r="M89" s="97">
        <f t="shared" si="7"/>
        <v>232000</v>
      </c>
      <c r="N89" s="97">
        <v>35000</v>
      </c>
      <c r="O89" s="81"/>
    </row>
    <row r="90" spans="2:15" ht="18" customHeight="1">
      <c r="B90" s="99">
        <v>21</v>
      </c>
      <c r="C90" s="167">
        <v>41989</v>
      </c>
      <c r="D90" s="278" t="s">
        <v>185</v>
      </c>
      <c r="E90" s="178" t="s">
        <v>94</v>
      </c>
      <c r="F90" s="93"/>
      <c r="G90" s="94">
        <v>6000</v>
      </c>
      <c r="H90" s="73">
        <f t="shared" si="9"/>
        <v>0</v>
      </c>
      <c r="I90" s="92"/>
      <c r="J90" s="95"/>
      <c r="K90" s="96"/>
      <c r="L90" s="73">
        <f t="shared" si="8"/>
        <v>0</v>
      </c>
      <c r="M90" s="97">
        <f t="shared" si="7"/>
        <v>0</v>
      </c>
      <c r="N90" s="97">
        <v>35000</v>
      </c>
      <c r="O90" s="81"/>
    </row>
    <row r="91" spans="2:15" ht="18" customHeight="1">
      <c r="B91" s="99">
        <v>22</v>
      </c>
      <c r="C91" s="167">
        <v>41990</v>
      </c>
      <c r="D91" s="102" t="s">
        <v>159</v>
      </c>
      <c r="E91" s="178"/>
      <c r="F91" s="93"/>
      <c r="G91" s="94">
        <v>6000</v>
      </c>
      <c r="H91" s="73">
        <f t="shared" si="9"/>
        <v>0</v>
      </c>
      <c r="I91" s="92"/>
      <c r="J91" s="95"/>
      <c r="K91" s="96"/>
      <c r="L91" s="73">
        <f t="shared" si="8"/>
        <v>0</v>
      </c>
      <c r="M91" s="97">
        <f t="shared" si="7"/>
        <v>0</v>
      </c>
      <c r="N91" s="97">
        <v>35000</v>
      </c>
      <c r="O91" s="224"/>
    </row>
    <row r="92" spans="2:15" ht="18" customHeight="1">
      <c r="B92" s="99">
        <v>23</v>
      </c>
      <c r="C92" s="167">
        <v>41991</v>
      </c>
      <c r="D92" s="278" t="s">
        <v>160</v>
      </c>
      <c r="E92" s="178" t="s">
        <v>91</v>
      </c>
      <c r="F92" s="93">
        <v>13</v>
      </c>
      <c r="G92" s="94">
        <v>6000</v>
      </c>
      <c r="H92" s="73">
        <f t="shared" si="9"/>
        <v>78000</v>
      </c>
      <c r="I92" s="92"/>
      <c r="J92" s="95"/>
      <c r="K92" s="96">
        <v>7</v>
      </c>
      <c r="L92" s="73">
        <f t="shared" si="8"/>
        <v>70000</v>
      </c>
      <c r="M92" s="97">
        <f t="shared" si="7"/>
        <v>148000</v>
      </c>
      <c r="N92" s="97">
        <v>35000</v>
      </c>
      <c r="O92" s="169"/>
    </row>
    <row r="93" spans="2:15" ht="18" customHeight="1">
      <c r="B93" s="99">
        <v>24</v>
      </c>
      <c r="C93" s="167">
        <v>41992</v>
      </c>
      <c r="D93" s="278" t="s">
        <v>160</v>
      </c>
      <c r="E93" s="178" t="s">
        <v>91</v>
      </c>
      <c r="F93" s="93">
        <v>11</v>
      </c>
      <c r="G93" s="94">
        <v>6000</v>
      </c>
      <c r="H93" s="73">
        <f t="shared" si="9"/>
        <v>66000</v>
      </c>
      <c r="I93" s="92"/>
      <c r="J93" s="95"/>
      <c r="K93" s="96">
        <v>5</v>
      </c>
      <c r="L93" s="73">
        <f t="shared" si="8"/>
        <v>50000</v>
      </c>
      <c r="M93" s="97">
        <f t="shared" si="7"/>
        <v>116000</v>
      </c>
      <c r="N93" s="97">
        <v>35000</v>
      </c>
      <c r="O93" s="169"/>
    </row>
    <row r="94" spans="2:15" ht="18" customHeight="1">
      <c r="B94" s="99">
        <v>25</v>
      </c>
      <c r="C94" s="167">
        <v>41993</v>
      </c>
      <c r="D94" s="278" t="s">
        <v>160</v>
      </c>
      <c r="E94" s="178" t="s">
        <v>91</v>
      </c>
      <c r="F94" s="93">
        <v>9</v>
      </c>
      <c r="G94" s="94">
        <v>6000</v>
      </c>
      <c r="H94" s="73">
        <f t="shared" si="9"/>
        <v>54000</v>
      </c>
      <c r="I94" s="92"/>
      <c r="J94" s="95"/>
      <c r="K94" s="96">
        <v>3</v>
      </c>
      <c r="L94" s="73">
        <f t="shared" si="8"/>
        <v>30000</v>
      </c>
      <c r="M94" s="97">
        <f t="shared" si="7"/>
        <v>84000</v>
      </c>
      <c r="N94" s="97">
        <v>35000</v>
      </c>
      <c r="O94" s="169"/>
    </row>
    <row r="95" spans="2:15" ht="18" customHeight="1">
      <c r="B95" s="100">
        <v>26</v>
      </c>
      <c r="C95" s="166">
        <v>41994</v>
      </c>
      <c r="D95" s="102" t="s">
        <v>159</v>
      </c>
      <c r="E95" s="178"/>
      <c r="F95" s="93"/>
      <c r="G95" s="94">
        <v>6000</v>
      </c>
      <c r="H95" s="73">
        <f t="shared" si="9"/>
        <v>0</v>
      </c>
      <c r="I95" s="92"/>
      <c r="J95" s="95"/>
      <c r="K95" s="96"/>
      <c r="L95" s="73">
        <f t="shared" si="8"/>
        <v>0</v>
      </c>
      <c r="M95" s="97">
        <f t="shared" si="7"/>
        <v>0</v>
      </c>
      <c r="N95" s="97">
        <v>35000</v>
      </c>
      <c r="O95" s="169"/>
    </row>
    <row r="96" spans="2:15" ht="18" customHeight="1">
      <c r="B96" s="99">
        <v>27</v>
      </c>
      <c r="C96" s="167">
        <v>41995</v>
      </c>
      <c r="D96" s="278" t="s">
        <v>160</v>
      </c>
      <c r="E96" s="178" t="s">
        <v>91</v>
      </c>
      <c r="F96" s="93">
        <v>15</v>
      </c>
      <c r="G96" s="94">
        <v>6000</v>
      </c>
      <c r="H96" s="73">
        <f t="shared" si="9"/>
        <v>90000</v>
      </c>
      <c r="I96" s="92"/>
      <c r="J96" s="95"/>
      <c r="K96" s="96">
        <v>8</v>
      </c>
      <c r="L96" s="73">
        <f t="shared" si="8"/>
        <v>80000</v>
      </c>
      <c r="M96" s="97">
        <f>L96+J96+H96</f>
        <v>170000</v>
      </c>
      <c r="N96" s="97">
        <v>35000</v>
      </c>
      <c r="O96" s="169"/>
    </row>
    <row r="97" spans="2:15" ht="18" customHeight="1">
      <c r="B97" s="99">
        <v>28</v>
      </c>
      <c r="C97" s="167">
        <v>41996</v>
      </c>
      <c r="D97" s="278" t="s">
        <v>160</v>
      </c>
      <c r="E97" s="178" t="s">
        <v>91</v>
      </c>
      <c r="F97" s="93">
        <v>10</v>
      </c>
      <c r="G97" s="94">
        <v>6000</v>
      </c>
      <c r="H97" s="73">
        <f t="shared" si="9"/>
        <v>60000</v>
      </c>
      <c r="I97" s="92"/>
      <c r="J97" s="95"/>
      <c r="K97" s="96">
        <v>4</v>
      </c>
      <c r="L97" s="73">
        <f t="shared" si="8"/>
        <v>40000</v>
      </c>
      <c r="M97" s="97">
        <f>L97+J97+H97</f>
        <v>100000</v>
      </c>
      <c r="N97" s="97">
        <v>35000</v>
      </c>
      <c r="O97" s="169"/>
    </row>
    <row r="98" spans="2:15" ht="18" customHeight="1">
      <c r="B98" s="99">
        <v>29</v>
      </c>
      <c r="C98" s="167">
        <v>41997</v>
      </c>
      <c r="D98" s="278" t="s">
        <v>160</v>
      </c>
      <c r="E98" s="178" t="s">
        <v>91</v>
      </c>
      <c r="F98" s="66">
        <v>12</v>
      </c>
      <c r="G98" s="76">
        <v>6000</v>
      </c>
      <c r="H98" s="77">
        <f t="shared" si="9"/>
        <v>72000</v>
      </c>
      <c r="I98" s="65"/>
      <c r="J98" s="78"/>
      <c r="K98" s="79">
        <v>6</v>
      </c>
      <c r="L98" s="77">
        <f t="shared" si="8"/>
        <v>60000</v>
      </c>
      <c r="M98" s="80">
        <f>L98+J98+H98</f>
        <v>132000</v>
      </c>
      <c r="N98" s="80">
        <v>35000</v>
      </c>
      <c r="O98" s="169"/>
    </row>
    <row r="99" spans="2:15" ht="18" customHeight="1" thickBot="1">
      <c r="B99" s="101">
        <v>30</v>
      </c>
      <c r="C99" s="168">
        <v>41998</v>
      </c>
      <c r="D99" s="280" t="s">
        <v>160</v>
      </c>
      <c r="E99" s="179" t="s">
        <v>91</v>
      </c>
      <c r="F99" s="85">
        <v>5</v>
      </c>
      <c r="G99" s="86">
        <v>6000</v>
      </c>
      <c r="H99" s="87">
        <f>G99*F99</f>
        <v>30000</v>
      </c>
      <c r="I99" s="84"/>
      <c r="J99" s="88"/>
      <c r="K99" s="89">
        <v>4</v>
      </c>
      <c r="L99" s="87">
        <f>K99*10000</f>
        <v>40000</v>
      </c>
      <c r="M99" s="90">
        <f>L99+J99+H99</f>
        <v>70000</v>
      </c>
      <c r="N99" s="90">
        <v>35000</v>
      </c>
      <c r="O99" s="170"/>
    </row>
    <row r="100" spans="2:15" ht="18" customHeight="1"/>
    <row r="101" spans="2:15" ht="18" customHeight="1">
      <c r="D101" s="134" t="s">
        <v>64</v>
      </c>
      <c r="E101" s="135"/>
      <c r="F101" s="135"/>
      <c r="G101" s="1"/>
      <c r="H101" s="136"/>
      <c r="I101" s="1"/>
      <c r="J101" s="1"/>
      <c r="K101" s="2"/>
      <c r="L101" s="137"/>
      <c r="M101" s="138" t="s">
        <v>65</v>
      </c>
    </row>
    <row r="102" spans="2:15" ht="18" customHeight="1">
      <c r="D102" s="136"/>
      <c r="E102" s="136"/>
      <c r="F102" s="136"/>
      <c r="G102" s="1"/>
      <c r="H102" s="136"/>
      <c r="I102" s="1"/>
      <c r="J102" s="1"/>
      <c r="K102" s="138"/>
      <c r="L102" s="137"/>
      <c r="M102" s="136"/>
    </row>
    <row r="103" spans="2:15" ht="18" customHeight="1">
      <c r="D103" s="136"/>
      <c r="E103" s="136"/>
      <c r="F103" s="136"/>
      <c r="G103" s="1"/>
      <c r="H103" s="136"/>
      <c r="I103" s="1"/>
      <c r="J103" s="1"/>
      <c r="K103" s="138"/>
      <c r="L103" s="137"/>
      <c r="M103" s="136"/>
    </row>
    <row r="104" spans="2:15" ht="18" customHeight="1">
      <c r="D104" s="136"/>
      <c r="E104" s="136"/>
      <c r="F104" s="136"/>
      <c r="G104" s="1"/>
      <c r="H104" s="136"/>
      <c r="I104" s="1"/>
      <c r="J104" s="1"/>
      <c r="K104" s="138"/>
      <c r="L104" s="137"/>
      <c r="M104" s="136"/>
    </row>
    <row r="105" spans="2:15" ht="18" customHeight="1">
      <c r="D105" s="138" t="s">
        <v>66</v>
      </c>
      <c r="E105" s="136"/>
      <c r="F105" s="136"/>
      <c r="G105" s="2"/>
      <c r="H105" s="1"/>
      <c r="I105" s="1"/>
      <c r="J105" s="1"/>
      <c r="K105" s="2"/>
      <c r="L105" s="137"/>
      <c r="M105" s="138" t="s">
        <v>67</v>
      </c>
    </row>
    <row r="106" spans="2:15" ht="18" customHeight="1">
      <c r="D106" s="136" t="s">
        <v>68</v>
      </c>
      <c r="E106" s="137"/>
      <c r="F106" s="137"/>
      <c r="G106" s="139"/>
      <c r="H106" s="140"/>
      <c r="I106" s="141"/>
      <c r="J106" s="140"/>
      <c r="K106" s="141"/>
      <c r="L106" s="137"/>
      <c r="M106" s="139"/>
    </row>
    <row r="107" spans="2:15" ht="18" customHeight="1"/>
    <row r="108" spans="2:15" ht="18" customHeight="1"/>
    <row r="109" spans="2:15" ht="18" customHeight="1"/>
    <row r="110" spans="2:15" ht="18" customHeight="1"/>
    <row r="111" spans="2:15" ht="18" customHeight="1"/>
    <row r="112" spans="2:15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</sheetData>
  <autoFilter ref="B8:O99">
    <filterColumn colId="1">
      <filters>
        <dateGroupItem year="2014" month="11" day="26" dateTimeGrouping="day"/>
        <dateGroupItem year="2014" month="11" day="27" dateTimeGrouping="day"/>
        <dateGroupItem year="2014" month="11" day="28" dateTimeGrouping="day"/>
        <dateGroupItem year="2014" month="11" day="29" dateTimeGrouping="day"/>
        <dateGroupItem year="2014" month="11" day="30" dateTimeGrouping="day"/>
        <dateGroupItem year="2014" month="12" dateTimeGrouping="month"/>
      </filters>
    </filterColumn>
  </autoFilter>
  <mergeCells count="5">
    <mergeCell ref="B1:O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tabColor theme="9" tint="0.39997558519241921"/>
  </sheetPr>
  <dimension ref="B1:O168"/>
  <sheetViews>
    <sheetView zoomScale="75" zoomScaleNormal="75" workbookViewId="0">
      <selection activeCell="N8" sqref="N8"/>
    </sheetView>
  </sheetViews>
  <sheetFormatPr defaultColWidth="12.42578125" defaultRowHeight="15"/>
  <cols>
    <col min="1" max="1" width="1.85546875" customWidth="1"/>
    <col min="2" max="2" width="5.7109375" style="3" customWidth="1"/>
    <col min="3" max="3" width="12.42578125" style="133"/>
    <col min="4" max="4" width="40.28515625" customWidth="1"/>
    <col min="5" max="5" width="12.140625" style="133" customWidth="1"/>
    <col min="6" max="6" width="8.7109375" style="133" customWidth="1"/>
    <col min="7" max="7" width="12.140625" style="142" customWidth="1"/>
    <col min="8" max="8" width="16.7109375" style="142" customWidth="1"/>
    <col min="9" max="9" width="12.140625" customWidth="1"/>
    <col min="10" max="10" width="16.7109375" customWidth="1"/>
    <col min="11" max="11" width="9.85546875" style="143" customWidth="1"/>
    <col min="12" max="13" width="16.7109375" style="142" customWidth="1"/>
    <col min="14" max="14" width="16.7109375" style="4" customWidth="1"/>
    <col min="15" max="15" width="16.7109375" style="3" customWidth="1"/>
  </cols>
  <sheetData>
    <row r="1" spans="2:15" ht="24.95" customHeight="1">
      <c r="B1" s="375" t="s">
        <v>27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</row>
    <row r="2" spans="2:15" ht="15.95" customHeight="1">
      <c r="B2" s="376" t="s">
        <v>28</v>
      </c>
      <c r="C2" s="376"/>
      <c r="D2" s="47" t="s">
        <v>123</v>
      </c>
      <c r="E2" s="48"/>
      <c r="F2" s="48"/>
      <c r="G2" s="49"/>
      <c r="H2" s="49"/>
      <c r="I2" s="50"/>
      <c r="J2" s="50"/>
      <c r="K2" s="51"/>
      <c r="L2" s="49"/>
      <c r="M2" s="49"/>
      <c r="N2" s="52"/>
      <c r="O2" s="53"/>
    </row>
    <row r="3" spans="2:15" ht="15.95" customHeight="1">
      <c r="B3" s="376" t="s">
        <v>30</v>
      </c>
      <c r="C3" s="376"/>
      <c r="D3" s="47" t="s">
        <v>124</v>
      </c>
      <c r="E3" s="48"/>
      <c r="F3" s="48"/>
      <c r="G3" s="49"/>
      <c r="H3" s="49"/>
      <c r="I3" s="50"/>
      <c r="J3" s="50"/>
      <c r="K3" s="51"/>
      <c r="L3" s="49"/>
      <c r="M3" s="49"/>
      <c r="N3" s="52"/>
      <c r="O3" s="53"/>
    </row>
    <row r="4" spans="2:15" ht="15.95" customHeight="1">
      <c r="B4" s="376" t="s">
        <v>32</v>
      </c>
      <c r="C4" s="376"/>
      <c r="D4" s="47" t="s">
        <v>190</v>
      </c>
      <c r="E4" s="48"/>
      <c r="F4" s="48"/>
      <c r="G4" s="49"/>
      <c r="H4" s="49"/>
      <c r="I4" s="50"/>
      <c r="J4" s="50"/>
      <c r="K4" s="51"/>
      <c r="L4" s="49"/>
      <c r="M4" s="49"/>
      <c r="N4" s="52"/>
      <c r="O4" s="53"/>
    </row>
    <row r="5" spans="2:15" ht="15.95" customHeight="1" thickBot="1">
      <c r="B5" s="377" t="s">
        <v>34</v>
      </c>
      <c r="C5" s="377"/>
      <c r="D5" s="47" t="s">
        <v>35</v>
      </c>
      <c r="E5" s="374">
        <v>20</v>
      </c>
      <c r="F5" s="48"/>
      <c r="G5" s="49"/>
      <c r="H5" s="49"/>
      <c r="I5" s="50"/>
      <c r="J5" s="50"/>
      <c r="K5" s="51"/>
      <c r="L5" s="49"/>
      <c r="M5" s="49"/>
      <c r="N5" s="52"/>
      <c r="O5" s="53"/>
    </row>
    <row r="6" spans="2:15" s="58" customFormat="1" ht="54.95" customHeight="1" thickBot="1">
      <c r="B6" s="54" t="s">
        <v>36</v>
      </c>
      <c r="C6" s="54" t="s">
        <v>37</v>
      </c>
      <c r="D6" s="54" t="s">
        <v>38</v>
      </c>
      <c r="E6" s="54" t="s">
        <v>39</v>
      </c>
      <c r="F6" s="54" t="s">
        <v>40</v>
      </c>
      <c r="G6" s="55" t="s">
        <v>0</v>
      </c>
      <c r="H6" s="56" t="s">
        <v>41</v>
      </c>
      <c r="I6" s="54" t="s">
        <v>42</v>
      </c>
      <c r="J6" s="54" t="s">
        <v>43</v>
      </c>
      <c r="K6" s="57" t="s">
        <v>44</v>
      </c>
      <c r="L6" s="56" t="s">
        <v>45</v>
      </c>
      <c r="M6" s="56" t="s">
        <v>46</v>
      </c>
      <c r="N6" s="56" t="s">
        <v>47</v>
      </c>
      <c r="O6" s="54" t="s">
        <v>48</v>
      </c>
    </row>
    <row r="7" spans="2:15" ht="18" customHeight="1" thickBot="1">
      <c r="B7" s="59">
        <v>1</v>
      </c>
      <c r="C7" s="59">
        <v>2</v>
      </c>
      <c r="D7" s="59">
        <v>3</v>
      </c>
      <c r="E7" s="59">
        <v>4</v>
      </c>
      <c r="F7" s="59">
        <v>5</v>
      </c>
      <c r="G7" s="60">
        <v>6</v>
      </c>
      <c r="H7" s="61" t="s">
        <v>49</v>
      </c>
      <c r="I7" s="59">
        <v>8</v>
      </c>
      <c r="J7" s="59">
        <v>9</v>
      </c>
      <c r="K7" s="62">
        <v>10</v>
      </c>
      <c r="L7" s="61" t="s">
        <v>50</v>
      </c>
      <c r="M7" s="61" t="s">
        <v>51</v>
      </c>
      <c r="N7" s="62">
        <v>13</v>
      </c>
      <c r="O7" s="59">
        <v>14</v>
      </c>
    </row>
    <row r="8" spans="2:15" ht="18" customHeight="1" thickBot="1">
      <c r="B8" s="59"/>
      <c r="C8" s="59"/>
      <c r="D8" s="59"/>
      <c r="E8" s="59"/>
      <c r="F8" s="63">
        <f>SUBTOTAL(9,F9:F999)</f>
        <v>164</v>
      </c>
      <c r="G8" s="61"/>
      <c r="H8" s="64">
        <f>SUBTOTAL(9,H9:H999)</f>
        <v>984000</v>
      </c>
      <c r="I8" s="59"/>
      <c r="J8" s="59"/>
      <c r="K8" s="63">
        <f>SUBTOTAL(9,K9:K40)</f>
        <v>0</v>
      </c>
      <c r="L8" s="64">
        <f>SUBTOTAL(9,L9:L40)</f>
        <v>0</v>
      </c>
      <c r="M8" s="64">
        <f>SUBTOTAL(9,M9:M1000)</f>
        <v>1664000</v>
      </c>
      <c r="N8" s="64">
        <f>SUBTOTAL(9,N9:N1000)</f>
        <v>700000</v>
      </c>
      <c r="O8" s="59"/>
    </row>
    <row r="9" spans="2:15" ht="18" hidden="1" customHeight="1" thickBot="1">
      <c r="B9" s="263" t="s">
        <v>56</v>
      </c>
      <c r="C9" s="264" t="s">
        <v>57</v>
      </c>
      <c r="D9" s="265" t="s">
        <v>147</v>
      </c>
      <c r="E9" s="264"/>
      <c r="F9" s="264">
        <v>240</v>
      </c>
      <c r="G9" s="266">
        <v>6000</v>
      </c>
      <c r="H9" s="267">
        <f>G9*F9</f>
        <v>1440000</v>
      </c>
      <c r="I9" s="268"/>
      <c r="J9" s="268"/>
      <c r="K9" s="269">
        <v>60</v>
      </c>
      <c r="L9" s="267">
        <f>K9*10000</f>
        <v>600000</v>
      </c>
      <c r="M9" s="270">
        <f>L9+J9+H9</f>
        <v>2040000</v>
      </c>
      <c r="N9" s="270">
        <f>30*35000</f>
        <v>1050000</v>
      </c>
      <c r="O9" s="271"/>
    </row>
    <row r="10" spans="2:15" ht="18" hidden="1" customHeight="1">
      <c r="B10" s="236">
        <v>1</v>
      </c>
      <c r="C10" s="227">
        <v>41938</v>
      </c>
      <c r="D10" s="70" t="s">
        <v>125</v>
      </c>
      <c r="E10" s="67" t="s">
        <v>94</v>
      </c>
      <c r="F10" s="67">
        <v>12</v>
      </c>
      <c r="G10" s="68">
        <v>6000</v>
      </c>
      <c r="H10" s="69">
        <f t="shared" ref="H10:H21" si="0">F10*G10</f>
        <v>72000</v>
      </c>
      <c r="I10" s="70"/>
      <c r="J10" s="71"/>
      <c r="K10" s="72">
        <v>8</v>
      </c>
      <c r="L10" s="69">
        <f t="shared" ref="L10:L41" si="1">K10*10000</f>
        <v>80000</v>
      </c>
      <c r="M10" s="74">
        <f t="shared" ref="M10:M41" si="2">L10+J10+H10</f>
        <v>152000</v>
      </c>
      <c r="N10" s="74">
        <v>35000</v>
      </c>
      <c r="O10" s="243"/>
    </row>
    <row r="11" spans="2:15" ht="18" hidden="1" customHeight="1">
      <c r="B11" s="99">
        <v>2</v>
      </c>
      <c r="C11" s="167">
        <v>41939</v>
      </c>
      <c r="D11" s="65" t="s">
        <v>126</v>
      </c>
      <c r="E11" s="66" t="s">
        <v>94</v>
      </c>
      <c r="F11" s="66">
        <v>13</v>
      </c>
      <c r="G11" s="76">
        <v>6000</v>
      </c>
      <c r="H11" s="77">
        <f t="shared" si="0"/>
        <v>78000</v>
      </c>
      <c r="I11" s="65"/>
      <c r="J11" s="78"/>
      <c r="K11" s="79">
        <v>5</v>
      </c>
      <c r="L11" s="77">
        <f t="shared" si="1"/>
        <v>50000</v>
      </c>
      <c r="M11" s="80">
        <f t="shared" si="2"/>
        <v>128000</v>
      </c>
      <c r="N11" s="80">
        <v>35000</v>
      </c>
      <c r="O11" s="169"/>
    </row>
    <row r="12" spans="2:15" ht="18" hidden="1" customHeight="1">
      <c r="B12" s="99">
        <v>3</v>
      </c>
      <c r="C12" s="167">
        <v>41940</v>
      </c>
      <c r="D12" s="65" t="s">
        <v>127</v>
      </c>
      <c r="E12" s="66" t="s">
        <v>94</v>
      </c>
      <c r="F12" s="66">
        <v>9</v>
      </c>
      <c r="G12" s="76">
        <v>6000</v>
      </c>
      <c r="H12" s="77">
        <f t="shared" si="0"/>
        <v>54000</v>
      </c>
      <c r="I12" s="65"/>
      <c r="J12" s="78"/>
      <c r="K12" s="79">
        <v>1</v>
      </c>
      <c r="L12" s="77">
        <f t="shared" si="1"/>
        <v>10000</v>
      </c>
      <c r="M12" s="80">
        <f t="shared" si="2"/>
        <v>64000</v>
      </c>
      <c r="N12" s="80">
        <v>35000</v>
      </c>
      <c r="O12" s="169"/>
    </row>
    <row r="13" spans="2:15" ht="18" hidden="1" customHeight="1">
      <c r="B13" s="99">
        <v>4</v>
      </c>
      <c r="C13" s="167">
        <v>41941</v>
      </c>
      <c r="D13" s="65" t="s">
        <v>127</v>
      </c>
      <c r="E13" s="66" t="s">
        <v>94</v>
      </c>
      <c r="F13" s="66">
        <v>9</v>
      </c>
      <c r="G13" s="76">
        <v>6000</v>
      </c>
      <c r="H13" s="77">
        <f t="shared" si="0"/>
        <v>54000</v>
      </c>
      <c r="I13" s="65"/>
      <c r="J13" s="78"/>
      <c r="K13" s="79">
        <v>1</v>
      </c>
      <c r="L13" s="77">
        <f t="shared" si="1"/>
        <v>10000</v>
      </c>
      <c r="M13" s="80">
        <f t="shared" si="2"/>
        <v>64000</v>
      </c>
      <c r="N13" s="80">
        <v>35000</v>
      </c>
      <c r="O13" s="169"/>
    </row>
    <row r="14" spans="2:15" ht="18" hidden="1" customHeight="1">
      <c r="B14" s="99">
        <v>5</v>
      </c>
      <c r="C14" s="167">
        <v>41942</v>
      </c>
      <c r="D14" s="102" t="s">
        <v>128</v>
      </c>
      <c r="E14" s="66" t="s">
        <v>94</v>
      </c>
      <c r="F14" s="66"/>
      <c r="G14" s="76">
        <v>6000</v>
      </c>
      <c r="H14" s="77">
        <f t="shared" si="0"/>
        <v>0</v>
      </c>
      <c r="I14" s="65"/>
      <c r="J14" s="78"/>
      <c r="K14" s="79"/>
      <c r="L14" s="77">
        <f t="shared" si="1"/>
        <v>0</v>
      </c>
      <c r="M14" s="80">
        <f t="shared" si="2"/>
        <v>0</v>
      </c>
      <c r="N14" s="80">
        <v>35000</v>
      </c>
      <c r="O14" s="169"/>
    </row>
    <row r="15" spans="2:15" ht="18" hidden="1" customHeight="1">
      <c r="B15" s="99">
        <v>6</v>
      </c>
      <c r="C15" s="167">
        <v>41943</v>
      </c>
      <c r="D15" s="65" t="s">
        <v>129</v>
      </c>
      <c r="E15" s="66" t="s">
        <v>94</v>
      </c>
      <c r="F15" s="66">
        <v>9</v>
      </c>
      <c r="G15" s="76">
        <v>6000</v>
      </c>
      <c r="H15" s="77">
        <f t="shared" si="0"/>
        <v>54000</v>
      </c>
      <c r="I15" s="65"/>
      <c r="J15" s="78"/>
      <c r="K15" s="79">
        <v>1</v>
      </c>
      <c r="L15" s="77">
        <f t="shared" si="1"/>
        <v>10000</v>
      </c>
      <c r="M15" s="80">
        <f t="shared" si="2"/>
        <v>64000</v>
      </c>
      <c r="N15" s="80">
        <v>35000</v>
      </c>
      <c r="O15" s="169"/>
    </row>
    <row r="16" spans="2:15" ht="18" hidden="1" customHeight="1">
      <c r="B16" s="99">
        <v>7</v>
      </c>
      <c r="C16" s="167">
        <v>41944</v>
      </c>
      <c r="D16" s="65" t="s">
        <v>129</v>
      </c>
      <c r="E16" s="66" t="s">
        <v>94</v>
      </c>
      <c r="F16" s="66">
        <v>10</v>
      </c>
      <c r="G16" s="76">
        <v>6000</v>
      </c>
      <c r="H16" s="77">
        <f t="shared" si="0"/>
        <v>60000</v>
      </c>
      <c r="I16" s="65"/>
      <c r="J16" s="78"/>
      <c r="K16" s="79">
        <v>2</v>
      </c>
      <c r="L16" s="77">
        <f t="shared" si="1"/>
        <v>20000</v>
      </c>
      <c r="M16" s="80">
        <f t="shared" si="2"/>
        <v>80000</v>
      </c>
      <c r="N16" s="80">
        <v>35000</v>
      </c>
      <c r="O16" s="169"/>
    </row>
    <row r="17" spans="2:15" ht="18" hidden="1" customHeight="1">
      <c r="B17" s="100">
        <v>8</v>
      </c>
      <c r="C17" s="166">
        <v>41945</v>
      </c>
      <c r="D17" s="65" t="s">
        <v>130</v>
      </c>
      <c r="E17" s="66" t="s">
        <v>131</v>
      </c>
      <c r="F17" s="66">
        <v>14</v>
      </c>
      <c r="G17" s="76">
        <v>6000</v>
      </c>
      <c r="H17" s="77">
        <f t="shared" si="0"/>
        <v>84000</v>
      </c>
      <c r="I17" s="65"/>
      <c r="J17" s="78"/>
      <c r="K17" s="79">
        <v>10</v>
      </c>
      <c r="L17" s="77">
        <f t="shared" si="1"/>
        <v>100000</v>
      </c>
      <c r="M17" s="80">
        <f t="shared" si="2"/>
        <v>184000</v>
      </c>
      <c r="N17" s="80">
        <v>35000</v>
      </c>
      <c r="O17" s="169"/>
    </row>
    <row r="18" spans="2:15" ht="18" hidden="1" customHeight="1">
      <c r="B18" s="99">
        <v>9</v>
      </c>
      <c r="C18" s="167">
        <v>41946</v>
      </c>
      <c r="D18" s="65" t="s">
        <v>132</v>
      </c>
      <c r="E18" s="66" t="s">
        <v>133</v>
      </c>
      <c r="F18" s="66">
        <v>9</v>
      </c>
      <c r="G18" s="76">
        <v>6000</v>
      </c>
      <c r="H18" s="77">
        <f t="shared" si="0"/>
        <v>54000</v>
      </c>
      <c r="I18" s="65"/>
      <c r="J18" s="78"/>
      <c r="K18" s="79">
        <v>1</v>
      </c>
      <c r="L18" s="77">
        <f t="shared" si="1"/>
        <v>10000</v>
      </c>
      <c r="M18" s="80">
        <f t="shared" si="2"/>
        <v>64000</v>
      </c>
      <c r="N18" s="80">
        <v>35000</v>
      </c>
      <c r="O18" s="169"/>
    </row>
    <row r="19" spans="2:15" ht="18" hidden="1" customHeight="1">
      <c r="B19" s="99">
        <v>10</v>
      </c>
      <c r="C19" s="167">
        <v>41947</v>
      </c>
      <c r="D19" s="65" t="s">
        <v>132</v>
      </c>
      <c r="E19" s="66" t="s">
        <v>133</v>
      </c>
      <c r="F19" s="66">
        <v>8</v>
      </c>
      <c r="G19" s="76">
        <v>6000</v>
      </c>
      <c r="H19" s="77">
        <f t="shared" si="0"/>
        <v>48000</v>
      </c>
      <c r="I19" s="65"/>
      <c r="J19" s="78"/>
      <c r="K19" s="79"/>
      <c r="L19" s="77">
        <f t="shared" si="1"/>
        <v>0</v>
      </c>
      <c r="M19" s="80">
        <f t="shared" si="2"/>
        <v>48000</v>
      </c>
      <c r="N19" s="80">
        <v>35000</v>
      </c>
      <c r="O19" s="169"/>
    </row>
    <row r="20" spans="2:15" ht="18" hidden="1" customHeight="1">
      <c r="B20" s="99">
        <v>11</v>
      </c>
      <c r="C20" s="167">
        <v>41948</v>
      </c>
      <c r="D20" s="65" t="s">
        <v>132</v>
      </c>
      <c r="E20" s="66" t="s">
        <v>133</v>
      </c>
      <c r="F20" s="66">
        <v>8</v>
      </c>
      <c r="G20" s="76">
        <v>6000</v>
      </c>
      <c r="H20" s="77">
        <f t="shared" si="0"/>
        <v>48000</v>
      </c>
      <c r="I20" s="65"/>
      <c r="J20" s="78"/>
      <c r="K20" s="79"/>
      <c r="L20" s="77">
        <f t="shared" si="1"/>
        <v>0</v>
      </c>
      <c r="M20" s="80">
        <f t="shared" si="2"/>
        <v>48000</v>
      </c>
      <c r="N20" s="80">
        <v>35000</v>
      </c>
      <c r="O20" s="169"/>
    </row>
    <row r="21" spans="2:15" ht="18" hidden="1" customHeight="1">
      <c r="B21" s="99">
        <v>12</v>
      </c>
      <c r="C21" s="167">
        <v>41949</v>
      </c>
      <c r="D21" s="102" t="s">
        <v>108</v>
      </c>
      <c r="E21" s="66" t="s">
        <v>133</v>
      </c>
      <c r="F21" s="66"/>
      <c r="G21" s="76">
        <v>6000</v>
      </c>
      <c r="H21" s="77">
        <f t="shared" si="0"/>
        <v>0</v>
      </c>
      <c r="I21" s="65"/>
      <c r="J21" s="78"/>
      <c r="K21" s="79"/>
      <c r="L21" s="77">
        <f t="shared" si="1"/>
        <v>0</v>
      </c>
      <c r="M21" s="80">
        <f t="shared" si="2"/>
        <v>0</v>
      </c>
      <c r="N21" s="80">
        <v>35000</v>
      </c>
      <c r="O21" s="169"/>
    </row>
    <row r="22" spans="2:15" ht="18" hidden="1" customHeight="1">
      <c r="B22" s="99">
        <v>13</v>
      </c>
      <c r="C22" s="167">
        <v>41950</v>
      </c>
      <c r="D22" s="102" t="s">
        <v>108</v>
      </c>
      <c r="E22" s="66" t="s">
        <v>133</v>
      </c>
      <c r="F22" s="66"/>
      <c r="G22" s="76">
        <v>6000</v>
      </c>
      <c r="H22" s="77">
        <f t="shared" ref="H22:H27" si="3">F22*G22</f>
        <v>0</v>
      </c>
      <c r="I22" s="65"/>
      <c r="J22" s="78"/>
      <c r="K22" s="79"/>
      <c r="L22" s="77">
        <f t="shared" si="1"/>
        <v>0</v>
      </c>
      <c r="M22" s="80">
        <f t="shared" si="2"/>
        <v>0</v>
      </c>
      <c r="N22" s="80">
        <v>35000</v>
      </c>
      <c r="O22" s="169"/>
    </row>
    <row r="23" spans="2:15" ht="18" hidden="1" customHeight="1">
      <c r="B23" s="99">
        <v>14</v>
      </c>
      <c r="C23" s="167">
        <v>41951</v>
      </c>
      <c r="D23" s="102" t="s">
        <v>108</v>
      </c>
      <c r="E23" s="66" t="s">
        <v>133</v>
      </c>
      <c r="F23" s="66"/>
      <c r="G23" s="76">
        <v>6000</v>
      </c>
      <c r="H23" s="77">
        <f t="shared" si="3"/>
        <v>0</v>
      </c>
      <c r="I23" s="65"/>
      <c r="J23" s="78"/>
      <c r="K23" s="79"/>
      <c r="L23" s="77">
        <f t="shared" si="1"/>
        <v>0</v>
      </c>
      <c r="M23" s="80">
        <f t="shared" si="2"/>
        <v>0</v>
      </c>
      <c r="N23" s="80">
        <v>35000</v>
      </c>
      <c r="O23" s="169"/>
    </row>
    <row r="24" spans="2:15" ht="18" hidden="1" customHeight="1">
      <c r="B24" s="100">
        <v>15</v>
      </c>
      <c r="C24" s="166">
        <v>41952</v>
      </c>
      <c r="D24" s="102" t="s">
        <v>108</v>
      </c>
      <c r="E24" s="66" t="s">
        <v>133</v>
      </c>
      <c r="F24" s="66"/>
      <c r="G24" s="76">
        <v>6000</v>
      </c>
      <c r="H24" s="77">
        <f t="shared" si="3"/>
        <v>0</v>
      </c>
      <c r="I24" s="65"/>
      <c r="J24" s="78"/>
      <c r="K24" s="79"/>
      <c r="L24" s="77">
        <f t="shared" si="1"/>
        <v>0</v>
      </c>
      <c r="M24" s="80">
        <f t="shared" si="2"/>
        <v>0</v>
      </c>
      <c r="N24" s="80">
        <v>35000</v>
      </c>
      <c r="O24" s="169"/>
    </row>
    <row r="25" spans="2:15" ht="18" hidden="1" customHeight="1">
      <c r="B25" s="99">
        <v>16</v>
      </c>
      <c r="C25" s="167">
        <v>41953</v>
      </c>
      <c r="D25" s="102" t="s">
        <v>108</v>
      </c>
      <c r="E25" s="66" t="s">
        <v>133</v>
      </c>
      <c r="F25" s="66"/>
      <c r="G25" s="76">
        <v>6000</v>
      </c>
      <c r="H25" s="77">
        <f t="shared" si="3"/>
        <v>0</v>
      </c>
      <c r="I25" s="65"/>
      <c r="J25" s="78"/>
      <c r="K25" s="79"/>
      <c r="L25" s="77">
        <f t="shared" si="1"/>
        <v>0</v>
      </c>
      <c r="M25" s="80">
        <f t="shared" si="2"/>
        <v>0</v>
      </c>
      <c r="N25" s="80">
        <v>35000</v>
      </c>
      <c r="O25" s="169"/>
    </row>
    <row r="26" spans="2:15" ht="18" hidden="1" customHeight="1">
      <c r="B26" s="99">
        <v>17</v>
      </c>
      <c r="C26" s="167">
        <v>41954</v>
      </c>
      <c r="D26" s="102" t="s">
        <v>108</v>
      </c>
      <c r="E26" s="66" t="s">
        <v>133</v>
      </c>
      <c r="F26" s="66"/>
      <c r="G26" s="76">
        <v>6000</v>
      </c>
      <c r="H26" s="77">
        <f t="shared" si="3"/>
        <v>0</v>
      </c>
      <c r="I26" s="65"/>
      <c r="J26" s="78"/>
      <c r="K26" s="79"/>
      <c r="L26" s="77">
        <f t="shared" si="1"/>
        <v>0</v>
      </c>
      <c r="M26" s="80">
        <f t="shared" si="2"/>
        <v>0</v>
      </c>
      <c r="N26" s="80">
        <v>35000</v>
      </c>
      <c r="O26" s="169"/>
    </row>
    <row r="27" spans="2:15" ht="18" hidden="1" customHeight="1">
      <c r="B27" s="99">
        <v>18</v>
      </c>
      <c r="C27" s="167">
        <v>41955</v>
      </c>
      <c r="D27" s="65" t="s">
        <v>132</v>
      </c>
      <c r="E27" s="66" t="s">
        <v>133</v>
      </c>
      <c r="F27" s="66">
        <v>9</v>
      </c>
      <c r="G27" s="76">
        <v>6000</v>
      </c>
      <c r="H27" s="77">
        <f t="shared" si="3"/>
        <v>54000</v>
      </c>
      <c r="I27" s="65"/>
      <c r="J27" s="78"/>
      <c r="K27" s="79">
        <v>1</v>
      </c>
      <c r="L27" s="77">
        <f t="shared" si="1"/>
        <v>10000</v>
      </c>
      <c r="M27" s="80">
        <f t="shared" si="2"/>
        <v>64000</v>
      </c>
      <c r="N27" s="80">
        <v>35000</v>
      </c>
      <c r="O27" s="169"/>
    </row>
    <row r="28" spans="2:15" ht="18" hidden="1" customHeight="1">
      <c r="B28" s="99">
        <v>19</v>
      </c>
      <c r="C28" s="167">
        <v>41956</v>
      </c>
      <c r="D28" s="65" t="s">
        <v>132</v>
      </c>
      <c r="E28" s="66" t="s">
        <v>133</v>
      </c>
      <c r="F28" s="66">
        <v>10</v>
      </c>
      <c r="G28" s="76">
        <v>6000</v>
      </c>
      <c r="H28" s="77">
        <f t="shared" ref="H28:H40" si="4">F28*G28</f>
        <v>60000</v>
      </c>
      <c r="I28" s="65"/>
      <c r="J28" s="78"/>
      <c r="K28" s="79">
        <v>2</v>
      </c>
      <c r="L28" s="77">
        <f t="shared" si="1"/>
        <v>20000</v>
      </c>
      <c r="M28" s="80">
        <f t="shared" si="2"/>
        <v>80000</v>
      </c>
      <c r="N28" s="80">
        <v>35000</v>
      </c>
      <c r="O28" s="81"/>
    </row>
    <row r="29" spans="2:15" ht="18" hidden="1" customHeight="1">
      <c r="B29" s="99">
        <v>20</v>
      </c>
      <c r="C29" s="167">
        <v>41957</v>
      </c>
      <c r="D29" s="103" t="s">
        <v>134</v>
      </c>
      <c r="E29" s="178"/>
      <c r="F29" s="66"/>
      <c r="G29" s="76">
        <v>6000</v>
      </c>
      <c r="H29" s="77">
        <f t="shared" si="4"/>
        <v>0</v>
      </c>
      <c r="I29" s="65"/>
      <c r="J29" s="78"/>
      <c r="K29" s="79"/>
      <c r="L29" s="77">
        <f t="shared" si="1"/>
        <v>0</v>
      </c>
      <c r="M29" s="80">
        <f t="shared" si="2"/>
        <v>0</v>
      </c>
      <c r="N29" s="80">
        <v>35000</v>
      </c>
      <c r="O29" s="81"/>
    </row>
    <row r="30" spans="2:15" ht="18" hidden="1" customHeight="1">
      <c r="B30" s="99">
        <v>21</v>
      </c>
      <c r="C30" s="167">
        <v>41958</v>
      </c>
      <c r="D30" s="65" t="s">
        <v>132</v>
      </c>
      <c r="E30" s="66" t="s">
        <v>133</v>
      </c>
      <c r="F30" s="66">
        <v>8</v>
      </c>
      <c r="G30" s="76">
        <v>6000</v>
      </c>
      <c r="H30" s="77">
        <f t="shared" si="4"/>
        <v>48000</v>
      </c>
      <c r="I30" s="65"/>
      <c r="J30" s="78"/>
      <c r="K30" s="79"/>
      <c r="L30" s="77">
        <f t="shared" si="1"/>
        <v>0</v>
      </c>
      <c r="M30" s="80">
        <f t="shared" si="2"/>
        <v>48000</v>
      </c>
      <c r="N30" s="80">
        <v>35000</v>
      </c>
      <c r="O30" s="81"/>
    </row>
    <row r="31" spans="2:15" ht="18" hidden="1" customHeight="1">
      <c r="B31" s="100">
        <v>22</v>
      </c>
      <c r="C31" s="166">
        <v>41959</v>
      </c>
      <c r="D31" s="65" t="s">
        <v>132</v>
      </c>
      <c r="E31" s="66" t="s">
        <v>133</v>
      </c>
      <c r="F31" s="66">
        <v>10</v>
      </c>
      <c r="G31" s="76">
        <v>6000</v>
      </c>
      <c r="H31" s="77">
        <f t="shared" si="4"/>
        <v>60000</v>
      </c>
      <c r="I31" s="65"/>
      <c r="J31" s="78"/>
      <c r="K31" s="79">
        <v>6</v>
      </c>
      <c r="L31" s="77">
        <f t="shared" si="1"/>
        <v>60000</v>
      </c>
      <c r="M31" s="80">
        <f t="shared" si="2"/>
        <v>120000</v>
      </c>
      <c r="N31" s="80">
        <v>35000</v>
      </c>
      <c r="O31" s="81"/>
    </row>
    <row r="32" spans="2:15" ht="18" hidden="1" customHeight="1">
      <c r="B32" s="99">
        <v>23</v>
      </c>
      <c r="C32" s="167">
        <v>41960</v>
      </c>
      <c r="D32" s="102" t="s">
        <v>135</v>
      </c>
      <c r="E32" s="66"/>
      <c r="F32" s="66"/>
      <c r="G32" s="76">
        <v>6000</v>
      </c>
      <c r="H32" s="77">
        <f t="shared" si="4"/>
        <v>0</v>
      </c>
      <c r="I32" s="65"/>
      <c r="J32" s="78"/>
      <c r="K32" s="79"/>
      <c r="L32" s="77">
        <f t="shared" si="1"/>
        <v>0</v>
      </c>
      <c r="M32" s="80">
        <f t="shared" si="2"/>
        <v>0</v>
      </c>
      <c r="N32" s="80">
        <v>35000</v>
      </c>
      <c r="O32" s="169"/>
    </row>
    <row r="33" spans="2:15" ht="18" hidden="1" customHeight="1">
      <c r="B33" s="99">
        <v>24</v>
      </c>
      <c r="C33" s="167">
        <v>41961</v>
      </c>
      <c r="D33" s="65" t="s">
        <v>136</v>
      </c>
      <c r="E33" s="66" t="s">
        <v>139</v>
      </c>
      <c r="F33" s="66">
        <v>8</v>
      </c>
      <c r="G33" s="76">
        <v>6000</v>
      </c>
      <c r="H33" s="77">
        <f t="shared" si="4"/>
        <v>48000</v>
      </c>
      <c r="I33" s="65"/>
      <c r="J33" s="78"/>
      <c r="K33" s="79"/>
      <c r="L33" s="77">
        <f t="shared" si="1"/>
        <v>0</v>
      </c>
      <c r="M33" s="80">
        <f t="shared" si="2"/>
        <v>48000</v>
      </c>
      <c r="N33" s="80">
        <v>35000</v>
      </c>
      <c r="O33" s="169"/>
    </row>
    <row r="34" spans="2:15" ht="18" hidden="1" customHeight="1">
      <c r="B34" s="99">
        <v>25</v>
      </c>
      <c r="C34" s="167">
        <v>41962</v>
      </c>
      <c r="D34" s="65" t="s">
        <v>136</v>
      </c>
      <c r="E34" s="66" t="s">
        <v>139</v>
      </c>
      <c r="F34" s="66">
        <v>8</v>
      </c>
      <c r="G34" s="76">
        <v>6000</v>
      </c>
      <c r="H34" s="77">
        <f t="shared" si="4"/>
        <v>48000</v>
      </c>
      <c r="I34" s="65"/>
      <c r="J34" s="78"/>
      <c r="K34" s="79"/>
      <c r="L34" s="77">
        <f t="shared" si="1"/>
        <v>0</v>
      </c>
      <c r="M34" s="80">
        <f t="shared" si="2"/>
        <v>48000</v>
      </c>
      <c r="N34" s="80">
        <v>35000</v>
      </c>
      <c r="O34" s="169"/>
    </row>
    <row r="35" spans="2:15" ht="18" hidden="1" customHeight="1">
      <c r="B35" s="99">
        <v>26</v>
      </c>
      <c r="C35" s="167">
        <v>41963</v>
      </c>
      <c r="D35" s="65" t="s">
        <v>136</v>
      </c>
      <c r="E35" s="66" t="s">
        <v>139</v>
      </c>
      <c r="F35" s="66">
        <v>9</v>
      </c>
      <c r="G35" s="76">
        <v>6000</v>
      </c>
      <c r="H35" s="77">
        <f t="shared" si="4"/>
        <v>54000</v>
      </c>
      <c r="I35" s="65"/>
      <c r="J35" s="78"/>
      <c r="K35" s="79">
        <v>1</v>
      </c>
      <c r="L35" s="77">
        <f t="shared" si="1"/>
        <v>10000</v>
      </c>
      <c r="M35" s="80">
        <f t="shared" si="2"/>
        <v>64000</v>
      </c>
      <c r="N35" s="80">
        <v>35000</v>
      </c>
      <c r="O35" s="169"/>
    </row>
    <row r="36" spans="2:15" ht="18" hidden="1" customHeight="1">
      <c r="B36" s="99">
        <v>27</v>
      </c>
      <c r="C36" s="167">
        <v>41964</v>
      </c>
      <c r="D36" s="65" t="s">
        <v>136</v>
      </c>
      <c r="E36" s="66" t="s">
        <v>139</v>
      </c>
      <c r="F36" s="66">
        <v>8</v>
      </c>
      <c r="G36" s="76">
        <v>6000</v>
      </c>
      <c r="H36" s="77">
        <f t="shared" si="4"/>
        <v>48000</v>
      </c>
      <c r="I36" s="65"/>
      <c r="J36" s="78"/>
      <c r="K36" s="79"/>
      <c r="L36" s="77">
        <f t="shared" si="1"/>
        <v>0</v>
      </c>
      <c r="M36" s="80">
        <f t="shared" si="2"/>
        <v>48000</v>
      </c>
      <c r="N36" s="80">
        <v>35000</v>
      </c>
      <c r="O36" s="169"/>
    </row>
    <row r="37" spans="2:15" ht="18" hidden="1" customHeight="1">
      <c r="B37" s="99">
        <v>28</v>
      </c>
      <c r="C37" s="167">
        <v>41965</v>
      </c>
      <c r="D37" s="65" t="s">
        <v>137</v>
      </c>
      <c r="E37" s="178" t="s">
        <v>100</v>
      </c>
      <c r="F37" s="66"/>
      <c r="G37" s="76">
        <v>6000</v>
      </c>
      <c r="H37" s="77">
        <f t="shared" si="4"/>
        <v>0</v>
      </c>
      <c r="I37" s="65"/>
      <c r="J37" s="78"/>
      <c r="K37" s="79">
        <v>5</v>
      </c>
      <c r="L37" s="77">
        <f t="shared" si="1"/>
        <v>50000</v>
      </c>
      <c r="M37" s="80">
        <f t="shared" si="2"/>
        <v>50000</v>
      </c>
      <c r="N37" s="80">
        <v>35000</v>
      </c>
      <c r="O37" s="169"/>
    </row>
    <row r="38" spans="2:15" ht="18" hidden="1" customHeight="1">
      <c r="B38" s="100">
        <v>29</v>
      </c>
      <c r="C38" s="166">
        <v>41966</v>
      </c>
      <c r="D38" s="65" t="s">
        <v>138</v>
      </c>
      <c r="E38" s="178" t="s">
        <v>106</v>
      </c>
      <c r="F38" s="66">
        <v>8</v>
      </c>
      <c r="G38" s="76">
        <v>6000</v>
      </c>
      <c r="H38" s="77">
        <f t="shared" si="4"/>
        <v>48000</v>
      </c>
      <c r="I38" s="65"/>
      <c r="J38" s="78"/>
      <c r="K38" s="79">
        <v>4</v>
      </c>
      <c r="L38" s="77">
        <f t="shared" si="1"/>
        <v>40000</v>
      </c>
      <c r="M38" s="80">
        <f t="shared" si="2"/>
        <v>88000</v>
      </c>
      <c r="N38" s="80">
        <v>35000</v>
      </c>
      <c r="O38" s="169"/>
    </row>
    <row r="39" spans="2:15" ht="18" hidden="1" customHeight="1">
      <c r="B39" s="99">
        <v>30</v>
      </c>
      <c r="C39" s="167">
        <v>41967</v>
      </c>
      <c r="D39" s="65" t="s">
        <v>138</v>
      </c>
      <c r="E39" s="178" t="s">
        <v>106</v>
      </c>
      <c r="F39" s="66">
        <v>8</v>
      </c>
      <c r="G39" s="76">
        <v>6000</v>
      </c>
      <c r="H39" s="77">
        <f t="shared" si="4"/>
        <v>48000</v>
      </c>
      <c r="I39" s="65"/>
      <c r="J39" s="78"/>
      <c r="K39" s="79"/>
      <c r="L39" s="77">
        <f t="shared" si="1"/>
        <v>0</v>
      </c>
      <c r="M39" s="80">
        <f t="shared" si="2"/>
        <v>48000</v>
      </c>
      <c r="N39" s="80">
        <v>35000</v>
      </c>
      <c r="O39" s="169"/>
    </row>
    <row r="40" spans="2:15" ht="18" hidden="1" customHeight="1" thickBot="1">
      <c r="B40" s="101">
        <v>31</v>
      </c>
      <c r="C40" s="168">
        <v>41968</v>
      </c>
      <c r="D40" s="84" t="s">
        <v>138</v>
      </c>
      <c r="E40" s="179" t="s">
        <v>106</v>
      </c>
      <c r="F40" s="85">
        <v>9</v>
      </c>
      <c r="G40" s="86">
        <v>6000</v>
      </c>
      <c r="H40" s="87">
        <f t="shared" si="4"/>
        <v>54000</v>
      </c>
      <c r="I40" s="84"/>
      <c r="J40" s="88"/>
      <c r="K40" s="89">
        <v>1</v>
      </c>
      <c r="L40" s="87">
        <f t="shared" si="1"/>
        <v>10000</v>
      </c>
      <c r="M40" s="90">
        <f t="shared" si="2"/>
        <v>64000</v>
      </c>
      <c r="N40" s="90">
        <v>35000</v>
      </c>
      <c r="O40" s="170"/>
    </row>
    <row r="41" spans="2:15" ht="18" customHeight="1" thickBot="1">
      <c r="B41" s="363">
        <v>0</v>
      </c>
      <c r="C41" s="364" t="s">
        <v>186</v>
      </c>
      <c r="D41" s="365" t="s">
        <v>187</v>
      </c>
      <c r="E41" s="366" t="s">
        <v>94</v>
      </c>
      <c r="F41" s="366">
        <v>164</v>
      </c>
      <c r="G41" s="108">
        <v>6000</v>
      </c>
      <c r="H41" s="109">
        <f>F41*G41</f>
        <v>984000</v>
      </c>
      <c r="I41" s="367"/>
      <c r="J41" s="368"/>
      <c r="K41" s="369">
        <v>68</v>
      </c>
      <c r="L41" s="109">
        <f t="shared" si="1"/>
        <v>680000</v>
      </c>
      <c r="M41" s="112">
        <f t="shared" si="2"/>
        <v>1664000</v>
      </c>
      <c r="N41" s="112">
        <f>20*35000</f>
        <v>700000</v>
      </c>
      <c r="O41" s="370"/>
    </row>
    <row r="42" spans="2:15" ht="18" customHeight="1">
      <c r="B42" s="123"/>
      <c r="C42" s="124"/>
      <c r="D42" s="165"/>
      <c r="E42" s="125"/>
      <c r="F42" s="125"/>
      <c r="G42" s="126"/>
      <c r="H42" s="127"/>
      <c r="I42" s="128"/>
      <c r="J42" s="129"/>
      <c r="K42" s="130"/>
      <c r="L42" s="127"/>
      <c r="M42" s="131"/>
      <c r="N42" s="131"/>
      <c r="O42" s="132"/>
    </row>
    <row r="43" spans="2:15" ht="18" customHeight="1">
      <c r="B43" s="123"/>
      <c r="D43" s="134" t="s">
        <v>64</v>
      </c>
      <c r="E43" s="135"/>
      <c r="F43" s="135"/>
      <c r="G43" s="1"/>
      <c r="H43" s="136"/>
      <c r="I43" s="1"/>
      <c r="J43" s="1"/>
      <c r="K43" s="2"/>
      <c r="L43" s="137"/>
      <c r="M43" s="138" t="s">
        <v>65</v>
      </c>
    </row>
    <row r="44" spans="2:15" ht="18" customHeight="1">
      <c r="D44" s="136"/>
      <c r="E44" s="136"/>
      <c r="F44" s="136"/>
      <c r="G44" s="1"/>
      <c r="H44" s="136"/>
      <c r="I44" s="1"/>
      <c r="J44" s="1"/>
      <c r="K44" s="138"/>
      <c r="L44" s="137"/>
      <c r="M44" s="136"/>
    </row>
    <row r="45" spans="2:15" ht="18" customHeight="1">
      <c r="D45" s="136"/>
      <c r="E45" s="136"/>
      <c r="F45" s="136"/>
      <c r="G45" s="1"/>
      <c r="H45" s="136"/>
      <c r="I45" s="1"/>
      <c r="J45" s="1"/>
      <c r="K45" s="138"/>
      <c r="L45" s="137"/>
      <c r="M45" s="136"/>
    </row>
    <row r="46" spans="2:15" ht="18" customHeight="1">
      <c r="D46" s="136"/>
      <c r="E46" s="136"/>
      <c r="F46" s="136"/>
      <c r="G46" s="1"/>
      <c r="H46" s="136"/>
      <c r="I46" s="1"/>
      <c r="J46" s="1"/>
      <c r="K46" s="138"/>
      <c r="L46" s="137"/>
      <c r="M46" s="136"/>
    </row>
    <row r="47" spans="2:15" ht="18" customHeight="1">
      <c r="D47" s="138" t="s">
        <v>66</v>
      </c>
      <c r="E47" s="136"/>
      <c r="F47" s="136"/>
      <c r="G47" s="2"/>
      <c r="H47" s="1"/>
      <c r="I47" s="1"/>
      <c r="J47" s="1"/>
      <c r="K47" s="2"/>
      <c r="L47" s="137"/>
      <c r="M47" s="138" t="s">
        <v>67</v>
      </c>
    </row>
    <row r="48" spans="2:15" ht="18" customHeight="1">
      <c r="D48" s="136" t="s">
        <v>68</v>
      </c>
      <c r="E48" s="137"/>
      <c r="F48" s="137"/>
      <c r="G48" s="139"/>
      <c r="H48" s="140"/>
      <c r="I48" s="141"/>
      <c r="J48" s="140"/>
      <c r="K48" s="141"/>
      <c r="L48" s="137"/>
      <c r="M48" s="139"/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</sheetData>
  <autoFilter ref="B8:O41">
    <filterColumn colId="1">
      <filters>
        <filter val="Desember"/>
      </filters>
    </filterColumn>
  </autoFilter>
  <mergeCells count="5">
    <mergeCell ref="B4:C4"/>
    <mergeCell ref="B5:C5"/>
    <mergeCell ref="B1:O1"/>
    <mergeCell ref="B2:C2"/>
    <mergeCell ref="B3:C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B1:N146"/>
  <sheetViews>
    <sheetView zoomScale="75" zoomScaleNormal="75" workbookViewId="0">
      <pane ySplit="8" topLeftCell="A9" activePane="bottomLeft" state="frozen"/>
      <selection pane="bottomLeft" activeCell="M9" sqref="M9"/>
    </sheetView>
  </sheetViews>
  <sheetFormatPr defaultColWidth="12.42578125" defaultRowHeight="15"/>
  <cols>
    <col min="1" max="1" width="1.85546875" customWidth="1"/>
    <col min="2" max="2" width="5.7109375" style="3" customWidth="1"/>
    <col min="3" max="3" width="12.42578125" style="133"/>
    <col min="4" max="4" width="40.28515625" customWidth="1"/>
    <col min="5" max="5" width="12.140625" style="133" customWidth="1"/>
    <col min="6" max="6" width="8.7109375" style="133" customWidth="1"/>
    <col min="7" max="7" width="12.140625" style="142" customWidth="1"/>
    <col min="8" max="8" width="16.7109375" style="142" customWidth="1"/>
    <col min="9" max="9" width="12.140625" customWidth="1"/>
    <col min="10" max="10" width="16.7109375" customWidth="1"/>
    <col min="11" max="11" width="9.85546875" style="143" customWidth="1"/>
    <col min="12" max="13" width="16.7109375" style="142" customWidth="1"/>
    <col min="14" max="14" width="16.7109375" style="3" customWidth="1"/>
  </cols>
  <sheetData>
    <row r="1" spans="2:14" ht="24.95" customHeight="1">
      <c r="B1" s="375" t="s">
        <v>27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</row>
    <row r="2" spans="2:14" ht="15.95" customHeight="1">
      <c r="B2" s="376" t="s">
        <v>28</v>
      </c>
      <c r="C2" s="376"/>
      <c r="D2" s="47" t="s">
        <v>161</v>
      </c>
      <c r="E2" s="48"/>
      <c r="F2" s="48"/>
      <c r="G2" s="49"/>
      <c r="H2" s="49"/>
      <c r="I2" s="50"/>
      <c r="J2" s="50"/>
      <c r="K2" s="51"/>
      <c r="L2" s="49"/>
      <c r="M2" s="49"/>
      <c r="N2" s="53"/>
    </row>
    <row r="3" spans="2:14" ht="15.95" customHeight="1">
      <c r="B3" s="376" t="s">
        <v>30</v>
      </c>
      <c r="C3" s="376"/>
      <c r="D3" s="47" t="s">
        <v>175</v>
      </c>
      <c r="E3" s="48"/>
      <c r="F3" s="48"/>
      <c r="G3" s="49"/>
      <c r="H3" s="49"/>
      <c r="I3" s="50"/>
      <c r="J3" s="50"/>
      <c r="K3" s="51"/>
      <c r="L3" s="49"/>
      <c r="M3" s="49"/>
      <c r="N3" s="53"/>
    </row>
    <row r="4" spans="2:14" ht="15.95" customHeight="1">
      <c r="B4" s="376" t="s">
        <v>32</v>
      </c>
      <c r="C4" s="376"/>
      <c r="D4" s="47" t="s">
        <v>172</v>
      </c>
      <c r="E4" s="48"/>
      <c r="F4" s="48"/>
      <c r="G4" s="49"/>
      <c r="H4" s="49"/>
      <c r="I4" s="50"/>
      <c r="J4" s="50"/>
      <c r="K4" s="51"/>
      <c r="L4" s="49"/>
      <c r="M4" s="49"/>
      <c r="N4" s="53"/>
    </row>
    <row r="5" spans="2:14" ht="15.95" customHeight="1" thickBot="1">
      <c r="B5" s="377" t="s">
        <v>34</v>
      </c>
      <c r="C5" s="377"/>
      <c r="D5" s="47" t="s">
        <v>35</v>
      </c>
      <c r="E5" s="374">
        <v>20</v>
      </c>
      <c r="F5" s="48"/>
      <c r="G5" s="49"/>
      <c r="H5" s="49"/>
      <c r="I5" s="50"/>
      <c r="J5" s="50"/>
      <c r="K5" s="51"/>
      <c r="L5" s="49"/>
      <c r="M5" s="49"/>
      <c r="N5" s="53"/>
    </row>
    <row r="6" spans="2:14" s="58" customFormat="1" ht="54.95" customHeight="1" thickBot="1">
      <c r="B6" s="54" t="s">
        <v>36</v>
      </c>
      <c r="C6" s="54" t="s">
        <v>37</v>
      </c>
      <c r="D6" s="54" t="s">
        <v>38</v>
      </c>
      <c r="E6" s="54" t="s">
        <v>39</v>
      </c>
      <c r="F6" s="54" t="s">
        <v>40</v>
      </c>
      <c r="G6" s="55" t="s">
        <v>0</v>
      </c>
      <c r="H6" s="56" t="s">
        <v>41</v>
      </c>
      <c r="I6" s="54" t="s">
        <v>42</v>
      </c>
      <c r="J6" s="54" t="s">
        <v>43</v>
      </c>
      <c r="K6" s="57" t="s">
        <v>44</v>
      </c>
      <c r="L6" s="56" t="s">
        <v>45</v>
      </c>
      <c r="M6" s="56" t="s">
        <v>46</v>
      </c>
      <c r="N6" s="54" t="s">
        <v>48</v>
      </c>
    </row>
    <row r="7" spans="2:14" ht="18" customHeight="1" thickBot="1">
      <c r="B7" s="59">
        <v>1</v>
      </c>
      <c r="C7" s="59">
        <v>2</v>
      </c>
      <c r="D7" s="59">
        <v>3</v>
      </c>
      <c r="E7" s="59">
        <v>4</v>
      </c>
      <c r="F7" s="59">
        <v>5</v>
      </c>
      <c r="G7" s="60">
        <v>6</v>
      </c>
      <c r="H7" s="61" t="s">
        <v>49</v>
      </c>
      <c r="I7" s="59">
        <v>8</v>
      </c>
      <c r="J7" s="59">
        <v>9</v>
      </c>
      <c r="K7" s="62">
        <v>10</v>
      </c>
      <c r="L7" s="61" t="s">
        <v>50</v>
      </c>
      <c r="M7" s="61" t="s">
        <v>51</v>
      </c>
      <c r="N7" s="59">
        <v>14</v>
      </c>
    </row>
    <row r="8" spans="2:14" ht="18" customHeight="1" thickBot="1">
      <c r="B8" s="59"/>
      <c r="C8" s="59"/>
      <c r="D8" s="59"/>
      <c r="E8" s="59"/>
      <c r="F8" s="63">
        <f>SUBTOTAL(9,F9:F293)</f>
        <v>177</v>
      </c>
      <c r="G8" s="61"/>
      <c r="H8" s="64">
        <f>SUBTOTAL(9,H9:H730)</f>
        <v>1062000</v>
      </c>
      <c r="I8" s="59"/>
      <c r="J8" s="59"/>
      <c r="K8" s="63">
        <f>SUBTOTAL(9,K9:K293)</f>
        <v>126</v>
      </c>
      <c r="L8" s="64">
        <f>SUBTOTAL(9,L9:L730)</f>
        <v>1260000</v>
      </c>
      <c r="M8" s="64">
        <f>SUBTOTAL(9,M9:M730)</f>
        <v>2244000</v>
      </c>
      <c r="N8" s="59"/>
    </row>
    <row r="9" spans="2:14" ht="18" customHeight="1">
      <c r="B9" s="114">
        <v>1</v>
      </c>
      <c r="C9" s="167">
        <v>41979</v>
      </c>
      <c r="D9" s="92" t="s">
        <v>162</v>
      </c>
      <c r="E9" s="93" t="s">
        <v>94</v>
      </c>
      <c r="F9" s="93">
        <v>6</v>
      </c>
      <c r="G9" s="94">
        <v>6000</v>
      </c>
      <c r="H9" s="73">
        <f t="shared" ref="H9:H28" si="0">G9*F9</f>
        <v>36000</v>
      </c>
      <c r="I9" s="92"/>
      <c r="J9" s="95"/>
      <c r="K9" s="96">
        <v>6</v>
      </c>
      <c r="L9" s="73">
        <f t="shared" ref="L9:L28" si="1">K9*10000</f>
        <v>60000</v>
      </c>
      <c r="M9" s="97">
        <f t="shared" ref="M9:M22" si="2">L9+J9+H9</f>
        <v>96000</v>
      </c>
      <c r="N9" s="169"/>
    </row>
    <row r="10" spans="2:14" ht="18" customHeight="1">
      <c r="B10" s="99">
        <v>2</v>
      </c>
      <c r="C10" s="166">
        <v>41980</v>
      </c>
      <c r="D10" s="92" t="s">
        <v>163</v>
      </c>
      <c r="E10" s="93" t="s">
        <v>94</v>
      </c>
      <c r="F10" s="93">
        <v>15</v>
      </c>
      <c r="G10" s="94">
        <v>6000</v>
      </c>
      <c r="H10" s="73">
        <f t="shared" si="0"/>
        <v>90000</v>
      </c>
      <c r="I10" s="92"/>
      <c r="J10" s="95"/>
      <c r="K10" s="96">
        <v>15</v>
      </c>
      <c r="L10" s="73">
        <f t="shared" si="1"/>
        <v>150000</v>
      </c>
      <c r="M10" s="97">
        <f t="shared" si="2"/>
        <v>240000</v>
      </c>
      <c r="N10" s="116"/>
    </row>
    <row r="11" spans="2:14" ht="18" customHeight="1">
      <c r="B11" s="99">
        <v>3</v>
      </c>
      <c r="C11" s="167">
        <v>41981</v>
      </c>
      <c r="D11" s="92" t="s">
        <v>163</v>
      </c>
      <c r="E11" s="93" t="s">
        <v>94</v>
      </c>
      <c r="F11" s="93">
        <v>14</v>
      </c>
      <c r="G11" s="94">
        <v>6000</v>
      </c>
      <c r="H11" s="73">
        <f t="shared" si="0"/>
        <v>84000</v>
      </c>
      <c r="I11" s="92"/>
      <c r="J11" s="95"/>
      <c r="K11" s="96">
        <v>12</v>
      </c>
      <c r="L11" s="73">
        <f t="shared" si="1"/>
        <v>120000</v>
      </c>
      <c r="M11" s="97">
        <f t="shared" si="2"/>
        <v>204000</v>
      </c>
      <c r="N11" s="116"/>
    </row>
    <row r="12" spans="2:14" ht="18" customHeight="1">
      <c r="B12" s="99">
        <v>4</v>
      </c>
      <c r="C12" s="167">
        <v>41982</v>
      </c>
      <c r="D12" s="92" t="s">
        <v>164</v>
      </c>
      <c r="E12" s="93" t="s">
        <v>94</v>
      </c>
      <c r="F12" s="93">
        <v>10</v>
      </c>
      <c r="G12" s="94">
        <v>6000</v>
      </c>
      <c r="H12" s="73">
        <f t="shared" si="0"/>
        <v>60000</v>
      </c>
      <c r="I12" s="92"/>
      <c r="J12" s="95"/>
      <c r="K12" s="96">
        <v>7</v>
      </c>
      <c r="L12" s="73">
        <f t="shared" si="1"/>
        <v>70000</v>
      </c>
      <c r="M12" s="97">
        <f t="shared" si="2"/>
        <v>130000</v>
      </c>
      <c r="N12" s="116"/>
    </row>
    <row r="13" spans="2:14" ht="18" customHeight="1">
      <c r="B13" s="100">
        <v>5</v>
      </c>
      <c r="C13" s="167">
        <v>41983</v>
      </c>
      <c r="D13" s="92" t="s">
        <v>165</v>
      </c>
      <c r="E13" s="93" t="s">
        <v>94</v>
      </c>
      <c r="F13" s="93">
        <v>12</v>
      </c>
      <c r="G13" s="94">
        <v>6000</v>
      </c>
      <c r="H13" s="73">
        <f t="shared" si="0"/>
        <v>72000</v>
      </c>
      <c r="I13" s="92"/>
      <c r="J13" s="95"/>
      <c r="K13" s="96">
        <v>8</v>
      </c>
      <c r="L13" s="73">
        <f t="shared" si="1"/>
        <v>80000</v>
      </c>
      <c r="M13" s="97">
        <f t="shared" si="2"/>
        <v>152000</v>
      </c>
      <c r="N13" s="116"/>
    </row>
    <row r="14" spans="2:14" ht="18" customHeight="1">
      <c r="B14" s="99">
        <v>6</v>
      </c>
      <c r="C14" s="167">
        <v>41984</v>
      </c>
      <c r="D14" s="92" t="s">
        <v>165</v>
      </c>
      <c r="E14" s="93" t="s">
        <v>94</v>
      </c>
      <c r="F14" s="93">
        <v>12</v>
      </c>
      <c r="G14" s="94">
        <v>6000</v>
      </c>
      <c r="H14" s="73">
        <f t="shared" si="0"/>
        <v>72000</v>
      </c>
      <c r="I14" s="92"/>
      <c r="J14" s="95"/>
      <c r="K14" s="96">
        <v>7</v>
      </c>
      <c r="L14" s="73">
        <f t="shared" si="1"/>
        <v>70000</v>
      </c>
      <c r="M14" s="97">
        <f t="shared" si="2"/>
        <v>142000</v>
      </c>
      <c r="N14" s="116"/>
    </row>
    <row r="15" spans="2:14" ht="18" customHeight="1">
      <c r="B15" s="99">
        <v>7</v>
      </c>
      <c r="C15" s="167">
        <v>41985</v>
      </c>
      <c r="D15" s="92" t="s">
        <v>165</v>
      </c>
      <c r="E15" s="178" t="s">
        <v>94</v>
      </c>
      <c r="F15" s="93">
        <f>2+4</f>
        <v>6</v>
      </c>
      <c r="G15" s="94">
        <v>6000</v>
      </c>
      <c r="H15" s="73">
        <f t="shared" si="0"/>
        <v>36000</v>
      </c>
      <c r="I15" s="92"/>
      <c r="J15" s="95"/>
      <c r="K15" s="96">
        <v>7</v>
      </c>
      <c r="L15" s="73">
        <f t="shared" si="1"/>
        <v>70000</v>
      </c>
      <c r="M15" s="97">
        <f t="shared" si="2"/>
        <v>106000</v>
      </c>
      <c r="N15" s="116"/>
    </row>
    <row r="16" spans="2:14" ht="18" customHeight="1">
      <c r="B16" s="99">
        <v>8</v>
      </c>
      <c r="C16" s="167">
        <v>41986</v>
      </c>
      <c r="D16" s="92" t="s">
        <v>166</v>
      </c>
      <c r="E16" s="178" t="s">
        <v>94</v>
      </c>
      <c r="F16" s="218">
        <v>16</v>
      </c>
      <c r="G16" s="219">
        <v>6000</v>
      </c>
      <c r="H16" s="220">
        <f t="shared" si="0"/>
        <v>96000</v>
      </c>
      <c r="I16" s="217"/>
      <c r="J16" s="221"/>
      <c r="K16" s="222">
        <v>10</v>
      </c>
      <c r="L16" s="220">
        <f t="shared" si="1"/>
        <v>100000</v>
      </c>
      <c r="M16" s="223">
        <f t="shared" si="2"/>
        <v>196000</v>
      </c>
      <c r="N16" s="224"/>
    </row>
    <row r="17" spans="2:14" ht="18" customHeight="1">
      <c r="B17" s="99">
        <v>9</v>
      </c>
      <c r="C17" s="166">
        <v>41987</v>
      </c>
      <c r="D17" s="279" t="s">
        <v>167</v>
      </c>
      <c r="E17" s="178"/>
      <c r="F17" s="218"/>
      <c r="G17" s="219">
        <v>6000</v>
      </c>
      <c r="H17" s="220">
        <f t="shared" si="0"/>
        <v>0</v>
      </c>
      <c r="I17" s="217"/>
      <c r="J17" s="221"/>
      <c r="K17" s="222">
        <v>4</v>
      </c>
      <c r="L17" s="220">
        <f t="shared" si="1"/>
        <v>40000</v>
      </c>
      <c r="M17" s="223">
        <f t="shared" si="2"/>
        <v>40000</v>
      </c>
      <c r="N17" s="224"/>
    </row>
    <row r="18" spans="2:14" ht="18" customHeight="1">
      <c r="B18" s="99">
        <v>10</v>
      </c>
      <c r="C18" s="167">
        <v>41988</v>
      </c>
      <c r="D18" s="278" t="s">
        <v>168</v>
      </c>
      <c r="E18" s="178" t="s">
        <v>94</v>
      </c>
      <c r="F18" s="93">
        <v>13</v>
      </c>
      <c r="G18" s="94">
        <v>6000</v>
      </c>
      <c r="H18" s="73">
        <f t="shared" si="0"/>
        <v>78000</v>
      </c>
      <c r="I18" s="92"/>
      <c r="J18" s="95"/>
      <c r="K18" s="96">
        <v>13</v>
      </c>
      <c r="L18" s="73">
        <f t="shared" si="1"/>
        <v>130000</v>
      </c>
      <c r="M18" s="97">
        <f t="shared" si="2"/>
        <v>208000</v>
      </c>
      <c r="N18" s="169"/>
    </row>
    <row r="19" spans="2:14" ht="18" customHeight="1">
      <c r="B19" s="99">
        <v>11</v>
      </c>
      <c r="C19" s="167">
        <v>41989</v>
      </c>
      <c r="D19" s="277" t="s">
        <v>169</v>
      </c>
      <c r="E19" s="178" t="s">
        <v>94</v>
      </c>
      <c r="F19" s="93">
        <v>8</v>
      </c>
      <c r="G19" s="94">
        <v>6000</v>
      </c>
      <c r="H19" s="73">
        <f t="shared" si="0"/>
        <v>48000</v>
      </c>
      <c r="I19" s="92"/>
      <c r="J19" s="95"/>
      <c r="K19" s="96"/>
      <c r="L19" s="73">
        <f t="shared" si="1"/>
        <v>0</v>
      </c>
      <c r="M19" s="97">
        <f t="shared" si="2"/>
        <v>48000</v>
      </c>
      <c r="N19" s="169"/>
    </row>
    <row r="20" spans="2:14" ht="18" customHeight="1">
      <c r="B20" s="100">
        <v>12</v>
      </c>
      <c r="C20" s="167">
        <v>41990</v>
      </c>
      <c r="D20" s="102" t="s">
        <v>159</v>
      </c>
      <c r="E20" s="178" t="s">
        <v>94</v>
      </c>
      <c r="F20" s="93"/>
      <c r="G20" s="94">
        <v>6000</v>
      </c>
      <c r="H20" s="73">
        <f t="shared" si="0"/>
        <v>0</v>
      </c>
      <c r="I20" s="92"/>
      <c r="J20" s="95"/>
      <c r="K20" s="96"/>
      <c r="L20" s="73">
        <f t="shared" si="1"/>
        <v>0</v>
      </c>
      <c r="M20" s="97">
        <f t="shared" si="2"/>
        <v>0</v>
      </c>
      <c r="N20" s="116"/>
    </row>
    <row r="21" spans="2:14" ht="18" customHeight="1">
      <c r="B21" s="99">
        <v>13</v>
      </c>
      <c r="C21" s="167">
        <v>41991</v>
      </c>
      <c r="D21" s="278" t="s">
        <v>170</v>
      </c>
      <c r="E21" s="178" t="s">
        <v>91</v>
      </c>
      <c r="F21" s="93">
        <v>12</v>
      </c>
      <c r="G21" s="94">
        <v>6000</v>
      </c>
      <c r="H21" s="73">
        <f t="shared" si="0"/>
        <v>72000</v>
      </c>
      <c r="I21" s="92"/>
      <c r="J21" s="95"/>
      <c r="K21" s="96">
        <v>7</v>
      </c>
      <c r="L21" s="73">
        <f t="shared" si="1"/>
        <v>70000</v>
      </c>
      <c r="M21" s="97">
        <f t="shared" si="2"/>
        <v>142000</v>
      </c>
      <c r="N21" s="169"/>
    </row>
    <row r="22" spans="2:14" ht="18" customHeight="1">
      <c r="B22" s="99">
        <v>14</v>
      </c>
      <c r="C22" s="167">
        <v>41992</v>
      </c>
      <c r="D22" s="278" t="s">
        <v>170</v>
      </c>
      <c r="E22" s="178" t="s">
        <v>91</v>
      </c>
      <c r="F22" s="93">
        <f>1+4+5</f>
        <v>10</v>
      </c>
      <c r="G22" s="94">
        <v>6000</v>
      </c>
      <c r="H22" s="73">
        <f t="shared" si="0"/>
        <v>60000</v>
      </c>
      <c r="I22" s="92"/>
      <c r="J22" s="95"/>
      <c r="K22" s="96">
        <v>5</v>
      </c>
      <c r="L22" s="73">
        <f t="shared" si="1"/>
        <v>50000</v>
      </c>
      <c r="M22" s="97">
        <f t="shared" si="2"/>
        <v>110000</v>
      </c>
      <c r="N22" s="169"/>
    </row>
    <row r="23" spans="2:14" ht="18" customHeight="1">
      <c r="B23" s="99">
        <v>15</v>
      </c>
      <c r="C23" s="167">
        <v>41993</v>
      </c>
      <c r="D23" s="278" t="s">
        <v>170</v>
      </c>
      <c r="E23" s="178" t="s">
        <v>91</v>
      </c>
      <c r="F23" s="93">
        <f>1+4+3</f>
        <v>8</v>
      </c>
      <c r="G23" s="94">
        <v>6000</v>
      </c>
      <c r="H23" s="73">
        <f t="shared" si="0"/>
        <v>48000</v>
      </c>
      <c r="I23" s="92"/>
      <c r="J23" s="95"/>
      <c r="K23" s="96">
        <v>3</v>
      </c>
      <c r="L23" s="73">
        <f t="shared" si="1"/>
        <v>30000</v>
      </c>
      <c r="M23" s="97"/>
      <c r="N23" s="169"/>
    </row>
    <row r="24" spans="2:14" ht="18" customHeight="1">
      <c r="B24" s="99">
        <v>16</v>
      </c>
      <c r="C24" s="166">
        <v>41994</v>
      </c>
      <c r="D24" s="102" t="s">
        <v>159</v>
      </c>
      <c r="E24" s="178" t="s">
        <v>91</v>
      </c>
      <c r="F24" s="93"/>
      <c r="G24" s="94">
        <v>6000</v>
      </c>
      <c r="H24" s="73">
        <f t="shared" si="0"/>
        <v>0</v>
      </c>
      <c r="I24" s="92"/>
      <c r="J24" s="95"/>
      <c r="K24" s="96"/>
      <c r="L24" s="73">
        <f t="shared" si="1"/>
        <v>0</v>
      </c>
      <c r="M24" s="97">
        <f>L24+J24+H24</f>
        <v>0</v>
      </c>
      <c r="N24" s="169"/>
    </row>
    <row r="25" spans="2:14" ht="18" customHeight="1">
      <c r="B25" s="99">
        <v>17</v>
      </c>
      <c r="C25" s="167">
        <v>41995</v>
      </c>
      <c r="D25" s="278" t="s">
        <v>170</v>
      </c>
      <c r="E25" s="178" t="s">
        <v>91</v>
      </c>
      <c r="F25" s="93">
        <f>4+4+7</f>
        <v>15</v>
      </c>
      <c r="G25" s="94">
        <v>6000</v>
      </c>
      <c r="H25" s="73">
        <f t="shared" si="0"/>
        <v>90000</v>
      </c>
      <c r="I25" s="92"/>
      <c r="J25" s="95"/>
      <c r="K25" s="96">
        <v>7</v>
      </c>
      <c r="L25" s="73">
        <f t="shared" si="1"/>
        <v>70000</v>
      </c>
      <c r="M25" s="97">
        <f>L25+J25+H25</f>
        <v>160000</v>
      </c>
      <c r="N25" s="169"/>
    </row>
    <row r="26" spans="2:14" ht="18" customHeight="1">
      <c r="B26" s="99">
        <v>18</v>
      </c>
      <c r="C26" s="167">
        <v>41996</v>
      </c>
      <c r="D26" s="278" t="s">
        <v>170</v>
      </c>
      <c r="E26" s="178" t="s">
        <v>91</v>
      </c>
      <c r="F26" s="93">
        <f>2+4+4</f>
        <v>10</v>
      </c>
      <c r="G26" s="94">
        <v>6000</v>
      </c>
      <c r="H26" s="73">
        <f t="shared" si="0"/>
        <v>60000</v>
      </c>
      <c r="I26" s="92"/>
      <c r="J26" s="95"/>
      <c r="K26" s="96">
        <v>4</v>
      </c>
      <c r="L26" s="73">
        <f t="shared" si="1"/>
        <v>40000</v>
      </c>
      <c r="M26" s="97">
        <f>L26+J26+H26</f>
        <v>100000</v>
      </c>
      <c r="N26" s="169"/>
    </row>
    <row r="27" spans="2:14" ht="18" customHeight="1">
      <c r="B27" s="100">
        <v>19</v>
      </c>
      <c r="C27" s="167">
        <v>41997</v>
      </c>
      <c r="D27" s="278" t="s">
        <v>170</v>
      </c>
      <c r="E27" s="178" t="s">
        <v>91</v>
      </c>
      <c r="F27" s="93">
        <f>1+4+5</f>
        <v>10</v>
      </c>
      <c r="G27" s="94">
        <v>6000</v>
      </c>
      <c r="H27" s="73">
        <f t="shared" si="0"/>
        <v>60000</v>
      </c>
      <c r="I27" s="92"/>
      <c r="J27" s="95"/>
      <c r="K27" s="96">
        <v>5</v>
      </c>
      <c r="L27" s="73">
        <f t="shared" si="1"/>
        <v>50000</v>
      </c>
      <c r="M27" s="97">
        <f>L27+J27+H27</f>
        <v>110000</v>
      </c>
      <c r="N27" s="169"/>
    </row>
    <row r="28" spans="2:14" ht="18" customHeight="1" thickBot="1">
      <c r="B28" s="101">
        <v>20</v>
      </c>
      <c r="C28" s="168">
        <v>41998</v>
      </c>
      <c r="D28" s="280" t="s">
        <v>171</v>
      </c>
      <c r="E28" s="179" t="s">
        <v>91</v>
      </c>
      <c r="F28" s="85"/>
      <c r="G28" s="86">
        <v>6000</v>
      </c>
      <c r="H28" s="87">
        <f t="shared" si="0"/>
        <v>0</v>
      </c>
      <c r="I28" s="84"/>
      <c r="J28" s="88"/>
      <c r="K28" s="89">
        <v>6</v>
      </c>
      <c r="L28" s="87">
        <f t="shared" si="1"/>
        <v>60000</v>
      </c>
      <c r="M28" s="90">
        <f>L28+J28+H28</f>
        <v>60000</v>
      </c>
      <c r="N28" s="170"/>
    </row>
    <row r="29" spans="2:14" ht="18" customHeight="1">
      <c r="B29" s="123"/>
      <c r="C29" s="124"/>
      <c r="D29" s="165"/>
      <c r="E29" s="125"/>
      <c r="F29" s="125"/>
      <c r="G29" s="126"/>
      <c r="H29" s="127"/>
      <c r="I29" s="128"/>
      <c r="J29" s="129"/>
      <c r="K29" s="130"/>
      <c r="L29" s="127"/>
      <c r="M29" s="131"/>
      <c r="N29" s="132"/>
    </row>
    <row r="30" spans="2:14" ht="18" customHeight="1">
      <c r="B30" s="123"/>
      <c r="D30" s="134" t="s">
        <v>64</v>
      </c>
      <c r="E30" s="135"/>
      <c r="F30" s="135"/>
      <c r="G30" s="1"/>
      <c r="H30" s="136"/>
      <c r="I30" s="1"/>
      <c r="J30" s="1"/>
      <c r="K30" s="2"/>
      <c r="L30" s="137"/>
      <c r="M30" s="138" t="s">
        <v>65</v>
      </c>
    </row>
    <row r="31" spans="2:14" ht="18" customHeight="1">
      <c r="D31" s="136"/>
      <c r="E31" s="136"/>
      <c r="F31" s="136"/>
      <c r="G31" s="1"/>
      <c r="H31" s="136"/>
      <c r="I31" s="1"/>
      <c r="J31" s="1"/>
      <c r="K31" s="138"/>
      <c r="L31" s="137"/>
      <c r="M31" s="136"/>
    </row>
    <row r="32" spans="2:14" ht="18" customHeight="1">
      <c r="D32" s="136"/>
      <c r="E32" s="136"/>
      <c r="F32" s="136"/>
      <c r="G32" s="1"/>
      <c r="H32" s="136"/>
      <c r="I32" s="1"/>
      <c r="J32" s="1"/>
      <c r="K32" s="138"/>
      <c r="L32" s="137"/>
      <c r="M32" s="136"/>
    </row>
    <row r="33" spans="4:13" ht="18" customHeight="1">
      <c r="D33" s="136"/>
      <c r="E33" s="136"/>
      <c r="F33" s="136"/>
      <c r="G33" s="1"/>
      <c r="H33" s="136"/>
      <c r="I33" s="1"/>
      <c r="J33" s="1"/>
      <c r="K33" s="138"/>
      <c r="L33" s="137"/>
      <c r="M33" s="136"/>
    </row>
    <row r="34" spans="4:13" ht="18" customHeight="1">
      <c r="D34" s="138" t="s">
        <v>66</v>
      </c>
      <c r="E34" s="136"/>
      <c r="F34" s="136"/>
      <c r="G34" s="2"/>
      <c r="H34" s="1"/>
      <c r="I34" s="1"/>
      <c r="J34" s="1"/>
      <c r="K34" s="2"/>
      <c r="L34" s="137"/>
      <c r="M34" s="138" t="s">
        <v>67</v>
      </c>
    </row>
    <row r="35" spans="4:13" ht="18" customHeight="1">
      <c r="D35" s="136" t="s">
        <v>68</v>
      </c>
      <c r="E35" s="137"/>
      <c r="F35" s="137"/>
      <c r="G35" s="139"/>
      <c r="H35" s="140"/>
      <c r="I35" s="141"/>
      <c r="J35" s="140"/>
      <c r="K35" s="141"/>
      <c r="L35" s="137"/>
      <c r="M35" s="139"/>
    </row>
    <row r="36" spans="4:13" ht="18" customHeight="1"/>
    <row r="37" spans="4:13" ht="18" customHeight="1"/>
    <row r="38" spans="4:13" ht="18" customHeight="1"/>
    <row r="39" spans="4:13" ht="18" customHeight="1"/>
    <row r="40" spans="4:13" ht="18" customHeight="1"/>
    <row r="41" spans="4:13" ht="18" customHeight="1"/>
    <row r="42" spans="4:13" ht="18" customHeight="1"/>
    <row r="43" spans="4:13" ht="18" customHeight="1"/>
    <row r="44" spans="4:13" ht="18" customHeight="1"/>
    <row r="45" spans="4:13" ht="18" customHeight="1"/>
    <row r="46" spans="4:13" ht="18" customHeight="1"/>
    <row r="47" spans="4:13" ht="18" customHeight="1"/>
    <row r="48" spans="4:1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</sheetData>
  <autoFilter ref="B8:N8"/>
  <mergeCells count="5">
    <mergeCell ref="B1:N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42"/>
  <sheetViews>
    <sheetView zoomScale="69" zoomScaleNormal="69" workbookViewId="0">
      <selection activeCell="AK9" sqref="AK9"/>
    </sheetView>
  </sheetViews>
  <sheetFormatPr defaultRowHeight="15"/>
  <cols>
    <col min="1" max="1" width="1.7109375" style="2" customWidth="1"/>
    <col min="2" max="2" width="5.140625" style="5" customWidth="1"/>
    <col min="3" max="3" width="17.28515625" style="2" customWidth="1"/>
    <col min="4" max="4" width="21.42578125" style="3" customWidth="1"/>
    <col min="5" max="9" width="4.7109375" style="2" customWidth="1"/>
    <col min="10" max="10" width="4.7109375" style="160" customWidth="1"/>
    <col min="11" max="16" width="4.7109375" style="2" customWidth="1"/>
    <col min="17" max="17" width="4.7109375" style="160" customWidth="1"/>
    <col min="18" max="23" width="4.7109375" style="2" customWidth="1"/>
    <col min="24" max="24" width="4.7109375" style="160" customWidth="1"/>
    <col min="25" max="30" width="4.7109375" style="2" customWidth="1"/>
    <col min="31" max="31" width="4.7109375" style="160" customWidth="1"/>
    <col min="32" max="35" width="4.7109375" style="2" customWidth="1"/>
    <col min="36" max="36" width="9.140625" style="2" customWidth="1"/>
    <col min="37" max="37" width="9.7109375" style="6" customWidth="1"/>
    <col min="38" max="38" width="15.42578125" style="3" customWidth="1"/>
    <col min="39" max="39" width="9.28515625" style="3" customWidth="1"/>
    <col min="40" max="40" width="9.140625" style="143"/>
    <col min="41" max="41" width="9.7109375" style="3" customWidth="1"/>
    <col min="42" max="42" width="14.7109375" style="2" customWidth="1"/>
    <col min="43" max="16384" width="9.140625" style="2"/>
  </cols>
  <sheetData>
    <row r="1" spans="1:42" ht="21.95" customHeight="1" thickBot="1"/>
    <row r="2" spans="1:42" ht="21.95" customHeight="1" thickBot="1">
      <c r="A2" s="7"/>
      <c r="B2" s="390" t="s">
        <v>14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  <c r="AP2" s="392"/>
    </row>
    <row r="3" spans="1:42" ht="21.95" customHeight="1" thickBot="1">
      <c r="B3" s="321" t="s">
        <v>18</v>
      </c>
      <c r="C3" s="321"/>
      <c r="D3" s="321"/>
      <c r="E3" s="27"/>
      <c r="F3" s="27"/>
      <c r="G3" s="27"/>
      <c r="H3" s="27"/>
      <c r="I3" s="27"/>
      <c r="J3" s="161"/>
      <c r="K3" s="27"/>
      <c r="L3" s="27"/>
      <c r="M3" s="27"/>
      <c r="N3" s="27"/>
      <c r="O3" s="27"/>
      <c r="P3" s="27"/>
      <c r="Q3" s="161"/>
      <c r="R3" s="27"/>
      <c r="S3" s="27"/>
      <c r="T3" s="27"/>
      <c r="U3" s="27"/>
      <c r="V3" s="27"/>
      <c r="W3" s="27"/>
      <c r="X3" s="161"/>
      <c r="Y3" s="27"/>
      <c r="Z3" s="27"/>
      <c r="AA3" s="27"/>
      <c r="AB3" s="27"/>
      <c r="AC3" s="27"/>
      <c r="AD3" s="27"/>
      <c r="AE3" s="161"/>
      <c r="AF3" s="27"/>
      <c r="AG3" s="27"/>
      <c r="AH3" s="27"/>
      <c r="AI3" s="27"/>
      <c r="AJ3" s="8"/>
      <c r="AM3" s="7"/>
    </row>
    <row r="4" spans="1:42" ht="21.95" customHeight="1">
      <c r="B4" s="399" t="s">
        <v>26</v>
      </c>
      <c r="C4" s="402" t="s">
        <v>1</v>
      </c>
      <c r="D4" s="402" t="s">
        <v>2</v>
      </c>
      <c r="E4" s="405" t="s">
        <v>140</v>
      </c>
      <c r="F4" s="406"/>
      <c r="G4" s="406"/>
      <c r="H4" s="406"/>
      <c r="I4" s="406"/>
      <c r="J4" s="407"/>
      <c r="K4" s="405" t="s">
        <v>176</v>
      </c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6"/>
      <c r="AI4" s="407"/>
      <c r="AJ4" s="378" t="s">
        <v>3</v>
      </c>
      <c r="AK4" s="381" t="s">
        <v>0</v>
      </c>
      <c r="AL4" s="396" t="s">
        <v>4</v>
      </c>
      <c r="AM4" s="411" t="s">
        <v>189</v>
      </c>
      <c r="AN4" s="387" t="s">
        <v>188</v>
      </c>
      <c r="AO4" s="384" t="s">
        <v>0</v>
      </c>
      <c r="AP4" s="393" t="s">
        <v>15</v>
      </c>
    </row>
    <row r="5" spans="1:42" ht="21.95" customHeight="1" thickBot="1">
      <c r="B5" s="400"/>
      <c r="C5" s="403"/>
      <c r="D5" s="403"/>
      <c r="E5" s="408"/>
      <c r="F5" s="409"/>
      <c r="G5" s="409"/>
      <c r="H5" s="409"/>
      <c r="I5" s="409"/>
      <c r="J5" s="410"/>
      <c r="K5" s="408"/>
      <c r="L5" s="409"/>
      <c r="M5" s="409"/>
      <c r="N5" s="409"/>
      <c r="O5" s="409"/>
      <c r="P5" s="409"/>
      <c r="Q5" s="409"/>
      <c r="R5" s="409"/>
      <c r="S5" s="409"/>
      <c r="T5" s="409"/>
      <c r="U5" s="409"/>
      <c r="V5" s="409"/>
      <c r="W5" s="409"/>
      <c r="X5" s="409"/>
      <c r="Y5" s="409"/>
      <c r="Z5" s="409"/>
      <c r="AA5" s="409"/>
      <c r="AB5" s="409"/>
      <c r="AC5" s="409"/>
      <c r="AD5" s="409"/>
      <c r="AE5" s="409"/>
      <c r="AF5" s="409"/>
      <c r="AG5" s="409"/>
      <c r="AH5" s="409"/>
      <c r="AI5" s="410"/>
      <c r="AJ5" s="379"/>
      <c r="AK5" s="382"/>
      <c r="AL5" s="397"/>
      <c r="AM5" s="412"/>
      <c r="AN5" s="388"/>
      <c r="AO5" s="385"/>
      <c r="AP5" s="394"/>
    </row>
    <row r="6" spans="1:42" ht="21.95" customHeight="1" thickBot="1">
      <c r="A6" s="3"/>
      <c r="B6" s="401"/>
      <c r="C6" s="404"/>
      <c r="D6" s="404"/>
      <c r="E6" s="281">
        <v>26</v>
      </c>
      <c r="F6" s="281">
        <v>27</v>
      </c>
      <c r="G6" s="281">
        <v>28</v>
      </c>
      <c r="H6" s="281">
        <v>29</v>
      </c>
      <c r="I6" s="171">
        <v>30</v>
      </c>
      <c r="J6" s="282">
        <v>31</v>
      </c>
      <c r="K6" s="283">
        <v>1</v>
      </c>
      <c r="L6" s="281">
        <v>2</v>
      </c>
      <c r="M6" s="281">
        <v>3</v>
      </c>
      <c r="N6" s="281">
        <v>4</v>
      </c>
      <c r="O6" s="244">
        <v>5</v>
      </c>
      <c r="P6" s="281">
        <v>6</v>
      </c>
      <c r="Q6" s="171">
        <v>7</v>
      </c>
      <c r="R6" s="281">
        <v>8</v>
      </c>
      <c r="S6" s="281">
        <v>9</v>
      </c>
      <c r="T6" s="281">
        <v>10</v>
      </c>
      <c r="U6" s="281">
        <v>11</v>
      </c>
      <c r="V6" s="281">
        <v>12</v>
      </c>
      <c r="W6" s="281">
        <v>13</v>
      </c>
      <c r="X6" s="171">
        <v>14</v>
      </c>
      <c r="Y6" s="281">
        <v>15</v>
      </c>
      <c r="Z6" s="281">
        <v>16</v>
      </c>
      <c r="AA6" s="281">
        <v>17</v>
      </c>
      <c r="AB6" s="281">
        <v>18</v>
      </c>
      <c r="AC6" s="281">
        <v>19</v>
      </c>
      <c r="AD6" s="281">
        <v>20</v>
      </c>
      <c r="AE6" s="171">
        <v>21</v>
      </c>
      <c r="AF6" s="281">
        <v>22</v>
      </c>
      <c r="AG6" s="281">
        <v>23</v>
      </c>
      <c r="AH6" s="281">
        <v>24</v>
      </c>
      <c r="AI6" s="281">
        <v>25</v>
      </c>
      <c r="AJ6" s="380"/>
      <c r="AK6" s="383"/>
      <c r="AL6" s="398"/>
      <c r="AM6" s="413"/>
      <c r="AN6" s="389"/>
      <c r="AO6" s="386"/>
      <c r="AP6" s="395"/>
    </row>
    <row r="7" spans="1:42" ht="21.95" customHeight="1">
      <c r="B7" s="10">
        <v>1</v>
      </c>
      <c r="C7" s="11" t="s">
        <v>76</v>
      </c>
      <c r="D7" s="12" t="s">
        <v>177</v>
      </c>
      <c r="E7" s="247">
        <v>5</v>
      </c>
      <c r="F7" s="245">
        <v>2</v>
      </c>
      <c r="G7" s="245">
        <v>1</v>
      </c>
      <c r="H7" s="245">
        <v>1</v>
      </c>
      <c r="I7" s="28">
        <v>5</v>
      </c>
      <c r="J7" s="253"/>
      <c r="K7" s="247">
        <v>1</v>
      </c>
      <c r="L7" s="245">
        <v>1</v>
      </c>
      <c r="M7" s="245">
        <v>2</v>
      </c>
      <c r="N7" s="248">
        <v>2</v>
      </c>
      <c r="O7" s="245">
        <v>1</v>
      </c>
      <c r="P7" s="249">
        <v>1</v>
      </c>
      <c r="Q7" s="28">
        <v>5</v>
      </c>
      <c r="R7" s="245">
        <v>1</v>
      </c>
      <c r="S7" s="245">
        <v>1</v>
      </c>
      <c r="T7" s="245">
        <v>1</v>
      </c>
      <c r="U7" s="245">
        <v>2</v>
      </c>
      <c r="V7" s="245">
        <v>1</v>
      </c>
      <c r="W7" s="245">
        <v>2</v>
      </c>
      <c r="X7" s="28">
        <v>6</v>
      </c>
      <c r="Y7" s="245">
        <v>7</v>
      </c>
      <c r="Z7" s="245">
        <v>3</v>
      </c>
      <c r="AA7" s="245">
        <v>2</v>
      </c>
      <c r="AB7" s="245">
        <v>2</v>
      </c>
      <c r="AC7" s="245">
        <v>2</v>
      </c>
      <c r="AD7" s="245">
        <v>2</v>
      </c>
      <c r="AE7" s="28">
        <v>6</v>
      </c>
      <c r="AF7" s="245">
        <v>0</v>
      </c>
      <c r="AG7" s="245">
        <v>0</v>
      </c>
      <c r="AH7" s="245">
        <v>0</v>
      </c>
      <c r="AI7" s="246">
        <v>0</v>
      </c>
      <c r="AJ7" s="338">
        <f>SUM(E7:AI7)</f>
        <v>65</v>
      </c>
      <c r="AK7" s="37">
        <v>10000</v>
      </c>
      <c r="AL7" s="333">
        <f t="shared" ref="AL7:AL16" si="0">AJ7*AK7</f>
        <v>650000</v>
      </c>
      <c r="AM7" s="352">
        <v>30</v>
      </c>
      <c r="AN7" s="347">
        <v>30</v>
      </c>
      <c r="AO7" s="38">
        <v>35000</v>
      </c>
      <c r="AP7" s="350">
        <f>AN7*AO7</f>
        <v>1050000</v>
      </c>
    </row>
    <row r="8" spans="1:42" ht="21.95" customHeight="1">
      <c r="B8" s="15">
        <v>2</v>
      </c>
      <c r="C8" s="19" t="s">
        <v>77</v>
      </c>
      <c r="D8" s="17" t="s">
        <v>78</v>
      </c>
      <c r="E8" s="247">
        <v>5</v>
      </c>
      <c r="F8" s="245">
        <v>2</v>
      </c>
      <c r="G8" s="245">
        <v>1</v>
      </c>
      <c r="H8" s="245">
        <v>1</v>
      </c>
      <c r="I8" s="28">
        <v>5</v>
      </c>
      <c r="J8" s="253"/>
      <c r="K8" s="247">
        <v>1</v>
      </c>
      <c r="L8" s="245">
        <v>1</v>
      </c>
      <c r="M8" s="245">
        <v>2</v>
      </c>
      <c r="N8" s="248">
        <v>2</v>
      </c>
      <c r="O8" s="245">
        <v>1</v>
      </c>
      <c r="P8" s="249">
        <v>1</v>
      </c>
      <c r="Q8" s="28">
        <v>5</v>
      </c>
      <c r="R8" s="245">
        <v>1</v>
      </c>
      <c r="S8" s="245">
        <v>1</v>
      </c>
      <c r="T8" s="245">
        <v>1</v>
      </c>
      <c r="U8" s="245">
        <v>8</v>
      </c>
      <c r="V8" s="245">
        <v>0</v>
      </c>
      <c r="W8" s="245">
        <v>0</v>
      </c>
      <c r="X8" s="28">
        <v>4</v>
      </c>
      <c r="Y8" s="245">
        <v>0</v>
      </c>
      <c r="Z8" s="245">
        <v>0</v>
      </c>
      <c r="AA8" s="245">
        <v>0</v>
      </c>
      <c r="AB8" s="245">
        <v>0</v>
      </c>
      <c r="AC8" s="245">
        <v>0</v>
      </c>
      <c r="AD8" s="245">
        <v>2</v>
      </c>
      <c r="AE8" s="28">
        <v>6</v>
      </c>
      <c r="AF8" s="245">
        <v>0</v>
      </c>
      <c r="AG8" s="245">
        <v>0</v>
      </c>
      <c r="AH8" s="245">
        <v>0</v>
      </c>
      <c r="AI8" s="246">
        <v>0</v>
      </c>
      <c r="AJ8" s="339">
        <f t="shared" ref="AJ8:AJ16" si="1">SUM(E8:AI8)</f>
        <v>50</v>
      </c>
      <c r="AK8" s="30">
        <v>7500</v>
      </c>
      <c r="AL8" s="334">
        <f t="shared" si="0"/>
        <v>375000</v>
      </c>
      <c r="AM8" s="353">
        <v>30</v>
      </c>
      <c r="AN8" s="348">
        <v>30</v>
      </c>
      <c r="AO8" s="31">
        <v>30000</v>
      </c>
      <c r="AP8" s="351">
        <f>AN8*AO8</f>
        <v>900000</v>
      </c>
    </row>
    <row r="9" spans="1:42" ht="21.95" customHeight="1">
      <c r="B9" s="15">
        <v>3</v>
      </c>
      <c r="C9" s="287" t="s">
        <v>179</v>
      </c>
      <c r="D9" s="288" t="s">
        <v>177</v>
      </c>
      <c r="E9" s="39">
        <v>0</v>
      </c>
      <c r="F9" s="18">
        <v>5</v>
      </c>
      <c r="G9" s="18">
        <v>0</v>
      </c>
      <c r="H9" s="18">
        <v>0</v>
      </c>
      <c r="I9" s="28">
        <v>6</v>
      </c>
      <c r="J9" s="176"/>
      <c r="K9" s="39">
        <v>4</v>
      </c>
      <c r="L9" s="18">
        <v>0</v>
      </c>
      <c r="M9" s="18">
        <v>0</v>
      </c>
      <c r="N9" s="184">
        <v>0</v>
      </c>
      <c r="O9" s="18">
        <v>0</v>
      </c>
      <c r="P9" s="29">
        <v>0</v>
      </c>
      <c r="Q9" s="28">
        <v>4</v>
      </c>
      <c r="R9" s="18">
        <v>0</v>
      </c>
      <c r="S9" s="18">
        <v>0</v>
      </c>
      <c r="T9" s="18">
        <v>0</v>
      </c>
      <c r="U9" s="186" t="s">
        <v>88</v>
      </c>
      <c r="V9" s="186" t="s">
        <v>88</v>
      </c>
      <c r="W9" s="18">
        <v>0</v>
      </c>
      <c r="X9" s="285">
        <v>13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285">
        <v>5</v>
      </c>
      <c r="AF9" s="18">
        <v>1</v>
      </c>
      <c r="AG9" s="18">
        <v>2</v>
      </c>
      <c r="AH9" s="18">
        <v>2</v>
      </c>
      <c r="AI9" s="175">
        <v>1</v>
      </c>
      <c r="AJ9" s="339">
        <f>SUM(E9:AI9)</f>
        <v>43</v>
      </c>
      <c r="AK9" s="182">
        <v>10000</v>
      </c>
      <c r="AL9" s="335">
        <f>AJ9*AK9</f>
        <v>430000</v>
      </c>
      <c r="AM9" s="354">
        <f>30-2</f>
        <v>28</v>
      </c>
      <c r="AN9" s="348">
        <v>28</v>
      </c>
      <c r="AO9" s="31">
        <v>35000</v>
      </c>
      <c r="AP9" s="351">
        <f>AN9*AO9</f>
        <v>980000</v>
      </c>
    </row>
    <row r="10" spans="1:42" ht="21.95" customHeight="1">
      <c r="B10" s="15">
        <v>4</v>
      </c>
      <c r="C10" s="19" t="s">
        <v>180</v>
      </c>
      <c r="D10" s="181" t="s">
        <v>78</v>
      </c>
      <c r="E10" s="39">
        <v>0</v>
      </c>
      <c r="F10" s="18">
        <v>5</v>
      </c>
      <c r="G10" s="18">
        <v>0</v>
      </c>
      <c r="H10" s="18">
        <v>0</v>
      </c>
      <c r="I10" s="28">
        <v>6</v>
      </c>
      <c r="J10" s="176"/>
      <c r="K10" s="39">
        <v>4</v>
      </c>
      <c r="L10" s="18">
        <v>0</v>
      </c>
      <c r="M10" s="18">
        <v>0</v>
      </c>
      <c r="N10" s="184">
        <v>0</v>
      </c>
      <c r="O10" s="18">
        <v>0</v>
      </c>
      <c r="P10" s="29">
        <v>0</v>
      </c>
      <c r="Q10" s="28">
        <v>4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6" t="s">
        <v>88</v>
      </c>
      <c r="X10" s="186" t="s">
        <v>88</v>
      </c>
      <c r="Y10" s="186" t="s">
        <v>88</v>
      </c>
      <c r="Z10" s="186" t="s">
        <v>88</v>
      </c>
      <c r="AA10" s="186" t="s">
        <v>88</v>
      </c>
      <c r="AB10" s="186" t="s">
        <v>88</v>
      </c>
      <c r="AC10" s="18">
        <v>0</v>
      </c>
      <c r="AD10" s="18">
        <v>2</v>
      </c>
      <c r="AE10" s="28">
        <v>4</v>
      </c>
      <c r="AF10" s="18">
        <v>2</v>
      </c>
      <c r="AG10" s="18">
        <v>2</v>
      </c>
      <c r="AH10" s="18">
        <v>2</v>
      </c>
      <c r="AI10" s="175">
        <v>2</v>
      </c>
      <c r="AJ10" s="339">
        <f>SUM(E10:AI10)</f>
        <v>33</v>
      </c>
      <c r="AK10" s="182">
        <v>10000</v>
      </c>
      <c r="AL10" s="335">
        <f>AJ10*AK10</f>
        <v>330000</v>
      </c>
      <c r="AM10" s="354">
        <f>30-6</f>
        <v>24</v>
      </c>
      <c r="AN10" s="348">
        <v>24</v>
      </c>
      <c r="AO10" s="31">
        <v>35000</v>
      </c>
      <c r="AP10" s="351">
        <f>AN10*AO10</f>
        <v>840000</v>
      </c>
    </row>
    <row r="11" spans="1:42" ht="21.95" customHeight="1">
      <c r="B11" s="15">
        <v>5</v>
      </c>
      <c r="C11" s="19" t="s">
        <v>79</v>
      </c>
      <c r="D11" s="17" t="s">
        <v>78</v>
      </c>
      <c r="E11" s="247">
        <v>5</v>
      </c>
      <c r="F11" s="245">
        <v>2</v>
      </c>
      <c r="G11" s="245">
        <v>1</v>
      </c>
      <c r="H11" s="245">
        <v>1</v>
      </c>
      <c r="I11" s="28">
        <v>5</v>
      </c>
      <c r="J11" s="253"/>
      <c r="K11" s="247">
        <v>5</v>
      </c>
      <c r="L11" s="245">
        <v>1</v>
      </c>
      <c r="M11" s="245">
        <v>2</v>
      </c>
      <c r="N11" s="248">
        <v>2</v>
      </c>
      <c r="O11" s="245">
        <v>1</v>
      </c>
      <c r="P11" s="249">
        <v>1</v>
      </c>
      <c r="Q11" s="28">
        <v>5</v>
      </c>
      <c r="R11" s="284">
        <v>1</v>
      </c>
      <c r="S11" s="284">
        <v>1</v>
      </c>
      <c r="T11" s="284">
        <v>5</v>
      </c>
      <c r="U11" s="284">
        <v>2</v>
      </c>
      <c r="V11" s="284">
        <v>1</v>
      </c>
      <c r="W11" s="284">
        <v>2</v>
      </c>
      <c r="X11" s="285">
        <v>6</v>
      </c>
      <c r="Y11" s="284">
        <v>2</v>
      </c>
      <c r="Z11" s="284">
        <v>3</v>
      </c>
      <c r="AA11" s="284">
        <v>2</v>
      </c>
      <c r="AB11" s="284">
        <v>2</v>
      </c>
      <c r="AC11" s="284">
        <v>2</v>
      </c>
      <c r="AD11" s="284">
        <v>2</v>
      </c>
      <c r="AE11" s="285">
        <v>6</v>
      </c>
      <c r="AF11" s="284">
        <v>0</v>
      </c>
      <c r="AG11" s="284">
        <v>0</v>
      </c>
      <c r="AH11" s="245">
        <v>0</v>
      </c>
      <c r="AI11" s="246">
        <v>0</v>
      </c>
      <c r="AJ11" s="339">
        <f t="shared" si="1"/>
        <v>68</v>
      </c>
      <c r="AK11" s="30">
        <v>7500</v>
      </c>
      <c r="AL11" s="334">
        <f t="shared" si="0"/>
        <v>510000</v>
      </c>
      <c r="AM11" s="353">
        <v>30</v>
      </c>
      <c r="AN11" s="318"/>
      <c r="AO11" s="44"/>
      <c r="AP11" s="45"/>
    </row>
    <row r="12" spans="1:42" ht="21.95" customHeight="1">
      <c r="B12" s="15">
        <v>6</v>
      </c>
      <c r="C12" s="180" t="s">
        <v>16</v>
      </c>
      <c r="D12" s="181" t="s">
        <v>78</v>
      </c>
      <c r="E12" s="247">
        <v>5</v>
      </c>
      <c r="F12" s="245">
        <v>2</v>
      </c>
      <c r="G12" s="245">
        <v>1</v>
      </c>
      <c r="H12" s="245">
        <v>1</v>
      </c>
      <c r="I12" s="28">
        <v>5</v>
      </c>
      <c r="J12" s="253"/>
      <c r="K12" s="247">
        <v>1</v>
      </c>
      <c r="L12" s="186" t="s">
        <v>88</v>
      </c>
      <c r="M12" s="186" t="s">
        <v>88</v>
      </c>
      <c r="N12" s="248">
        <v>2</v>
      </c>
      <c r="O12" s="245">
        <v>1</v>
      </c>
      <c r="P12" s="249">
        <v>1</v>
      </c>
      <c r="Q12" s="28">
        <v>5</v>
      </c>
      <c r="R12" s="245">
        <v>1</v>
      </c>
      <c r="S12" s="245">
        <v>1</v>
      </c>
      <c r="T12" s="186" t="s">
        <v>88</v>
      </c>
      <c r="U12" s="186" t="s">
        <v>88</v>
      </c>
      <c r="V12" s="245">
        <v>1</v>
      </c>
      <c r="W12" s="186" t="s">
        <v>88</v>
      </c>
      <c r="X12" s="28">
        <v>6</v>
      </c>
      <c r="Y12" s="245">
        <v>2</v>
      </c>
      <c r="Z12" s="245">
        <v>3</v>
      </c>
      <c r="AA12" s="245">
        <v>2</v>
      </c>
      <c r="AB12" s="245">
        <v>2</v>
      </c>
      <c r="AC12" s="245">
        <v>2</v>
      </c>
      <c r="AD12" s="245">
        <v>2</v>
      </c>
      <c r="AE12" s="28">
        <v>6</v>
      </c>
      <c r="AF12" s="245">
        <v>0</v>
      </c>
      <c r="AG12" s="245">
        <v>0</v>
      </c>
      <c r="AH12" s="245">
        <v>0</v>
      </c>
      <c r="AI12" s="246">
        <v>0</v>
      </c>
      <c r="AJ12" s="339">
        <f t="shared" si="1"/>
        <v>52</v>
      </c>
      <c r="AK12" s="182">
        <v>7500</v>
      </c>
      <c r="AL12" s="335">
        <f t="shared" si="0"/>
        <v>390000</v>
      </c>
      <c r="AM12" s="354">
        <f>25</f>
        <v>25</v>
      </c>
      <c r="AN12" s="318"/>
      <c r="AO12" s="44"/>
      <c r="AP12" s="45"/>
    </row>
    <row r="13" spans="1:42" ht="21.95" customHeight="1">
      <c r="B13" s="15">
        <v>7</v>
      </c>
      <c r="C13" s="286" t="s">
        <v>178</v>
      </c>
      <c r="D13" s="181" t="s">
        <v>78</v>
      </c>
      <c r="E13" s="309" t="s">
        <v>88</v>
      </c>
      <c r="F13" s="186" t="s">
        <v>88</v>
      </c>
      <c r="G13" s="186" t="s">
        <v>88</v>
      </c>
      <c r="H13" s="245">
        <v>1</v>
      </c>
      <c r="I13" s="28">
        <v>5</v>
      </c>
      <c r="J13" s="253"/>
      <c r="K13" s="247">
        <v>1</v>
      </c>
      <c r="L13" s="245">
        <v>1</v>
      </c>
      <c r="M13" s="245">
        <v>2</v>
      </c>
      <c r="N13" s="186" t="s">
        <v>88</v>
      </c>
      <c r="O13" s="245">
        <v>1</v>
      </c>
      <c r="P13" s="249">
        <v>1</v>
      </c>
      <c r="Q13" s="28">
        <v>5</v>
      </c>
      <c r="R13" s="245">
        <v>1</v>
      </c>
      <c r="S13" s="186" t="s">
        <v>88</v>
      </c>
      <c r="T13" s="245">
        <v>1</v>
      </c>
      <c r="U13" s="245">
        <v>2</v>
      </c>
      <c r="V13" s="245">
        <v>1</v>
      </c>
      <c r="W13" s="245">
        <v>1</v>
      </c>
      <c r="X13" s="285">
        <v>6</v>
      </c>
      <c r="Y13" s="186" t="s">
        <v>88</v>
      </c>
      <c r="Z13" s="186" t="s">
        <v>88</v>
      </c>
      <c r="AA13" s="245">
        <v>2</v>
      </c>
      <c r="AB13" s="245">
        <v>2</v>
      </c>
      <c r="AC13" s="245">
        <v>2</v>
      </c>
      <c r="AD13" s="245">
        <v>2</v>
      </c>
      <c r="AE13" s="285">
        <v>6</v>
      </c>
      <c r="AF13" s="245">
        <v>0</v>
      </c>
      <c r="AG13" s="245">
        <v>0</v>
      </c>
      <c r="AH13" s="245">
        <v>0</v>
      </c>
      <c r="AI13" s="246">
        <v>0</v>
      </c>
      <c r="AJ13" s="339">
        <f t="shared" si="1"/>
        <v>43</v>
      </c>
      <c r="AK13" s="182">
        <v>7500</v>
      </c>
      <c r="AL13" s="335">
        <f>AJ13*AK13</f>
        <v>322500</v>
      </c>
      <c r="AM13" s="354">
        <f>30-7</f>
        <v>23</v>
      </c>
      <c r="AN13" s="318"/>
      <c r="AO13" s="44"/>
      <c r="AP13" s="45"/>
    </row>
    <row r="14" spans="1:42" ht="21.95" customHeight="1">
      <c r="B14" s="15">
        <v>8</v>
      </c>
      <c r="C14" s="19" t="s">
        <v>20</v>
      </c>
      <c r="D14" s="17" t="s">
        <v>23</v>
      </c>
      <c r="E14" s="247">
        <v>2</v>
      </c>
      <c r="F14" s="249">
        <v>2</v>
      </c>
      <c r="G14" s="249">
        <v>8</v>
      </c>
      <c r="H14" s="249">
        <v>5</v>
      </c>
      <c r="I14" s="172">
        <f>7+2</f>
        <v>9</v>
      </c>
      <c r="J14" s="253"/>
      <c r="K14" s="249">
        <v>2</v>
      </c>
      <c r="L14" s="249">
        <v>3</v>
      </c>
      <c r="M14" s="249">
        <v>2</v>
      </c>
      <c r="N14" s="289">
        <v>8</v>
      </c>
      <c r="O14" s="245">
        <v>7</v>
      </c>
      <c r="P14" s="249">
        <v>4</v>
      </c>
      <c r="Q14" s="172">
        <f>13+2</f>
        <v>15</v>
      </c>
      <c r="R14" s="249">
        <v>9</v>
      </c>
      <c r="S14" s="249">
        <v>3</v>
      </c>
      <c r="T14" s="249">
        <v>7</v>
      </c>
      <c r="U14" s="249">
        <v>7</v>
      </c>
      <c r="V14" s="249">
        <v>10</v>
      </c>
      <c r="W14" s="249">
        <v>10</v>
      </c>
      <c r="X14" s="172">
        <v>13</v>
      </c>
      <c r="Y14" s="249">
        <f>15+2</f>
        <v>17</v>
      </c>
      <c r="Z14" s="249">
        <v>4</v>
      </c>
      <c r="AA14" s="249">
        <v>11</v>
      </c>
      <c r="AB14" s="249">
        <v>3</v>
      </c>
      <c r="AC14" s="290">
        <v>6</v>
      </c>
      <c r="AD14" s="290">
        <v>6</v>
      </c>
      <c r="AE14" s="173">
        <v>7</v>
      </c>
      <c r="AF14" s="290">
        <v>4</v>
      </c>
      <c r="AG14" s="290">
        <v>9</v>
      </c>
      <c r="AH14" s="290">
        <v>5</v>
      </c>
      <c r="AI14" s="291">
        <v>3</v>
      </c>
      <c r="AJ14" s="339">
        <f t="shared" si="1"/>
        <v>201</v>
      </c>
      <c r="AK14" s="30">
        <v>7500</v>
      </c>
      <c r="AL14" s="334">
        <f t="shared" si="0"/>
        <v>1507500</v>
      </c>
      <c r="AM14" s="355">
        <v>30</v>
      </c>
      <c r="AN14" s="318"/>
      <c r="AO14" s="44"/>
      <c r="AP14" s="45"/>
    </row>
    <row r="15" spans="1:42" ht="21.95" customHeight="1">
      <c r="B15" s="15">
        <v>9</v>
      </c>
      <c r="C15" s="19" t="s">
        <v>11</v>
      </c>
      <c r="D15" s="17" t="s">
        <v>6</v>
      </c>
      <c r="E15" s="247">
        <v>2</v>
      </c>
      <c r="F15" s="245">
        <v>2</v>
      </c>
      <c r="G15" s="245">
        <v>1</v>
      </c>
      <c r="H15" s="245">
        <v>1</v>
      </c>
      <c r="I15" s="28">
        <f>4+4</f>
        <v>8</v>
      </c>
      <c r="J15" s="253"/>
      <c r="K15" s="249">
        <v>2</v>
      </c>
      <c r="L15" s="245">
        <v>2</v>
      </c>
      <c r="M15" s="245">
        <v>2</v>
      </c>
      <c r="N15" s="289">
        <v>2</v>
      </c>
      <c r="O15" s="245">
        <v>2</v>
      </c>
      <c r="P15" s="249">
        <v>3</v>
      </c>
      <c r="Q15" s="172">
        <v>12</v>
      </c>
      <c r="R15" s="245">
        <v>3</v>
      </c>
      <c r="S15" s="245">
        <v>3</v>
      </c>
      <c r="T15" s="245">
        <v>2</v>
      </c>
      <c r="U15" s="245">
        <v>8</v>
      </c>
      <c r="V15" s="245">
        <v>3</v>
      </c>
      <c r="W15" s="245">
        <v>3</v>
      </c>
      <c r="X15" s="28">
        <v>7</v>
      </c>
      <c r="Y15" s="245">
        <v>8</v>
      </c>
      <c r="Z15" s="245">
        <v>3</v>
      </c>
      <c r="AA15" s="245">
        <v>3</v>
      </c>
      <c r="AB15" s="245">
        <v>3</v>
      </c>
      <c r="AC15" s="290">
        <v>3</v>
      </c>
      <c r="AD15" s="245">
        <v>3</v>
      </c>
      <c r="AE15" s="173">
        <v>7</v>
      </c>
      <c r="AF15" s="245">
        <v>3</v>
      </c>
      <c r="AG15" s="290">
        <v>3</v>
      </c>
      <c r="AH15" s="290">
        <v>5</v>
      </c>
      <c r="AI15" s="292" t="s">
        <v>88</v>
      </c>
      <c r="AJ15" s="339">
        <f t="shared" si="1"/>
        <v>109</v>
      </c>
      <c r="AK15" s="30">
        <v>7500</v>
      </c>
      <c r="AL15" s="334">
        <f t="shared" si="0"/>
        <v>817500</v>
      </c>
      <c r="AM15" s="355">
        <v>29</v>
      </c>
      <c r="AN15" s="318"/>
      <c r="AO15" s="44"/>
      <c r="AP15" s="45"/>
    </row>
    <row r="16" spans="1:42" ht="21.95" customHeight="1">
      <c r="B16" s="15">
        <v>10</v>
      </c>
      <c r="C16" s="19" t="s">
        <v>21</v>
      </c>
      <c r="D16" s="17" t="s">
        <v>24</v>
      </c>
      <c r="E16" s="247">
        <v>0</v>
      </c>
      <c r="F16" s="245">
        <v>0</v>
      </c>
      <c r="G16" s="245">
        <v>1</v>
      </c>
      <c r="H16" s="245">
        <v>2</v>
      </c>
      <c r="I16" s="186" t="s">
        <v>88</v>
      </c>
      <c r="J16" s="253"/>
      <c r="K16" s="293" t="s">
        <v>88</v>
      </c>
      <c r="L16" s="245">
        <v>1</v>
      </c>
      <c r="M16" s="245">
        <v>1</v>
      </c>
      <c r="N16" s="248">
        <v>1</v>
      </c>
      <c r="O16" s="245">
        <v>1</v>
      </c>
      <c r="P16" s="249">
        <v>1</v>
      </c>
      <c r="Q16" s="172">
        <v>5</v>
      </c>
      <c r="R16" s="245">
        <v>1</v>
      </c>
      <c r="S16" s="245">
        <v>1</v>
      </c>
      <c r="T16" s="245">
        <v>1</v>
      </c>
      <c r="U16" s="245">
        <v>1</v>
      </c>
      <c r="V16" s="245">
        <v>1</v>
      </c>
      <c r="W16" s="245">
        <v>2</v>
      </c>
      <c r="X16" s="186" t="s">
        <v>88</v>
      </c>
      <c r="Y16" s="245">
        <v>2</v>
      </c>
      <c r="Z16" s="245">
        <v>1</v>
      </c>
      <c r="AA16" s="245">
        <v>2</v>
      </c>
      <c r="AB16" s="245">
        <v>1</v>
      </c>
      <c r="AC16" s="290">
        <v>2</v>
      </c>
      <c r="AD16" s="290">
        <v>2</v>
      </c>
      <c r="AE16" s="173">
        <v>5</v>
      </c>
      <c r="AF16" s="290">
        <v>1</v>
      </c>
      <c r="AG16" s="290">
        <v>1</v>
      </c>
      <c r="AH16" s="290">
        <v>1</v>
      </c>
      <c r="AI16" s="291">
        <v>1</v>
      </c>
      <c r="AJ16" s="339">
        <f t="shared" si="1"/>
        <v>39</v>
      </c>
      <c r="AK16" s="30">
        <v>7500</v>
      </c>
      <c r="AL16" s="334">
        <f t="shared" si="0"/>
        <v>292500</v>
      </c>
      <c r="AM16" s="355">
        <f>30-3</f>
        <v>27</v>
      </c>
      <c r="AN16" s="318"/>
      <c r="AO16" s="44"/>
      <c r="AP16" s="45"/>
    </row>
    <row r="17" spans="1:42" ht="21.95" customHeight="1">
      <c r="B17" s="15">
        <v>11</v>
      </c>
      <c r="C17" s="16" t="s">
        <v>7</v>
      </c>
      <c r="D17" s="17" t="s">
        <v>25</v>
      </c>
      <c r="E17" s="247">
        <v>0</v>
      </c>
      <c r="F17" s="249">
        <v>0</v>
      </c>
      <c r="G17" s="249">
        <v>0</v>
      </c>
      <c r="H17" s="249">
        <v>0</v>
      </c>
      <c r="I17" s="249">
        <v>0</v>
      </c>
      <c r="J17" s="294"/>
      <c r="K17" s="295" t="s">
        <v>88</v>
      </c>
      <c r="L17" s="249">
        <v>0</v>
      </c>
      <c r="M17" s="249">
        <v>0</v>
      </c>
      <c r="N17" s="249">
        <v>0</v>
      </c>
      <c r="O17" s="249">
        <v>0</v>
      </c>
      <c r="P17" s="249">
        <v>0</v>
      </c>
      <c r="Q17" s="249">
        <v>0</v>
      </c>
      <c r="R17" s="245">
        <v>0</v>
      </c>
      <c r="S17" s="245">
        <v>0</v>
      </c>
      <c r="T17" s="245">
        <v>0</v>
      </c>
      <c r="U17" s="245">
        <v>0</v>
      </c>
      <c r="V17" s="245">
        <v>0</v>
      </c>
      <c r="W17" s="245">
        <v>0</v>
      </c>
      <c r="X17" s="186" t="s">
        <v>88</v>
      </c>
      <c r="Y17" s="245">
        <v>0</v>
      </c>
      <c r="Z17" s="245">
        <v>0</v>
      </c>
      <c r="AA17" s="245">
        <v>0</v>
      </c>
      <c r="AB17" s="245">
        <v>0</v>
      </c>
      <c r="AC17" s="245">
        <v>0</v>
      </c>
      <c r="AD17" s="245">
        <v>0</v>
      </c>
      <c r="AE17" s="245">
        <v>0</v>
      </c>
      <c r="AF17" s="245">
        <v>0</v>
      </c>
      <c r="AG17" s="245">
        <v>0</v>
      </c>
      <c r="AH17" s="245">
        <v>0</v>
      </c>
      <c r="AI17" s="296">
        <v>0</v>
      </c>
      <c r="AJ17" s="46"/>
      <c r="AK17" s="42"/>
      <c r="AL17" s="43"/>
      <c r="AM17" s="355">
        <v>28</v>
      </c>
      <c r="AN17" s="318"/>
      <c r="AO17" s="44"/>
      <c r="AP17" s="45"/>
    </row>
    <row r="18" spans="1:42" ht="21.95" customHeight="1">
      <c r="B18" s="15">
        <v>12</v>
      </c>
      <c r="C18" s="16" t="s">
        <v>8</v>
      </c>
      <c r="D18" s="17" t="s">
        <v>9</v>
      </c>
      <c r="E18" s="249">
        <v>0</v>
      </c>
      <c r="F18" s="249">
        <v>0</v>
      </c>
      <c r="G18" s="249">
        <v>0</v>
      </c>
      <c r="H18" s="249">
        <v>0</v>
      </c>
      <c r="I18" s="249">
        <v>0</v>
      </c>
      <c r="J18" s="294"/>
      <c r="K18" s="249">
        <v>0</v>
      </c>
      <c r="L18" s="249">
        <v>0</v>
      </c>
      <c r="M18" s="249">
        <v>0</v>
      </c>
      <c r="N18" s="249">
        <v>0</v>
      </c>
      <c r="O18" s="249">
        <v>0</v>
      </c>
      <c r="P18" s="249">
        <v>0</v>
      </c>
      <c r="Q18" s="249">
        <v>0</v>
      </c>
      <c r="R18" s="245">
        <v>0</v>
      </c>
      <c r="S18" s="245">
        <v>0</v>
      </c>
      <c r="T18" s="245">
        <v>0</v>
      </c>
      <c r="U18" s="245">
        <v>0</v>
      </c>
      <c r="V18" s="245">
        <v>0</v>
      </c>
      <c r="W18" s="245">
        <v>0</v>
      </c>
      <c r="X18" s="245">
        <v>0</v>
      </c>
      <c r="Y18" s="245">
        <v>0</v>
      </c>
      <c r="Z18" s="245">
        <v>0</v>
      </c>
      <c r="AA18" s="245">
        <v>0</v>
      </c>
      <c r="AB18" s="245">
        <v>0</v>
      </c>
      <c r="AC18" s="245">
        <v>0</v>
      </c>
      <c r="AD18" s="245">
        <v>0</v>
      </c>
      <c r="AE18" s="245">
        <v>0</v>
      </c>
      <c r="AF18" s="245">
        <v>0</v>
      </c>
      <c r="AG18" s="245">
        <v>0</v>
      </c>
      <c r="AH18" s="245">
        <v>0</v>
      </c>
      <c r="AI18" s="296">
        <v>0</v>
      </c>
      <c r="AJ18" s="41"/>
      <c r="AK18" s="42"/>
      <c r="AL18" s="43"/>
      <c r="AM18" s="355">
        <v>30</v>
      </c>
      <c r="AN18" s="318"/>
      <c r="AO18" s="44"/>
      <c r="AP18" s="45"/>
    </row>
    <row r="19" spans="1:42" ht="21.95" customHeight="1">
      <c r="B19" s="15">
        <v>13</v>
      </c>
      <c r="C19" s="16" t="s">
        <v>10</v>
      </c>
      <c r="D19" s="17" t="s">
        <v>9</v>
      </c>
      <c r="E19" s="249">
        <v>0</v>
      </c>
      <c r="F19" s="249">
        <v>0</v>
      </c>
      <c r="G19" s="249">
        <v>0</v>
      </c>
      <c r="H19" s="249">
        <v>0</v>
      </c>
      <c r="I19" s="249">
        <v>0</v>
      </c>
      <c r="J19" s="294"/>
      <c r="K19" s="249">
        <v>0</v>
      </c>
      <c r="L19" s="249">
        <v>0</v>
      </c>
      <c r="M19" s="249">
        <v>0</v>
      </c>
      <c r="N19" s="249">
        <v>0</v>
      </c>
      <c r="O19" s="249">
        <v>0</v>
      </c>
      <c r="P19" s="249">
        <v>0</v>
      </c>
      <c r="Q19" s="249">
        <v>0</v>
      </c>
      <c r="R19" s="245">
        <v>0</v>
      </c>
      <c r="S19" s="245">
        <v>0</v>
      </c>
      <c r="T19" s="245">
        <v>0</v>
      </c>
      <c r="U19" s="245">
        <v>0</v>
      </c>
      <c r="V19" s="245">
        <v>0</v>
      </c>
      <c r="W19" s="245">
        <v>0</v>
      </c>
      <c r="X19" s="245">
        <v>0</v>
      </c>
      <c r="Y19" s="245">
        <v>0</v>
      </c>
      <c r="Z19" s="245">
        <v>0</v>
      </c>
      <c r="AA19" s="245">
        <v>0</v>
      </c>
      <c r="AB19" s="245">
        <v>0</v>
      </c>
      <c r="AC19" s="245">
        <v>0</v>
      </c>
      <c r="AD19" s="245">
        <v>0</v>
      </c>
      <c r="AE19" s="245">
        <v>0</v>
      </c>
      <c r="AF19" s="245">
        <v>0</v>
      </c>
      <c r="AG19" s="245">
        <v>0</v>
      </c>
      <c r="AH19" s="245">
        <v>0</v>
      </c>
      <c r="AI19" s="249">
        <v>0</v>
      </c>
      <c r="AJ19" s="46"/>
      <c r="AK19" s="42"/>
      <c r="AL19" s="43"/>
      <c r="AM19" s="355">
        <v>30</v>
      </c>
      <c r="AN19" s="318"/>
      <c r="AO19" s="44"/>
      <c r="AP19" s="45"/>
    </row>
    <row r="20" spans="1:42" ht="21.95" customHeight="1">
      <c r="B20" s="15">
        <v>14</v>
      </c>
      <c r="C20" s="19" t="s">
        <v>80</v>
      </c>
      <c r="D20" s="17" t="s">
        <v>81</v>
      </c>
      <c r="E20" s="247">
        <v>0</v>
      </c>
      <c r="F20" s="245">
        <v>0</v>
      </c>
      <c r="G20" s="245">
        <v>0</v>
      </c>
      <c r="H20" s="245">
        <v>1</v>
      </c>
      <c r="I20" s="28">
        <f>7+2</f>
        <v>9</v>
      </c>
      <c r="J20" s="253"/>
      <c r="K20" s="249">
        <f>7+2</f>
        <v>9</v>
      </c>
      <c r="L20" s="245">
        <v>3</v>
      </c>
      <c r="M20" s="245">
        <v>1</v>
      </c>
      <c r="N20" s="245">
        <v>0</v>
      </c>
      <c r="O20" s="245">
        <v>3</v>
      </c>
      <c r="P20" s="245">
        <v>0</v>
      </c>
      <c r="Q20" s="186" t="s">
        <v>88</v>
      </c>
      <c r="R20" s="186" t="s">
        <v>88</v>
      </c>
      <c r="S20" s="186" t="s">
        <v>88</v>
      </c>
      <c r="T20" s="186" t="s">
        <v>88</v>
      </c>
      <c r="U20" s="186" t="s">
        <v>88</v>
      </c>
      <c r="V20" s="186" t="s">
        <v>88</v>
      </c>
      <c r="W20" s="186" t="s">
        <v>88</v>
      </c>
      <c r="X20" s="186" t="s">
        <v>88</v>
      </c>
      <c r="Y20" s="186" t="s">
        <v>88</v>
      </c>
      <c r="Z20" s="186" t="s">
        <v>88</v>
      </c>
      <c r="AA20" s="186" t="s">
        <v>88</v>
      </c>
      <c r="AB20" s="186" t="s">
        <v>88</v>
      </c>
      <c r="AC20" s="186" t="s">
        <v>88</v>
      </c>
      <c r="AD20" s="186" t="s">
        <v>88</v>
      </c>
      <c r="AE20" s="186" t="s">
        <v>88</v>
      </c>
      <c r="AF20" s="186" t="s">
        <v>88</v>
      </c>
      <c r="AG20" s="186" t="s">
        <v>88</v>
      </c>
      <c r="AH20" s="186" t="s">
        <v>88</v>
      </c>
      <c r="AI20" s="324" t="s">
        <v>88</v>
      </c>
      <c r="AJ20" s="339">
        <f t="shared" ref="AJ20:AJ26" si="2">SUM(E20:AI20)</f>
        <v>26</v>
      </c>
      <c r="AK20" s="30">
        <v>7500</v>
      </c>
      <c r="AL20" s="334">
        <f t="shared" ref="AL20:AL26" si="3">AJ20*AK20</f>
        <v>195000</v>
      </c>
      <c r="AM20" s="355">
        <v>11</v>
      </c>
      <c r="AN20" s="318"/>
      <c r="AO20" s="44"/>
      <c r="AP20" s="45"/>
    </row>
    <row r="21" spans="1:42" ht="21.95" customHeight="1">
      <c r="B21" s="297">
        <v>15</v>
      </c>
      <c r="C21" s="19" t="s">
        <v>141</v>
      </c>
      <c r="D21" s="17" t="s">
        <v>81</v>
      </c>
      <c r="E21" s="247">
        <v>0</v>
      </c>
      <c r="F21" s="245">
        <v>0</v>
      </c>
      <c r="G21" s="245">
        <v>4</v>
      </c>
      <c r="H21" s="245">
        <v>9</v>
      </c>
      <c r="I21" s="28">
        <f>4+8</f>
        <v>12</v>
      </c>
      <c r="J21" s="253"/>
      <c r="K21" s="249">
        <v>8</v>
      </c>
      <c r="L21" s="245">
        <v>3</v>
      </c>
      <c r="M21" s="245">
        <v>5</v>
      </c>
      <c r="N21" s="245">
        <v>4</v>
      </c>
      <c r="O21" s="245">
        <f>8+2</f>
        <v>10</v>
      </c>
      <c r="P21" s="245">
        <v>2</v>
      </c>
      <c r="Q21" s="28">
        <f>3+11</f>
        <v>14</v>
      </c>
      <c r="R21" s="245">
        <v>9</v>
      </c>
      <c r="S21" s="245">
        <v>8</v>
      </c>
      <c r="T21" s="245">
        <v>4</v>
      </c>
      <c r="U21" s="245">
        <f>3+7</f>
        <v>10</v>
      </c>
      <c r="V21" s="245">
        <v>8</v>
      </c>
      <c r="W21" s="245">
        <v>7</v>
      </c>
      <c r="X21" s="28">
        <f>11+8</f>
        <v>19</v>
      </c>
      <c r="Y21" s="245">
        <f>7+4</f>
        <v>11</v>
      </c>
      <c r="Z21" s="245">
        <v>8</v>
      </c>
      <c r="AA21" s="245">
        <v>8</v>
      </c>
      <c r="AB21" s="245">
        <v>1</v>
      </c>
      <c r="AC21" s="186" t="s">
        <v>88</v>
      </c>
      <c r="AD21" s="245">
        <v>4</v>
      </c>
      <c r="AE21" s="28">
        <v>4</v>
      </c>
      <c r="AF21" s="245">
        <v>4</v>
      </c>
      <c r="AG21" s="245">
        <v>2</v>
      </c>
      <c r="AH21" s="245">
        <v>1</v>
      </c>
      <c r="AI21" s="325">
        <v>7</v>
      </c>
      <c r="AJ21" s="339">
        <f t="shared" si="2"/>
        <v>186</v>
      </c>
      <c r="AK21" s="30">
        <v>7500</v>
      </c>
      <c r="AL21" s="334">
        <f t="shared" si="3"/>
        <v>1395000</v>
      </c>
      <c r="AM21" s="355">
        <v>29</v>
      </c>
      <c r="AN21" s="318"/>
      <c r="AO21" s="44"/>
      <c r="AP21" s="45"/>
    </row>
    <row r="22" spans="1:42" ht="21.95" customHeight="1">
      <c r="B22" s="297">
        <v>16</v>
      </c>
      <c r="C22" s="298" t="s">
        <v>102</v>
      </c>
      <c r="D22" s="299" t="s">
        <v>81</v>
      </c>
      <c r="E22" s="300">
        <v>0</v>
      </c>
      <c r="F22" s="245">
        <v>0</v>
      </c>
      <c r="G22" s="245">
        <v>0</v>
      </c>
      <c r="H22" s="245">
        <v>1</v>
      </c>
      <c r="I22" s="28">
        <v>9</v>
      </c>
      <c r="J22" s="313"/>
      <c r="K22" s="245">
        <v>9</v>
      </c>
      <c r="L22" s="245">
        <v>3</v>
      </c>
      <c r="M22" s="245">
        <v>1</v>
      </c>
      <c r="N22" s="245">
        <v>0</v>
      </c>
      <c r="O22" s="245">
        <v>1</v>
      </c>
      <c r="P22" s="245">
        <v>0</v>
      </c>
      <c r="Q22" s="28">
        <v>11</v>
      </c>
      <c r="R22" s="245">
        <v>7</v>
      </c>
      <c r="S22" s="245">
        <v>0</v>
      </c>
      <c r="T22" s="245">
        <v>1</v>
      </c>
      <c r="U22" s="245">
        <v>3</v>
      </c>
      <c r="V22" s="245">
        <v>0</v>
      </c>
      <c r="W22" s="245">
        <v>1</v>
      </c>
      <c r="X22" s="28">
        <v>9</v>
      </c>
      <c r="Y22" s="245">
        <v>7</v>
      </c>
      <c r="Z22" s="245">
        <v>0</v>
      </c>
      <c r="AA22" s="245">
        <v>1</v>
      </c>
      <c r="AB22" s="252">
        <v>4</v>
      </c>
      <c r="AC22" s="252">
        <v>3</v>
      </c>
      <c r="AD22" s="252">
        <v>0</v>
      </c>
      <c r="AE22" s="174">
        <v>4</v>
      </c>
      <c r="AF22" s="252">
        <v>7</v>
      </c>
      <c r="AG22" s="252">
        <v>0</v>
      </c>
      <c r="AH22" s="245">
        <v>0</v>
      </c>
      <c r="AI22" s="326">
        <v>0</v>
      </c>
      <c r="AJ22" s="340">
        <f t="shared" si="2"/>
        <v>82</v>
      </c>
      <c r="AK22" s="305">
        <v>7500</v>
      </c>
      <c r="AL22" s="336">
        <f t="shared" si="3"/>
        <v>615000</v>
      </c>
      <c r="AM22" s="356">
        <v>30</v>
      </c>
      <c r="AN22" s="319"/>
      <c r="AO22" s="306"/>
      <c r="AP22" s="307"/>
    </row>
    <row r="23" spans="1:42" ht="21.95" customHeight="1">
      <c r="B23" s="15">
        <v>17</v>
      </c>
      <c r="C23" s="180" t="s">
        <v>142</v>
      </c>
      <c r="D23" s="181" t="s">
        <v>81</v>
      </c>
      <c r="E23" s="247">
        <v>0</v>
      </c>
      <c r="F23" s="245">
        <v>0</v>
      </c>
      <c r="G23" s="245">
        <v>4</v>
      </c>
      <c r="H23" s="245">
        <v>9</v>
      </c>
      <c r="I23" s="28">
        <f>4+8</f>
        <v>12</v>
      </c>
      <c r="J23" s="313"/>
      <c r="K23" s="245">
        <v>4</v>
      </c>
      <c r="L23" s="245">
        <v>3</v>
      </c>
      <c r="M23" s="245">
        <v>5</v>
      </c>
      <c r="N23" s="245">
        <v>0</v>
      </c>
      <c r="O23" s="245">
        <v>0</v>
      </c>
      <c r="P23" s="245">
        <v>2</v>
      </c>
      <c r="Q23" s="174">
        <f>3+11</f>
        <v>14</v>
      </c>
      <c r="R23" s="245">
        <f>7+2</f>
        <v>9</v>
      </c>
      <c r="S23" s="245">
        <v>8</v>
      </c>
      <c r="T23" s="245">
        <v>1</v>
      </c>
      <c r="U23" s="245">
        <v>8</v>
      </c>
      <c r="V23" s="245">
        <f>7+8</f>
        <v>15</v>
      </c>
      <c r="W23" s="245">
        <v>8</v>
      </c>
      <c r="X23" s="186" t="s">
        <v>88</v>
      </c>
      <c r="Y23" s="186" t="s">
        <v>88</v>
      </c>
      <c r="Z23" s="186" t="s">
        <v>88</v>
      </c>
      <c r="AA23" s="186" t="s">
        <v>88</v>
      </c>
      <c r="AB23" s="186" t="s">
        <v>88</v>
      </c>
      <c r="AC23" s="186" t="s">
        <v>88</v>
      </c>
      <c r="AD23" s="186" t="s">
        <v>88</v>
      </c>
      <c r="AE23" s="186" t="s">
        <v>88</v>
      </c>
      <c r="AF23" s="245">
        <f>4+7</f>
        <v>11</v>
      </c>
      <c r="AG23" s="245">
        <v>0</v>
      </c>
      <c r="AH23" s="245">
        <v>1</v>
      </c>
      <c r="AI23" s="246">
        <v>8</v>
      </c>
      <c r="AJ23" s="341">
        <f t="shared" si="2"/>
        <v>122</v>
      </c>
      <c r="AK23" s="182">
        <v>7500</v>
      </c>
      <c r="AL23" s="335">
        <f t="shared" si="3"/>
        <v>915000</v>
      </c>
      <c r="AM23" s="355">
        <f>30-8</f>
        <v>22</v>
      </c>
      <c r="AN23" s="318"/>
      <c r="AO23" s="44"/>
      <c r="AP23" s="45"/>
    </row>
    <row r="24" spans="1:42" ht="21.95" customHeight="1">
      <c r="B24" s="15">
        <v>18</v>
      </c>
      <c r="C24" s="308" t="s">
        <v>181</v>
      </c>
      <c r="D24" s="181" t="s">
        <v>81</v>
      </c>
      <c r="E24" s="309" t="s">
        <v>88</v>
      </c>
      <c r="F24" s="186" t="s">
        <v>88</v>
      </c>
      <c r="G24" s="186" t="s">
        <v>88</v>
      </c>
      <c r="H24" s="186" t="s">
        <v>88</v>
      </c>
      <c r="I24" s="186" t="s">
        <v>88</v>
      </c>
      <c r="J24" s="313"/>
      <c r="K24" s="186" t="s">
        <v>88</v>
      </c>
      <c r="L24" s="186" t="s">
        <v>88</v>
      </c>
      <c r="M24" s="186" t="s">
        <v>88</v>
      </c>
      <c r="N24" s="186" t="s">
        <v>88</v>
      </c>
      <c r="O24" s="186" t="s">
        <v>88</v>
      </c>
      <c r="P24" s="186" t="s">
        <v>88</v>
      </c>
      <c r="Q24" s="186" t="s">
        <v>88</v>
      </c>
      <c r="R24" s="245">
        <v>7</v>
      </c>
      <c r="S24" s="245">
        <v>8</v>
      </c>
      <c r="T24" s="245">
        <v>5</v>
      </c>
      <c r="U24" s="245">
        <v>8</v>
      </c>
      <c r="V24" s="245">
        <f>7+8</f>
        <v>15</v>
      </c>
      <c r="W24" s="245">
        <v>8</v>
      </c>
      <c r="X24" s="28">
        <v>4</v>
      </c>
      <c r="Y24" s="18">
        <v>8</v>
      </c>
      <c r="Z24" s="18">
        <v>8</v>
      </c>
      <c r="AA24" s="18">
        <v>8</v>
      </c>
      <c r="AB24" s="18">
        <v>3</v>
      </c>
      <c r="AC24" s="186" t="s">
        <v>88</v>
      </c>
      <c r="AD24" s="18">
        <v>0</v>
      </c>
      <c r="AE24" s="28">
        <v>4</v>
      </c>
      <c r="AF24" s="245">
        <v>0</v>
      </c>
      <c r="AG24" s="245">
        <v>0</v>
      </c>
      <c r="AH24" s="245">
        <v>1</v>
      </c>
      <c r="AI24" s="246">
        <v>3</v>
      </c>
      <c r="AJ24" s="341">
        <f t="shared" si="2"/>
        <v>90</v>
      </c>
      <c r="AK24" s="182">
        <v>7500</v>
      </c>
      <c r="AL24" s="335">
        <f>AJ24*AK24</f>
        <v>675000</v>
      </c>
      <c r="AM24" s="356">
        <f>11+6</f>
        <v>17</v>
      </c>
      <c r="AN24" s="319"/>
      <c r="AO24" s="306"/>
      <c r="AP24" s="307"/>
    </row>
    <row r="25" spans="1:42" ht="21.95" customHeight="1">
      <c r="B25" s="15">
        <v>19</v>
      </c>
      <c r="C25" s="308" t="s">
        <v>182</v>
      </c>
      <c r="D25" s="311" t="s">
        <v>81</v>
      </c>
      <c r="E25" s="312" t="s">
        <v>88</v>
      </c>
      <c r="F25" s="293" t="s">
        <v>88</v>
      </c>
      <c r="G25" s="293" t="s">
        <v>88</v>
      </c>
      <c r="H25" s="293" t="s">
        <v>88</v>
      </c>
      <c r="I25" s="293" t="s">
        <v>88</v>
      </c>
      <c r="J25" s="313"/>
      <c r="K25" s="293" t="s">
        <v>88</v>
      </c>
      <c r="L25" s="293" t="s">
        <v>88</v>
      </c>
      <c r="M25" s="293" t="s">
        <v>88</v>
      </c>
      <c r="N25" s="293" t="s">
        <v>88</v>
      </c>
      <c r="O25" s="293" t="s">
        <v>88</v>
      </c>
      <c r="P25" s="293" t="s">
        <v>88</v>
      </c>
      <c r="Q25" s="293" t="s">
        <v>88</v>
      </c>
      <c r="R25" s="293" t="s">
        <v>88</v>
      </c>
      <c r="S25" s="293" t="s">
        <v>88</v>
      </c>
      <c r="T25" s="293" t="s">
        <v>88</v>
      </c>
      <c r="U25" s="293" t="s">
        <v>88</v>
      </c>
      <c r="V25" s="293" t="s">
        <v>88</v>
      </c>
      <c r="W25" s="293" t="s">
        <v>88</v>
      </c>
      <c r="X25" s="293" t="s">
        <v>88</v>
      </c>
      <c r="Y25" s="293" t="s">
        <v>88</v>
      </c>
      <c r="Z25" s="18">
        <v>7</v>
      </c>
      <c r="AA25" s="18">
        <v>8</v>
      </c>
      <c r="AB25" s="186" t="s">
        <v>88</v>
      </c>
      <c r="AC25" s="186" t="s">
        <v>88</v>
      </c>
      <c r="AD25" s="186" t="s">
        <v>88</v>
      </c>
      <c r="AE25" s="186" t="s">
        <v>88</v>
      </c>
      <c r="AF25" s="245">
        <v>7</v>
      </c>
      <c r="AG25" s="245">
        <v>0</v>
      </c>
      <c r="AH25" s="245">
        <v>0</v>
      </c>
      <c r="AI25" s="324" t="s">
        <v>88</v>
      </c>
      <c r="AJ25" s="341">
        <f t="shared" si="2"/>
        <v>22</v>
      </c>
      <c r="AK25" s="182">
        <v>7500</v>
      </c>
      <c r="AL25" s="335">
        <f>AJ25*AK25</f>
        <v>165000</v>
      </c>
      <c r="AM25" s="356">
        <v>5</v>
      </c>
      <c r="AN25" s="319"/>
      <c r="AO25" s="306"/>
      <c r="AP25" s="307"/>
    </row>
    <row r="26" spans="1:42" ht="21.95" customHeight="1" thickBot="1">
      <c r="B26" s="21">
        <v>20</v>
      </c>
      <c r="C26" s="259" t="s">
        <v>143</v>
      </c>
      <c r="D26" s="260" t="s">
        <v>144</v>
      </c>
      <c r="E26" s="315">
        <v>1</v>
      </c>
      <c r="F26" s="254">
        <v>1</v>
      </c>
      <c r="G26" s="254">
        <v>1</v>
      </c>
      <c r="H26" s="254">
        <v>1</v>
      </c>
      <c r="I26" s="34">
        <v>12</v>
      </c>
      <c r="J26" s="258"/>
      <c r="K26" s="315">
        <v>1</v>
      </c>
      <c r="L26" s="254">
        <v>1</v>
      </c>
      <c r="M26" s="254">
        <v>1</v>
      </c>
      <c r="N26" s="254">
        <v>1</v>
      </c>
      <c r="O26" s="254">
        <v>1</v>
      </c>
      <c r="P26" s="254">
        <v>1</v>
      </c>
      <c r="Q26" s="257">
        <v>5</v>
      </c>
      <c r="R26" s="254">
        <v>1</v>
      </c>
      <c r="S26" s="254">
        <v>2</v>
      </c>
      <c r="T26" s="254">
        <v>1</v>
      </c>
      <c r="U26" s="372" t="s">
        <v>88</v>
      </c>
      <c r="V26" s="372" t="s">
        <v>88</v>
      </c>
      <c r="W26" s="254">
        <v>0</v>
      </c>
      <c r="X26" s="34">
        <v>5</v>
      </c>
      <c r="Y26" s="254">
        <v>1</v>
      </c>
      <c r="Z26" s="254">
        <v>5</v>
      </c>
      <c r="AA26" s="254">
        <v>1</v>
      </c>
      <c r="AB26" s="254">
        <v>1</v>
      </c>
      <c r="AC26" s="254">
        <v>4</v>
      </c>
      <c r="AD26" s="254">
        <v>1</v>
      </c>
      <c r="AE26" s="34">
        <v>12</v>
      </c>
      <c r="AF26" s="254">
        <v>1</v>
      </c>
      <c r="AG26" s="254">
        <v>1</v>
      </c>
      <c r="AH26" s="254">
        <v>1</v>
      </c>
      <c r="AI26" s="316">
        <v>1</v>
      </c>
      <c r="AJ26" s="342">
        <f t="shared" si="2"/>
        <v>65</v>
      </c>
      <c r="AK26" s="262">
        <v>10000</v>
      </c>
      <c r="AL26" s="337">
        <f t="shared" si="3"/>
        <v>650000</v>
      </c>
      <c r="AM26" s="357">
        <v>28</v>
      </c>
      <c r="AN26" s="320"/>
      <c r="AO26" s="306"/>
      <c r="AP26" s="307"/>
    </row>
    <row r="27" spans="1:42" ht="21.95" customHeight="1">
      <c r="AA27" s="36"/>
    </row>
    <row r="28" spans="1:42" ht="21.95" customHeight="1" thickBot="1">
      <c r="B28" s="32"/>
      <c r="C28" s="323"/>
      <c r="D28" s="323"/>
      <c r="E28" s="323"/>
      <c r="F28" s="323"/>
      <c r="G28" s="323"/>
      <c r="H28" s="323"/>
      <c r="I28" s="323"/>
      <c r="J28" s="323"/>
      <c r="K28" s="323"/>
      <c r="L28" s="323"/>
      <c r="M28" s="323"/>
      <c r="N28" s="323"/>
      <c r="O28" s="323"/>
      <c r="P28" s="323"/>
      <c r="Q28" s="323"/>
      <c r="R28" s="323"/>
      <c r="S28" s="323"/>
      <c r="T28" s="323"/>
      <c r="U28" s="323"/>
      <c r="V28" s="323"/>
      <c r="W28" s="323"/>
      <c r="X28" s="323"/>
      <c r="Y28" s="323"/>
      <c r="Z28" s="323"/>
      <c r="AA28" s="323"/>
      <c r="AB28" s="323"/>
      <c r="AC28" s="323"/>
      <c r="AD28" s="323"/>
      <c r="AE28" s="323"/>
      <c r="AF28" s="323"/>
      <c r="AG28" s="323"/>
      <c r="AH28" s="323"/>
      <c r="AI28" s="323"/>
      <c r="AJ28" s="323"/>
      <c r="AK28" s="323"/>
      <c r="AL28" s="323"/>
      <c r="AM28" s="323"/>
      <c r="AN28" s="322"/>
      <c r="AO28" s="373"/>
      <c r="AP28" s="323"/>
    </row>
    <row r="29" spans="1:42" ht="21.95" customHeight="1" thickBot="1">
      <c r="B29" s="35" t="s">
        <v>17</v>
      </c>
      <c r="C29" s="35"/>
      <c r="D29" s="35"/>
      <c r="E29" s="8"/>
      <c r="F29" s="8"/>
      <c r="G29" s="8"/>
      <c r="H29" s="8"/>
      <c r="I29" s="8"/>
      <c r="J29" s="162"/>
      <c r="K29" s="8"/>
      <c r="L29" s="8"/>
      <c r="M29" s="8"/>
      <c r="N29" s="8"/>
      <c r="O29" s="8"/>
      <c r="P29" s="8"/>
      <c r="Q29" s="162"/>
      <c r="R29" s="8"/>
      <c r="S29" s="8"/>
      <c r="T29" s="8"/>
      <c r="U29" s="8"/>
      <c r="V29" s="8"/>
      <c r="W29" s="8"/>
      <c r="X29" s="162"/>
      <c r="Y29" s="8"/>
      <c r="Z29" s="8"/>
      <c r="AA29" s="8"/>
      <c r="AB29" s="8"/>
      <c r="AC29" s="8"/>
      <c r="AD29" s="8"/>
      <c r="AE29" s="162"/>
      <c r="AF29" s="8"/>
      <c r="AK29" s="9"/>
      <c r="AL29" s="4"/>
      <c r="AM29" s="7"/>
      <c r="AO29" s="136"/>
    </row>
    <row r="30" spans="1:42" ht="21.95" customHeight="1">
      <c r="A30" s="26"/>
      <c r="B30" s="399" t="s">
        <v>26</v>
      </c>
      <c r="C30" s="402" t="s">
        <v>1</v>
      </c>
      <c r="D30" s="402" t="s">
        <v>2</v>
      </c>
      <c r="E30" s="414" t="s">
        <v>176</v>
      </c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415"/>
      <c r="Y30" s="415"/>
      <c r="Z30" s="415"/>
      <c r="AA30" s="415"/>
      <c r="AB30" s="415"/>
      <c r="AC30" s="415"/>
      <c r="AD30" s="415"/>
      <c r="AE30" s="415"/>
      <c r="AF30" s="415"/>
      <c r="AG30" s="415"/>
      <c r="AH30" s="415"/>
      <c r="AI30" s="416"/>
      <c r="AJ30" s="378" t="s">
        <v>3</v>
      </c>
      <c r="AK30" s="384" t="s">
        <v>0</v>
      </c>
      <c r="AL30" s="396" t="s">
        <v>4</v>
      </c>
      <c r="AM30" s="411" t="s">
        <v>5</v>
      </c>
      <c r="AN30" s="387" t="s">
        <v>146</v>
      </c>
      <c r="AO30" s="384" t="s">
        <v>0</v>
      </c>
      <c r="AP30" s="393" t="s">
        <v>15</v>
      </c>
    </row>
    <row r="31" spans="1:42" s="26" customFormat="1" ht="21.95" customHeight="1" thickBot="1">
      <c r="B31" s="400"/>
      <c r="C31" s="403"/>
      <c r="D31" s="403"/>
      <c r="E31" s="417"/>
      <c r="F31" s="418"/>
      <c r="G31" s="418"/>
      <c r="H31" s="418"/>
      <c r="I31" s="418"/>
      <c r="J31" s="418"/>
      <c r="K31" s="418"/>
      <c r="L31" s="418"/>
      <c r="M31" s="418"/>
      <c r="N31" s="418"/>
      <c r="O31" s="418"/>
      <c r="P31" s="418"/>
      <c r="Q31" s="418"/>
      <c r="R31" s="418"/>
      <c r="S31" s="418"/>
      <c r="T31" s="418"/>
      <c r="U31" s="418"/>
      <c r="V31" s="418"/>
      <c r="W31" s="418"/>
      <c r="X31" s="418"/>
      <c r="Y31" s="418"/>
      <c r="Z31" s="418"/>
      <c r="AA31" s="418"/>
      <c r="AB31" s="418"/>
      <c r="AC31" s="418"/>
      <c r="AD31" s="418"/>
      <c r="AE31" s="418"/>
      <c r="AF31" s="418"/>
      <c r="AG31" s="418"/>
      <c r="AH31" s="418"/>
      <c r="AI31" s="419"/>
      <c r="AJ31" s="379"/>
      <c r="AK31" s="385"/>
      <c r="AL31" s="397"/>
      <c r="AM31" s="412"/>
      <c r="AN31" s="388"/>
      <c r="AO31" s="385"/>
      <c r="AP31" s="394"/>
    </row>
    <row r="32" spans="1:42" ht="21.95" customHeight="1" thickBot="1">
      <c r="B32" s="401"/>
      <c r="C32" s="404"/>
      <c r="D32" s="404"/>
      <c r="E32" s="250">
        <v>1</v>
      </c>
      <c r="F32" s="251">
        <v>2</v>
      </c>
      <c r="G32" s="251">
        <v>3</v>
      </c>
      <c r="H32" s="251">
        <v>4</v>
      </c>
      <c r="I32" s="251">
        <v>5</v>
      </c>
      <c r="J32" s="251">
        <v>6</v>
      </c>
      <c r="K32" s="171">
        <v>7</v>
      </c>
      <c r="L32" s="251">
        <v>8</v>
      </c>
      <c r="M32" s="251">
        <v>9</v>
      </c>
      <c r="N32" s="251">
        <v>10</v>
      </c>
      <c r="O32" s="251">
        <v>11</v>
      </c>
      <c r="P32" s="251">
        <v>12</v>
      </c>
      <c r="Q32" s="251">
        <v>13</v>
      </c>
      <c r="R32" s="171">
        <v>14</v>
      </c>
      <c r="S32" s="251">
        <v>15</v>
      </c>
      <c r="T32" s="251">
        <v>16</v>
      </c>
      <c r="U32" s="251">
        <v>17</v>
      </c>
      <c r="V32" s="251">
        <v>18</v>
      </c>
      <c r="W32" s="251">
        <v>19</v>
      </c>
      <c r="X32" s="251">
        <v>20</v>
      </c>
      <c r="Y32" s="171">
        <v>21</v>
      </c>
      <c r="Z32" s="251">
        <v>22</v>
      </c>
      <c r="AA32" s="251">
        <v>23</v>
      </c>
      <c r="AB32" s="251">
        <v>24</v>
      </c>
      <c r="AC32" s="251">
        <v>25</v>
      </c>
      <c r="AD32" s="251">
        <v>26</v>
      </c>
      <c r="AE32" s="251">
        <v>27</v>
      </c>
      <c r="AF32" s="171">
        <v>28</v>
      </c>
      <c r="AG32" s="251">
        <v>29</v>
      </c>
      <c r="AH32" s="317">
        <v>30</v>
      </c>
      <c r="AI32" s="317">
        <v>31</v>
      </c>
      <c r="AJ32" s="380"/>
      <c r="AK32" s="386"/>
      <c r="AL32" s="398"/>
      <c r="AM32" s="413"/>
      <c r="AN32" s="389"/>
      <c r="AO32" s="386"/>
      <c r="AP32" s="395"/>
    </row>
    <row r="33" spans="2:43" ht="21.95" customHeight="1">
      <c r="B33" s="10">
        <v>21</v>
      </c>
      <c r="C33" s="11" t="s">
        <v>22</v>
      </c>
      <c r="D33" s="12" t="s">
        <v>13</v>
      </c>
      <c r="E33" s="247"/>
      <c r="F33" s="28"/>
      <c r="G33" s="245"/>
      <c r="H33" s="245"/>
      <c r="I33" s="245"/>
      <c r="J33" s="245"/>
      <c r="K33" s="28"/>
      <c r="L33" s="245"/>
      <c r="M33" s="28"/>
      <c r="N33" s="249"/>
      <c r="O33" s="249"/>
      <c r="P33" s="249"/>
      <c r="Q33" s="249"/>
      <c r="R33" s="172"/>
      <c r="S33" s="249"/>
      <c r="T33" s="172"/>
      <c r="U33" s="249"/>
      <c r="V33" s="245"/>
      <c r="W33" s="245"/>
      <c r="X33" s="245"/>
      <c r="Y33" s="28"/>
      <c r="Z33" s="252"/>
      <c r="AA33" s="174"/>
      <c r="AB33" s="245"/>
      <c r="AC33" s="245"/>
      <c r="AD33" s="245"/>
      <c r="AE33" s="245"/>
      <c r="AF33" s="28"/>
      <c r="AG33" s="245"/>
      <c r="AH33" s="13"/>
      <c r="AI33" s="183"/>
      <c r="AJ33" s="338">
        <v>141</v>
      </c>
      <c r="AK33" s="14">
        <v>7500</v>
      </c>
      <c r="AL33" s="344">
        <f>AJ33*AK33</f>
        <v>1057500</v>
      </c>
      <c r="AM33" s="358">
        <v>28</v>
      </c>
      <c r="AN33" s="347">
        <v>28</v>
      </c>
      <c r="AO33" s="38">
        <v>25000</v>
      </c>
      <c r="AP33" s="350">
        <f>AN33*AO33</f>
        <v>700000</v>
      </c>
    </row>
    <row r="34" spans="2:43" ht="21.95" customHeight="1">
      <c r="B34" s="328">
        <v>22</v>
      </c>
      <c r="C34" s="180" t="s">
        <v>145</v>
      </c>
      <c r="D34" s="314" t="s">
        <v>183</v>
      </c>
      <c r="E34" s="247">
        <v>13</v>
      </c>
      <c r="F34" s="245">
        <v>0</v>
      </c>
      <c r="G34" s="245">
        <v>2</v>
      </c>
      <c r="H34" s="248">
        <v>0</v>
      </c>
      <c r="I34" s="245">
        <v>2</v>
      </c>
      <c r="J34" s="249">
        <v>0</v>
      </c>
      <c r="K34" s="174">
        <v>11</v>
      </c>
      <c r="L34" s="245">
        <v>5</v>
      </c>
      <c r="M34" s="245">
        <v>0</v>
      </c>
      <c r="N34" s="245">
        <v>5</v>
      </c>
      <c r="O34" s="245">
        <v>5</v>
      </c>
      <c r="P34" s="245">
        <v>0</v>
      </c>
      <c r="Q34" s="245">
        <v>2</v>
      </c>
      <c r="R34" s="28">
        <v>6</v>
      </c>
      <c r="S34" s="245">
        <v>9</v>
      </c>
      <c r="T34" s="245">
        <v>0</v>
      </c>
      <c r="U34" s="245">
        <v>0</v>
      </c>
      <c r="V34" s="245">
        <v>5</v>
      </c>
      <c r="W34" s="245">
        <v>3</v>
      </c>
      <c r="X34" s="245">
        <v>1</v>
      </c>
      <c r="Y34" s="28">
        <v>0</v>
      </c>
      <c r="Z34" s="245">
        <v>8</v>
      </c>
      <c r="AA34" s="245">
        <v>3</v>
      </c>
      <c r="AB34" s="245">
        <v>4</v>
      </c>
      <c r="AC34" s="245">
        <v>0</v>
      </c>
      <c r="AD34" s="303">
        <v>6</v>
      </c>
      <c r="AE34" s="303">
        <v>0</v>
      </c>
      <c r="AF34" s="302">
        <v>12</v>
      </c>
      <c r="AG34" s="301">
        <v>0</v>
      </c>
      <c r="AH34" s="18">
        <v>0</v>
      </c>
      <c r="AI34" s="184">
        <v>0</v>
      </c>
      <c r="AJ34" s="339">
        <f>SUM(E34:AI34)</f>
        <v>102</v>
      </c>
      <c r="AK34" s="20">
        <v>7500</v>
      </c>
      <c r="AL34" s="345">
        <f>AJ34*AK34</f>
        <v>765000</v>
      </c>
      <c r="AM34" s="359">
        <v>31</v>
      </c>
      <c r="AN34" s="348">
        <v>30</v>
      </c>
      <c r="AO34" s="31">
        <v>25000</v>
      </c>
      <c r="AP34" s="351">
        <f>AN34*AO34</f>
        <v>750000</v>
      </c>
    </row>
    <row r="35" spans="2:43" ht="21.95" customHeight="1">
      <c r="B35" s="15">
        <v>23</v>
      </c>
      <c r="C35" s="308" t="s">
        <v>19</v>
      </c>
      <c r="D35" s="314" t="s">
        <v>183</v>
      </c>
      <c r="E35" s="329">
        <v>2</v>
      </c>
      <c r="F35" s="330">
        <v>2</v>
      </c>
      <c r="G35" s="330">
        <v>1</v>
      </c>
      <c r="H35" s="330">
        <v>0</v>
      </c>
      <c r="I35" s="330">
        <v>0</v>
      </c>
      <c r="J35" s="330">
        <v>1</v>
      </c>
      <c r="K35" s="302">
        <f>4+2</f>
        <v>6</v>
      </c>
      <c r="L35" s="330">
        <v>1</v>
      </c>
      <c r="M35" s="330">
        <v>3</v>
      </c>
      <c r="N35" s="310">
        <v>2</v>
      </c>
      <c r="O35" s="310">
        <v>2</v>
      </c>
      <c r="P35" s="310">
        <v>2</v>
      </c>
      <c r="Q35" s="310">
        <v>1</v>
      </c>
      <c r="R35" s="304">
        <f>4+5</f>
        <v>9</v>
      </c>
      <c r="S35" s="310">
        <v>1</v>
      </c>
      <c r="T35" s="310">
        <v>0</v>
      </c>
      <c r="U35" s="310">
        <v>2</v>
      </c>
      <c r="V35" s="310">
        <v>2</v>
      </c>
      <c r="W35" s="330">
        <v>0</v>
      </c>
      <c r="X35" s="310">
        <v>2</v>
      </c>
      <c r="Y35" s="302">
        <v>4</v>
      </c>
      <c r="Z35" s="331">
        <v>0</v>
      </c>
      <c r="AA35" s="331">
        <v>0</v>
      </c>
      <c r="AB35" s="330">
        <v>0</v>
      </c>
      <c r="AC35" s="330">
        <v>0</v>
      </c>
      <c r="AD35" s="330">
        <f>7+5</f>
        <v>12</v>
      </c>
      <c r="AE35" s="310">
        <f>7+4</f>
        <v>11</v>
      </c>
      <c r="AF35" s="302">
        <v>0</v>
      </c>
      <c r="AG35" s="301">
        <v>0</v>
      </c>
      <c r="AH35" s="371" t="s">
        <v>88</v>
      </c>
      <c r="AI35" s="324" t="s">
        <v>88</v>
      </c>
      <c r="AJ35" s="339">
        <f>SUM(E35:AI35)</f>
        <v>66</v>
      </c>
      <c r="AK35" s="20">
        <v>7500</v>
      </c>
      <c r="AL35" s="345">
        <f>AJ35*AK35</f>
        <v>495000</v>
      </c>
      <c r="AM35" s="359">
        <v>29</v>
      </c>
      <c r="AN35" s="348">
        <v>29</v>
      </c>
      <c r="AO35" s="31">
        <v>25000</v>
      </c>
      <c r="AP35" s="351">
        <f>AN35*AO35</f>
        <v>725000</v>
      </c>
    </row>
    <row r="36" spans="2:43" ht="21.95" customHeight="1">
      <c r="B36" s="297">
        <v>24</v>
      </c>
      <c r="C36" s="180" t="s">
        <v>12</v>
      </c>
      <c r="D36" s="181" t="s">
        <v>13</v>
      </c>
      <c r="E36" s="300">
        <v>0</v>
      </c>
      <c r="F36" s="301">
        <v>0</v>
      </c>
      <c r="G36" s="301">
        <v>0</v>
      </c>
      <c r="H36" s="301">
        <v>0</v>
      </c>
      <c r="I36" s="301">
        <v>0</v>
      </c>
      <c r="J36" s="301">
        <v>0</v>
      </c>
      <c r="K36" s="302">
        <v>0</v>
      </c>
      <c r="L36" s="371" t="s">
        <v>88</v>
      </c>
      <c r="M36" s="371" t="s">
        <v>88</v>
      </c>
      <c r="N36" s="371" t="s">
        <v>88</v>
      </c>
      <c r="O36" s="301">
        <v>0</v>
      </c>
      <c r="P36" s="301">
        <v>0</v>
      </c>
      <c r="Q36" s="301">
        <v>0</v>
      </c>
      <c r="R36" s="302">
        <v>0</v>
      </c>
      <c r="S36" s="301">
        <v>0</v>
      </c>
      <c r="T36" s="301">
        <v>0</v>
      </c>
      <c r="U36" s="301">
        <v>0</v>
      </c>
      <c r="V36" s="303">
        <v>41</v>
      </c>
      <c r="W36" s="301">
        <v>0</v>
      </c>
      <c r="X36" s="303">
        <v>2</v>
      </c>
      <c r="Y36" s="302">
        <v>0</v>
      </c>
      <c r="Z36" s="331">
        <v>0</v>
      </c>
      <c r="AA36" s="331">
        <v>0</v>
      </c>
      <c r="AB36" s="330">
        <v>0</v>
      </c>
      <c r="AC36" s="330">
        <v>0</v>
      </c>
      <c r="AD36" s="330">
        <v>0</v>
      </c>
      <c r="AE36" s="310">
        <v>0</v>
      </c>
      <c r="AF36" s="302">
        <v>0</v>
      </c>
      <c r="AG36" s="301">
        <v>0</v>
      </c>
      <c r="AH36" s="371" t="s">
        <v>88</v>
      </c>
      <c r="AI36" s="324" t="s">
        <v>88</v>
      </c>
      <c r="AJ36" s="339">
        <f>SUM(E36:AI36)</f>
        <v>43</v>
      </c>
      <c r="AK36" s="20">
        <v>7500</v>
      </c>
      <c r="AL36" s="345">
        <f>AJ36*AK36</f>
        <v>322500</v>
      </c>
      <c r="AM36" s="359">
        <v>26</v>
      </c>
      <c r="AN36" s="348">
        <v>26</v>
      </c>
      <c r="AO36" s="31">
        <v>25000</v>
      </c>
      <c r="AP36" s="351">
        <f>AN36*AO36</f>
        <v>650000</v>
      </c>
    </row>
    <row r="37" spans="2:43" ht="21.95" customHeight="1" thickBot="1">
      <c r="B37" s="21">
        <v>25</v>
      </c>
      <c r="C37" s="22" t="s">
        <v>8</v>
      </c>
      <c r="D37" s="23" t="s">
        <v>184</v>
      </c>
      <c r="E37" s="40">
        <v>11</v>
      </c>
      <c r="F37" s="33">
        <v>0</v>
      </c>
      <c r="G37" s="33">
        <v>6</v>
      </c>
      <c r="H37" s="33">
        <v>4</v>
      </c>
      <c r="I37" s="33">
        <v>0</v>
      </c>
      <c r="J37" s="33">
        <v>6</v>
      </c>
      <c r="K37" s="34">
        <v>16</v>
      </c>
      <c r="L37" s="254">
        <v>8</v>
      </c>
      <c r="M37" s="33">
        <v>0</v>
      </c>
      <c r="N37" s="33">
        <v>7</v>
      </c>
      <c r="O37" s="33">
        <v>6</v>
      </c>
      <c r="P37" s="33">
        <v>0</v>
      </c>
      <c r="Q37" s="255">
        <v>3</v>
      </c>
      <c r="R37" s="256">
        <v>10</v>
      </c>
      <c r="S37" s="33">
        <v>9</v>
      </c>
      <c r="T37" s="261">
        <v>0</v>
      </c>
      <c r="U37" s="261">
        <v>0</v>
      </c>
      <c r="V37" s="261">
        <v>6</v>
      </c>
      <c r="W37" s="33">
        <v>5</v>
      </c>
      <c r="X37" s="261">
        <v>3</v>
      </c>
      <c r="Y37" s="34">
        <v>4</v>
      </c>
      <c r="Z37" s="24">
        <v>7</v>
      </c>
      <c r="AA37" s="24">
        <v>4</v>
      </c>
      <c r="AB37" s="33">
        <v>4</v>
      </c>
      <c r="AC37" s="33">
        <v>2</v>
      </c>
      <c r="AD37" s="33">
        <v>7</v>
      </c>
      <c r="AE37" s="33">
        <v>7</v>
      </c>
      <c r="AF37" s="34">
        <v>8</v>
      </c>
      <c r="AG37" s="327" t="s">
        <v>88</v>
      </c>
      <c r="AH37" s="332" t="s">
        <v>88</v>
      </c>
      <c r="AI37" s="185">
        <v>0</v>
      </c>
      <c r="AJ37" s="343">
        <f>SUM(E37:AI37)</f>
        <v>143</v>
      </c>
      <c r="AK37" s="25">
        <v>7500</v>
      </c>
      <c r="AL37" s="346">
        <f>AJ37*AK37</f>
        <v>1072500</v>
      </c>
      <c r="AM37" s="360">
        <v>29</v>
      </c>
      <c r="AN37" s="349">
        <v>29</v>
      </c>
      <c r="AO37" s="361">
        <v>25000</v>
      </c>
      <c r="AP37" s="362">
        <f>AN37*AO37</f>
        <v>725000</v>
      </c>
    </row>
    <row r="38" spans="2:43" ht="21.95" customHeight="1"/>
    <row r="39" spans="2:43" ht="21.95" customHeight="1"/>
    <row r="40" spans="2:43" ht="21.95" customHeight="1">
      <c r="AQ40" s="1"/>
    </row>
    <row r="41" spans="2:43" ht="21.95" customHeight="1"/>
    <row r="42" spans="2:43" ht="21.95" customHeight="1"/>
  </sheetData>
  <mergeCells count="24">
    <mergeCell ref="E30:AI31"/>
    <mergeCell ref="AJ30:AJ32"/>
    <mergeCell ref="AK30:AK32"/>
    <mergeCell ref="E4:J5"/>
    <mergeCell ref="B30:B32"/>
    <mergeCell ref="C30:C32"/>
    <mergeCell ref="B4:B6"/>
    <mergeCell ref="C4:C6"/>
    <mergeCell ref="D4:D6"/>
    <mergeCell ref="D30:D32"/>
    <mergeCell ref="AN30:AN32"/>
    <mergeCell ref="AO30:AO32"/>
    <mergeCell ref="AP30:AP32"/>
    <mergeCell ref="AL30:AL32"/>
    <mergeCell ref="AP4:AP6"/>
    <mergeCell ref="AL4:AL6"/>
    <mergeCell ref="AM30:AM32"/>
    <mergeCell ref="AM4:AM6"/>
    <mergeCell ref="AJ4:AJ6"/>
    <mergeCell ref="AK4:AK6"/>
    <mergeCell ref="AO4:AO6"/>
    <mergeCell ref="AN4:AN6"/>
    <mergeCell ref="B2:AP2"/>
    <mergeCell ref="K4:AI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Marino</vt:lpstr>
      <vt:lpstr>Budi</vt:lpstr>
      <vt:lpstr>Adek</vt:lpstr>
      <vt:lpstr>Erwin</vt:lpstr>
      <vt:lpstr>Heri</vt:lpstr>
      <vt:lpstr>Des_Rekab Lembur Opt&amp;Agt Harian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</dc:creator>
  <cp:lastModifiedBy>Administrator</cp:lastModifiedBy>
  <cp:lastPrinted>2014-08-26T09:35:40Z</cp:lastPrinted>
  <dcterms:created xsi:type="dcterms:W3CDTF">2014-04-29T14:08:07Z</dcterms:created>
  <dcterms:modified xsi:type="dcterms:W3CDTF">2015-09-23T11:25:44Z</dcterms:modified>
</cp:coreProperties>
</file>