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05" windowWidth="20730" windowHeight="11760"/>
  </bookViews>
  <sheets>
    <sheet name="Rekap Pemakaian" sheetId="1" r:id="rId1"/>
    <sheet name="Base Camp" sheetId="2" r:id="rId2"/>
    <sheet name="Crusher" sheetId="3" r:id="rId3"/>
    <sheet name="AMP" sheetId="4" r:id="rId4"/>
    <sheet name="Quarry" sheetId="6" r:id="rId5"/>
    <sheet name="Lainnya" sheetId="5" r:id="rId6"/>
  </sheets>
  <calcPr calcId="124519"/>
</workbook>
</file>

<file path=xl/calcChain.xml><?xml version="1.0" encoding="utf-8"?>
<calcChain xmlns="http://schemas.openxmlformats.org/spreadsheetml/2006/main">
  <c r="H80" i="2"/>
  <c r="H79"/>
  <c r="H78"/>
  <c r="H76"/>
  <c r="E75" i="4"/>
  <c r="H75" i="2"/>
  <c r="D75"/>
  <c r="D75" i="6"/>
  <c r="Z50" i="1"/>
  <c r="H74" i="2"/>
  <c r="H72"/>
  <c r="G73" i="3"/>
  <c r="D71" i="6"/>
  <c r="O39" i="1"/>
  <c r="O31"/>
  <c r="N36"/>
  <c r="N34"/>
  <c r="N33"/>
  <c r="N32"/>
  <c r="E119"/>
  <c r="F119"/>
  <c r="G119"/>
  <c r="H119"/>
  <c r="I119"/>
  <c r="J119"/>
  <c r="E120"/>
  <c r="F120"/>
  <c r="G120"/>
  <c r="H120"/>
  <c r="I120"/>
  <c r="J120"/>
  <c r="E121"/>
  <c r="F121"/>
  <c r="G121"/>
  <c r="H121"/>
  <c r="I121"/>
  <c r="J121"/>
  <c r="E122"/>
  <c r="F122"/>
  <c r="G122"/>
  <c r="H122"/>
  <c r="I122"/>
  <c r="J122"/>
  <c r="E123"/>
  <c r="F123"/>
  <c r="G123"/>
  <c r="H123"/>
  <c r="I123"/>
  <c r="J123"/>
  <c r="E124"/>
  <c r="F124"/>
  <c r="G124"/>
  <c r="H124"/>
  <c r="I124"/>
  <c r="J124"/>
  <c r="E125"/>
  <c r="F125"/>
  <c r="G125"/>
  <c r="H125"/>
  <c r="I125"/>
  <c r="J125"/>
  <c r="E126"/>
  <c r="F126"/>
  <c r="G126"/>
  <c r="H126"/>
  <c r="I126"/>
  <c r="J126"/>
  <c r="E127"/>
  <c r="F127"/>
  <c r="G127"/>
  <c r="H127"/>
  <c r="I127"/>
  <c r="J127"/>
  <c r="E128"/>
  <c r="F128"/>
  <c r="G128"/>
  <c r="H128"/>
  <c r="I128"/>
  <c r="J128"/>
  <c r="E129"/>
  <c r="F129"/>
  <c r="G129"/>
  <c r="H129"/>
  <c r="I129"/>
  <c r="J129"/>
  <c r="E130"/>
  <c r="F130"/>
  <c r="G130"/>
  <c r="H130"/>
  <c r="I130"/>
  <c r="J130"/>
  <c r="E131"/>
  <c r="F131"/>
  <c r="G131"/>
  <c r="H131"/>
  <c r="I131"/>
  <c r="J131"/>
  <c r="E132"/>
  <c r="F132"/>
  <c r="G132"/>
  <c r="H132"/>
  <c r="I132"/>
  <c r="J132"/>
  <c r="E133"/>
  <c r="F133"/>
  <c r="G133"/>
  <c r="H133"/>
  <c r="I133"/>
  <c r="J133"/>
  <c r="E134"/>
  <c r="F134"/>
  <c r="G134"/>
  <c r="H134"/>
  <c r="I134"/>
  <c r="J134"/>
  <c r="E135"/>
  <c r="F135"/>
  <c r="G135"/>
  <c r="H135"/>
  <c r="I135"/>
  <c r="J135"/>
  <c r="E136"/>
  <c r="F136"/>
  <c r="G136"/>
  <c r="H136"/>
  <c r="I136"/>
  <c r="J136"/>
  <c r="E137"/>
  <c r="F137"/>
  <c r="G137"/>
  <c r="H137"/>
  <c r="I137"/>
  <c r="J137"/>
  <c r="E138"/>
  <c r="F138"/>
  <c r="G138"/>
  <c r="H138"/>
  <c r="I138"/>
  <c r="J138"/>
  <c r="E139"/>
  <c r="F139"/>
  <c r="G139"/>
  <c r="H139"/>
  <c r="I139"/>
  <c r="E140"/>
  <c r="F140"/>
  <c r="G140"/>
  <c r="H140"/>
  <c r="I140"/>
  <c r="E141"/>
  <c r="F141"/>
  <c r="G141"/>
  <c r="H141"/>
  <c r="I141"/>
  <c r="J141"/>
  <c r="E142"/>
  <c r="F142"/>
  <c r="G142"/>
  <c r="H142"/>
  <c r="I142"/>
  <c r="J142"/>
  <c r="E143"/>
  <c r="F143"/>
  <c r="G143"/>
  <c r="H143"/>
  <c r="I143"/>
  <c r="J143"/>
  <c r="E144"/>
  <c r="F144"/>
  <c r="G144"/>
  <c r="H144"/>
  <c r="I144"/>
  <c r="J144"/>
  <c r="E145"/>
  <c r="F145"/>
  <c r="G145"/>
  <c r="H145"/>
  <c r="I145"/>
  <c r="J145"/>
  <c r="E146"/>
  <c r="F146"/>
  <c r="G146"/>
  <c r="H146"/>
  <c r="I146"/>
  <c r="J146"/>
  <c r="E147"/>
  <c r="F147"/>
  <c r="G147"/>
  <c r="H147"/>
  <c r="I147"/>
  <c r="J147"/>
  <c r="E148"/>
  <c r="F148"/>
  <c r="G148"/>
  <c r="H148"/>
  <c r="I148"/>
  <c r="J148"/>
  <c r="E90"/>
  <c r="F90"/>
  <c r="G90"/>
  <c r="H90"/>
  <c r="I90"/>
  <c r="E91"/>
  <c r="J91" s="1"/>
  <c r="F91"/>
  <c r="G91"/>
  <c r="H91"/>
  <c r="I91"/>
  <c r="E92"/>
  <c r="F92"/>
  <c r="G92"/>
  <c r="H92"/>
  <c r="I92"/>
  <c r="E93"/>
  <c r="J93" s="1"/>
  <c r="F93"/>
  <c r="G93"/>
  <c r="H93"/>
  <c r="I93"/>
  <c r="E94"/>
  <c r="F94"/>
  <c r="G94"/>
  <c r="H94"/>
  <c r="I94"/>
  <c r="E95"/>
  <c r="J95" s="1"/>
  <c r="F95"/>
  <c r="G95"/>
  <c r="H95"/>
  <c r="I95"/>
  <c r="E96"/>
  <c r="F96"/>
  <c r="G96"/>
  <c r="H96"/>
  <c r="I96"/>
  <c r="E97"/>
  <c r="J97" s="1"/>
  <c r="F97"/>
  <c r="G97"/>
  <c r="H97"/>
  <c r="I97"/>
  <c r="E98"/>
  <c r="F98"/>
  <c r="G98"/>
  <c r="H98"/>
  <c r="I98"/>
  <c r="E99"/>
  <c r="J99" s="1"/>
  <c r="F99"/>
  <c r="G99"/>
  <c r="H99"/>
  <c r="I99"/>
  <c r="E100"/>
  <c r="F100"/>
  <c r="G100"/>
  <c r="H100"/>
  <c r="I100"/>
  <c r="E101"/>
  <c r="J101" s="1"/>
  <c r="F101"/>
  <c r="G101"/>
  <c r="H101"/>
  <c r="I101"/>
  <c r="E102"/>
  <c r="F102"/>
  <c r="G102"/>
  <c r="H102"/>
  <c r="I102"/>
  <c r="E103"/>
  <c r="J103" s="1"/>
  <c r="F103"/>
  <c r="G103"/>
  <c r="H103"/>
  <c r="I103"/>
  <c r="E104"/>
  <c r="F104"/>
  <c r="G104"/>
  <c r="H104"/>
  <c r="I104"/>
  <c r="E105"/>
  <c r="J105" s="1"/>
  <c r="F105"/>
  <c r="G105"/>
  <c r="H105"/>
  <c r="I105"/>
  <c r="E106"/>
  <c r="F106"/>
  <c r="G106"/>
  <c r="H106"/>
  <c r="I106"/>
  <c r="E107"/>
  <c r="J107" s="1"/>
  <c r="F107"/>
  <c r="G107"/>
  <c r="H107"/>
  <c r="I107"/>
  <c r="E108"/>
  <c r="F108"/>
  <c r="G108"/>
  <c r="H108"/>
  <c r="I108"/>
  <c r="E109"/>
  <c r="J109" s="1"/>
  <c r="F109"/>
  <c r="G109"/>
  <c r="H109"/>
  <c r="I109"/>
  <c r="E110"/>
  <c r="F110"/>
  <c r="G110"/>
  <c r="H110"/>
  <c r="I110"/>
  <c r="E111"/>
  <c r="J111" s="1"/>
  <c r="F111"/>
  <c r="G111"/>
  <c r="H111"/>
  <c r="I111"/>
  <c r="E112"/>
  <c r="F112"/>
  <c r="G112"/>
  <c r="H112"/>
  <c r="I112"/>
  <c r="E113"/>
  <c r="J113" s="1"/>
  <c r="F113"/>
  <c r="G113"/>
  <c r="H113"/>
  <c r="I113"/>
  <c r="E114"/>
  <c r="F114"/>
  <c r="G114"/>
  <c r="H114"/>
  <c r="I114"/>
  <c r="E115"/>
  <c r="J115" s="1"/>
  <c r="F115"/>
  <c r="G115"/>
  <c r="H115"/>
  <c r="I115"/>
  <c r="E116"/>
  <c r="F116"/>
  <c r="G116"/>
  <c r="H116"/>
  <c r="I116"/>
  <c r="E117"/>
  <c r="J117" s="1"/>
  <c r="F117"/>
  <c r="G117"/>
  <c r="H117"/>
  <c r="I117"/>
  <c r="E118"/>
  <c r="F118"/>
  <c r="G118"/>
  <c r="H118"/>
  <c r="I118"/>
  <c r="I121" i="2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F111" i="3"/>
  <c r="I111"/>
  <c r="J111"/>
  <c r="F112"/>
  <c r="I112"/>
  <c r="J112" s="1"/>
  <c r="F113"/>
  <c r="I113"/>
  <c r="J113"/>
  <c r="F114"/>
  <c r="I114"/>
  <c r="J114" s="1"/>
  <c r="F115"/>
  <c r="I115"/>
  <c r="J115"/>
  <c r="F116"/>
  <c r="I116"/>
  <c r="J116" s="1"/>
  <c r="F117"/>
  <c r="I117"/>
  <c r="J117"/>
  <c r="F118"/>
  <c r="I118"/>
  <c r="J118" s="1"/>
  <c r="F119"/>
  <c r="I119"/>
  <c r="J119"/>
  <c r="F120"/>
  <c r="I120"/>
  <c r="J120" s="1"/>
  <c r="F121"/>
  <c r="I121"/>
  <c r="J121"/>
  <c r="F122"/>
  <c r="I122"/>
  <c r="J122" s="1"/>
  <c r="F123"/>
  <c r="I123"/>
  <c r="J123"/>
  <c r="F124"/>
  <c r="I124"/>
  <c r="J124" s="1"/>
  <c r="F125"/>
  <c r="I125"/>
  <c r="J125"/>
  <c r="F126"/>
  <c r="I126"/>
  <c r="J126" s="1"/>
  <c r="F127"/>
  <c r="I127"/>
  <c r="J127"/>
  <c r="F128"/>
  <c r="I128"/>
  <c r="J128" s="1"/>
  <c r="F129"/>
  <c r="I129"/>
  <c r="J129"/>
  <c r="F130"/>
  <c r="I130"/>
  <c r="J130" s="1"/>
  <c r="F131"/>
  <c r="I131"/>
  <c r="J131"/>
  <c r="F132"/>
  <c r="I132"/>
  <c r="J132" s="1"/>
  <c r="F133"/>
  <c r="I133"/>
  <c r="J133"/>
  <c r="F134"/>
  <c r="I134"/>
  <c r="J134" s="1"/>
  <c r="F135"/>
  <c r="I135"/>
  <c r="J135"/>
  <c r="F136"/>
  <c r="I136"/>
  <c r="J136" s="1"/>
  <c r="F137"/>
  <c r="I137"/>
  <c r="J137"/>
  <c r="F138"/>
  <c r="I138"/>
  <c r="J138" s="1"/>
  <c r="F139"/>
  <c r="I139"/>
  <c r="J139"/>
  <c r="F140"/>
  <c r="I140"/>
  <c r="J140" s="1"/>
  <c r="F141"/>
  <c r="I141"/>
  <c r="J141"/>
  <c r="F142"/>
  <c r="I142"/>
  <c r="J142" s="1"/>
  <c r="F143"/>
  <c r="I143"/>
  <c r="J143"/>
  <c r="F144"/>
  <c r="I144"/>
  <c r="J144" s="1"/>
  <c r="F145"/>
  <c r="I145"/>
  <c r="J145"/>
  <c r="F146"/>
  <c r="I146"/>
  <c r="J146"/>
  <c r="F147"/>
  <c r="I147"/>
  <c r="J147"/>
  <c r="F148"/>
  <c r="I148"/>
  <c r="J148" s="1"/>
  <c r="F76"/>
  <c r="I76"/>
  <c r="J76"/>
  <c r="F77"/>
  <c r="I77"/>
  <c r="J77" s="1"/>
  <c r="F78"/>
  <c r="I78"/>
  <c r="F79"/>
  <c r="I79"/>
  <c r="F80"/>
  <c r="I80"/>
  <c r="J80"/>
  <c r="F81"/>
  <c r="I81"/>
  <c r="J81" s="1"/>
  <c r="F82"/>
  <c r="I82"/>
  <c r="J82"/>
  <c r="F83"/>
  <c r="I83"/>
  <c r="J83" s="1"/>
  <c r="F84"/>
  <c r="I84"/>
  <c r="J84"/>
  <c r="F85"/>
  <c r="I85"/>
  <c r="J85" s="1"/>
  <c r="F86"/>
  <c r="I86"/>
  <c r="J86"/>
  <c r="F87"/>
  <c r="I87"/>
  <c r="J87" s="1"/>
  <c r="F88"/>
  <c r="I88"/>
  <c r="J88"/>
  <c r="F89"/>
  <c r="I89"/>
  <c r="J89" s="1"/>
  <c r="F90"/>
  <c r="I90"/>
  <c r="J90"/>
  <c r="F91"/>
  <c r="I91"/>
  <c r="J91" s="1"/>
  <c r="F92"/>
  <c r="I92"/>
  <c r="J92"/>
  <c r="F93"/>
  <c r="I93"/>
  <c r="J93" s="1"/>
  <c r="F94"/>
  <c r="I94"/>
  <c r="J94"/>
  <c r="F95"/>
  <c r="I95"/>
  <c r="J95" s="1"/>
  <c r="F96"/>
  <c r="I96"/>
  <c r="J96"/>
  <c r="F97"/>
  <c r="I97"/>
  <c r="J97" s="1"/>
  <c r="F98"/>
  <c r="I98"/>
  <c r="J98"/>
  <c r="F99"/>
  <c r="I99"/>
  <c r="J99" s="1"/>
  <c r="F100"/>
  <c r="I100"/>
  <c r="J100"/>
  <c r="F101"/>
  <c r="I101"/>
  <c r="J101" s="1"/>
  <c r="F102"/>
  <c r="I102"/>
  <c r="J102"/>
  <c r="F103"/>
  <c r="I103"/>
  <c r="J103" s="1"/>
  <c r="F104"/>
  <c r="I104"/>
  <c r="J104"/>
  <c r="F105"/>
  <c r="I105"/>
  <c r="J105" s="1"/>
  <c r="F106"/>
  <c r="I106"/>
  <c r="J106"/>
  <c r="F107"/>
  <c r="I107"/>
  <c r="J107" s="1"/>
  <c r="F108"/>
  <c r="I108"/>
  <c r="J108"/>
  <c r="F109"/>
  <c r="I109"/>
  <c r="J109" s="1"/>
  <c r="F110"/>
  <c r="I110"/>
  <c r="J110"/>
  <c r="H118" i="4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M131" i="6"/>
  <c r="M132"/>
  <c r="M133"/>
  <c r="M134"/>
  <c r="M135"/>
  <c r="M136"/>
  <c r="M137"/>
  <c r="M138"/>
  <c r="M139"/>
  <c r="M140"/>
  <c r="M141"/>
  <c r="M142"/>
  <c r="M143"/>
  <c r="M144"/>
  <c r="M145"/>
  <c r="M146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N132" i="5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P52" i="1"/>
  <c r="O52"/>
  <c r="O51"/>
  <c r="V50"/>
  <c r="Y48"/>
  <c r="Z48"/>
  <c r="AA48" s="1"/>
  <c r="T50"/>
  <c r="U50"/>
  <c r="O50"/>
  <c r="P50"/>
  <c r="Q50" s="1"/>
  <c r="P56"/>
  <c r="P55"/>
  <c r="P54"/>
  <c r="P53"/>
  <c r="P51"/>
  <c r="C6"/>
  <c r="C44"/>
  <c r="J79" i="3" l="1"/>
  <c r="J78"/>
  <c r="J118" i="1"/>
  <c r="J116"/>
  <c r="J114"/>
  <c r="J112"/>
  <c r="J110"/>
  <c r="J108"/>
  <c r="J106"/>
  <c r="J104"/>
  <c r="J102"/>
  <c r="J100"/>
  <c r="J98"/>
  <c r="J96"/>
  <c r="J94"/>
  <c r="J92"/>
  <c r="J90"/>
  <c r="J140"/>
  <c r="J139"/>
  <c r="Z49"/>
  <c r="AA50" l="1"/>
  <c r="AA51"/>
  <c r="AA49"/>
  <c r="N92" i="5"/>
  <c r="N91"/>
  <c r="N90"/>
  <c r="N89"/>
  <c r="N88"/>
  <c r="N87"/>
  <c r="N86"/>
  <c r="N85"/>
  <c r="N84"/>
  <c r="N83"/>
  <c r="N82"/>
  <c r="N81"/>
  <c r="N80"/>
  <c r="N79"/>
  <c r="N78"/>
  <c r="N77"/>
  <c r="N76"/>
  <c r="N75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M75" i="6"/>
  <c r="M74"/>
  <c r="M73"/>
  <c r="M72"/>
  <c r="M71"/>
  <c r="H71" i="1" s="1"/>
  <c r="M70" i="6"/>
  <c r="D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L17"/>
  <c r="M16"/>
  <c r="L16"/>
  <c r="M15"/>
  <c r="M14"/>
  <c r="M13"/>
  <c r="M12"/>
  <c r="M11"/>
  <c r="M10"/>
  <c r="M9"/>
  <c r="M8"/>
  <c r="M7"/>
  <c r="M6"/>
  <c r="H87" i="4"/>
  <c r="H86"/>
  <c r="H85"/>
  <c r="H84"/>
  <c r="H83"/>
  <c r="H82"/>
  <c r="H81"/>
  <c r="H80"/>
  <c r="H79"/>
  <c r="H78"/>
  <c r="H77"/>
  <c r="H76"/>
  <c r="H75"/>
  <c r="H74"/>
  <c r="H73"/>
  <c r="H72"/>
  <c r="H71"/>
  <c r="G71" i="1" s="1"/>
  <c r="H70" i="4"/>
  <c r="H69"/>
  <c r="H68"/>
  <c r="H67"/>
  <c r="H66"/>
  <c r="H65"/>
  <c r="H64"/>
  <c r="H63"/>
  <c r="H62"/>
  <c r="H61"/>
  <c r="H60"/>
  <c r="H59"/>
  <c r="H58"/>
  <c r="H57"/>
  <c r="H56"/>
  <c r="D56"/>
  <c r="H55"/>
  <c r="H54"/>
  <c r="H53"/>
  <c r="H52"/>
  <c r="H51"/>
  <c r="H50"/>
  <c r="H49"/>
  <c r="H48"/>
  <c r="H47"/>
  <c r="D47"/>
  <c r="H46"/>
  <c r="H45"/>
  <c r="H44"/>
  <c r="H43"/>
  <c r="F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J75" i="3"/>
  <c r="I75"/>
  <c r="F75"/>
  <c r="J74"/>
  <c r="I74"/>
  <c r="F74"/>
  <c r="I73"/>
  <c r="F73"/>
  <c r="J73" s="1"/>
  <c r="F72" i="1" s="1"/>
  <c r="I72" i="3"/>
  <c r="F72"/>
  <c r="J71"/>
  <c r="I71"/>
  <c r="F71"/>
  <c r="J70"/>
  <c r="I70"/>
  <c r="F70"/>
  <c r="J69"/>
  <c r="I69"/>
  <c r="F69"/>
  <c r="J68"/>
  <c r="I68"/>
  <c r="F68"/>
  <c r="J67"/>
  <c r="I67"/>
  <c r="F67"/>
  <c r="J66"/>
  <c r="I66"/>
  <c r="F66"/>
  <c r="J65"/>
  <c r="I65"/>
  <c r="F65"/>
  <c r="J64"/>
  <c r="I64"/>
  <c r="F64"/>
  <c r="J63"/>
  <c r="I63"/>
  <c r="F63"/>
  <c r="J62"/>
  <c r="I62"/>
  <c r="F62"/>
  <c r="J61"/>
  <c r="I61"/>
  <c r="F61"/>
  <c r="J60"/>
  <c r="I60"/>
  <c r="F60"/>
  <c r="J59"/>
  <c r="I59"/>
  <c r="F59"/>
  <c r="J58"/>
  <c r="I58"/>
  <c r="F58"/>
  <c r="J57"/>
  <c r="I57"/>
  <c r="F57"/>
  <c r="J56"/>
  <c r="I56"/>
  <c r="F56"/>
  <c r="J55"/>
  <c r="I55"/>
  <c r="F55"/>
  <c r="J54"/>
  <c r="I54"/>
  <c r="F54"/>
  <c r="J53"/>
  <c r="I53"/>
  <c r="F53"/>
  <c r="J52"/>
  <c r="I52"/>
  <c r="F52"/>
  <c r="J51"/>
  <c r="I51"/>
  <c r="F51"/>
  <c r="D51"/>
  <c r="J50"/>
  <c r="I50"/>
  <c r="F50"/>
  <c r="J49"/>
  <c r="I49"/>
  <c r="F49"/>
  <c r="J48"/>
  <c r="I48"/>
  <c r="F48"/>
  <c r="J47"/>
  <c r="I47"/>
  <c r="F47"/>
  <c r="J46"/>
  <c r="I46"/>
  <c r="F46"/>
  <c r="J45"/>
  <c r="I45"/>
  <c r="F45"/>
  <c r="J44"/>
  <c r="I44"/>
  <c r="F44"/>
  <c r="J43"/>
  <c r="I43"/>
  <c r="F43"/>
  <c r="S42"/>
  <c r="R42"/>
  <c r="Q42"/>
  <c r="J42"/>
  <c r="I42"/>
  <c r="F42"/>
  <c r="S41"/>
  <c r="Q41"/>
  <c r="J41"/>
  <c r="I41"/>
  <c r="F41"/>
  <c r="S40"/>
  <c r="Q40"/>
  <c r="J40"/>
  <c r="I40"/>
  <c r="F40"/>
  <c r="J39"/>
  <c r="I39"/>
  <c r="F39"/>
  <c r="J38"/>
  <c r="I38"/>
  <c r="F38"/>
  <c r="J37"/>
  <c r="I37"/>
  <c r="F37"/>
  <c r="J36"/>
  <c r="I36"/>
  <c r="F36"/>
  <c r="D36"/>
  <c r="J35"/>
  <c r="I35"/>
  <c r="F35"/>
  <c r="J34"/>
  <c r="I34"/>
  <c r="F34"/>
  <c r="J33"/>
  <c r="I33"/>
  <c r="F33"/>
  <c r="J32"/>
  <c r="I32"/>
  <c r="F32"/>
  <c r="J31"/>
  <c r="I31"/>
  <c r="F31"/>
  <c r="J30"/>
  <c r="I30"/>
  <c r="F30"/>
  <c r="J29"/>
  <c r="I29"/>
  <c r="F29"/>
  <c r="J28"/>
  <c r="I28"/>
  <c r="F28"/>
  <c r="J27"/>
  <c r="I27"/>
  <c r="F27"/>
  <c r="J26"/>
  <c r="I26"/>
  <c r="F26"/>
  <c r="J25"/>
  <c r="I25"/>
  <c r="F25"/>
  <c r="J24"/>
  <c r="I24"/>
  <c r="F24"/>
  <c r="J23"/>
  <c r="I23"/>
  <c r="F23"/>
  <c r="J22"/>
  <c r="I22"/>
  <c r="F22"/>
  <c r="J21"/>
  <c r="I21"/>
  <c r="F21"/>
  <c r="J20"/>
  <c r="I20"/>
  <c r="F20"/>
  <c r="J19"/>
  <c r="I19"/>
  <c r="F19"/>
  <c r="J18"/>
  <c r="I18"/>
  <c r="F18"/>
  <c r="J17"/>
  <c r="I17"/>
  <c r="F17"/>
  <c r="J16"/>
  <c r="I16"/>
  <c r="F16"/>
  <c r="J15"/>
  <c r="I15"/>
  <c r="F15"/>
  <c r="J14"/>
  <c r="I14"/>
  <c r="F14"/>
  <c r="J13"/>
  <c r="I13"/>
  <c r="F13"/>
  <c r="J12"/>
  <c r="I12"/>
  <c r="F12"/>
  <c r="J11"/>
  <c r="I11"/>
  <c r="F11"/>
  <c r="J10"/>
  <c r="I10"/>
  <c r="F10"/>
  <c r="J9"/>
  <c r="I9"/>
  <c r="F9"/>
  <c r="J8"/>
  <c r="I8"/>
  <c r="F8"/>
  <c r="J7"/>
  <c r="I7"/>
  <c r="F7"/>
  <c r="I85" i="2"/>
  <c r="I84"/>
  <c r="I83"/>
  <c r="I82"/>
  <c r="I81"/>
  <c r="I80"/>
  <c r="I79"/>
  <c r="E79" i="1" s="1"/>
  <c r="I78" i="2"/>
  <c r="I77"/>
  <c r="I76"/>
  <c r="I75"/>
  <c r="I74"/>
  <c r="E74" i="1" s="1"/>
  <c r="J74" s="1"/>
  <c r="I73" i="2"/>
  <c r="I72"/>
  <c r="I71"/>
  <c r="I70"/>
  <c r="D70"/>
  <c r="I69"/>
  <c r="I68"/>
  <c r="D68"/>
  <c r="I67"/>
  <c r="I66"/>
  <c r="H66"/>
  <c r="I65"/>
  <c r="H65"/>
  <c r="I64"/>
  <c r="I63"/>
  <c r="I62"/>
  <c r="I61"/>
  <c r="I60"/>
  <c r="I59"/>
  <c r="I58"/>
  <c r="I57"/>
  <c r="I56"/>
  <c r="I55"/>
  <c r="I54"/>
  <c r="H54"/>
  <c r="I53"/>
  <c r="I52"/>
  <c r="H52"/>
  <c r="I51"/>
  <c r="I50"/>
  <c r="I49"/>
  <c r="I48"/>
  <c r="H48"/>
  <c r="I47"/>
  <c r="H47"/>
  <c r="I46"/>
  <c r="I45"/>
  <c r="I44"/>
  <c r="I43"/>
  <c r="I42"/>
  <c r="I41"/>
  <c r="I40"/>
  <c r="I39"/>
  <c r="I38"/>
  <c r="F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89" i="1"/>
  <c r="H89"/>
  <c r="G89"/>
  <c r="F89"/>
  <c r="E89"/>
  <c r="I88"/>
  <c r="H88"/>
  <c r="G88"/>
  <c r="F88"/>
  <c r="E88"/>
  <c r="J88" s="1"/>
  <c r="I87"/>
  <c r="H87"/>
  <c r="G87"/>
  <c r="F87"/>
  <c r="E87"/>
  <c r="I86"/>
  <c r="H86"/>
  <c r="G86"/>
  <c r="F86"/>
  <c r="E86"/>
  <c r="J86" s="1"/>
  <c r="I85"/>
  <c r="H85"/>
  <c r="G85"/>
  <c r="F85"/>
  <c r="J85" s="1"/>
  <c r="E85"/>
  <c r="I84"/>
  <c r="H84"/>
  <c r="G84"/>
  <c r="F84"/>
  <c r="E84"/>
  <c r="J84" s="1"/>
  <c r="I83"/>
  <c r="H83"/>
  <c r="G83"/>
  <c r="F83"/>
  <c r="J83" s="1"/>
  <c r="E83"/>
  <c r="I82"/>
  <c r="H82"/>
  <c r="G82"/>
  <c r="F82"/>
  <c r="E82"/>
  <c r="J82" s="1"/>
  <c r="I81"/>
  <c r="H81"/>
  <c r="G81"/>
  <c r="F81"/>
  <c r="J81" s="1"/>
  <c r="E81"/>
  <c r="I80"/>
  <c r="H80"/>
  <c r="G80"/>
  <c r="F80"/>
  <c r="E80"/>
  <c r="J80" s="1"/>
  <c r="I79"/>
  <c r="H79"/>
  <c r="G79"/>
  <c r="F79"/>
  <c r="I78"/>
  <c r="H78"/>
  <c r="G78"/>
  <c r="F78"/>
  <c r="E78"/>
  <c r="I77"/>
  <c r="H77"/>
  <c r="G77"/>
  <c r="F77"/>
  <c r="E77"/>
  <c r="I76"/>
  <c r="H76"/>
  <c r="G76"/>
  <c r="F76"/>
  <c r="E76"/>
  <c r="J76" s="1"/>
  <c r="I75"/>
  <c r="H75"/>
  <c r="G75"/>
  <c r="F75"/>
  <c r="E75"/>
  <c r="I74"/>
  <c r="H74"/>
  <c r="G74"/>
  <c r="F74"/>
  <c r="I73"/>
  <c r="H73"/>
  <c r="G73"/>
  <c r="F73"/>
  <c r="E73"/>
  <c r="I72"/>
  <c r="H72"/>
  <c r="G72"/>
  <c r="E72"/>
  <c r="I71"/>
  <c r="E71"/>
  <c r="I70"/>
  <c r="H70"/>
  <c r="G70"/>
  <c r="F70"/>
  <c r="E70"/>
  <c r="J70" s="1"/>
  <c r="C70"/>
  <c r="I69"/>
  <c r="H69"/>
  <c r="G69"/>
  <c r="F69"/>
  <c r="J69" s="1"/>
  <c r="E69"/>
  <c r="C69"/>
  <c r="I68"/>
  <c r="H68"/>
  <c r="G68"/>
  <c r="F68"/>
  <c r="E68"/>
  <c r="J68" s="1"/>
  <c r="C68"/>
  <c r="I67"/>
  <c r="H67"/>
  <c r="G67"/>
  <c r="F67"/>
  <c r="Q56" s="1"/>
  <c r="E67"/>
  <c r="C67"/>
  <c r="I66"/>
  <c r="H66"/>
  <c r="G66"/>
  <c r="F66"/>
  <c r="E66"/>
  <c r="J66" s="1"/>
  <c r="I65"/>
  <c r="H65"/>
  <c r="N35" s="1"/>
  <c r="O37" s="1"/>
  <c r="P37" s="1"/>
  <c r="G65"/>
  <c r="F65"/>
  <c r="E65"/>
  <c r="C65"/>
  <c r="I64"/>
  <c r="H64"/>
  <c r="G64"/>
  <c r="F64"/>
  <c r="J64" s="1"/>
  <c r="E64"/>
  <c r="C64"/>
  <c r="I63"/>
  <c r="H63"/>
  <c r="G63"/>
  <c r="U57" s="1"/>
  <c r="V57" s="1"/>
  <c r="F63"/>
  <c r="E63"/>
  <c r="C63"/>
  <c r="I62"/>
  <c r="H62"/>
  <c r="G62"/>
  <c r="F62"/>
  <c r="J62" s="1"/>
  <c r="E62"/>
  <c r="I61"/>
  <c r="H61"/>
  <c r="G61"/>
  <c r="F61"/>
  <c r="E61"/>
  <c r="C61"/>
  <c r="I60"/>
  <c r="H60"/>
  <c r="G60"/>
  <c r="U56" s="1"/>
  <c r="V56" s="1"/>
  <c r="F60"/>
  <c r="E60"/>
  <c r="J60" s="1"/>
  <c r="C60"/>
  <c r="I59"/>
  <c r="H59"/>
  <c r="G59"/>
  <c r="F59"/>
  <c r="J59" s="1"/>
  <c r="E59"/>
  <c r="I58"/>
  <c r="H58"/>
  <c r="G58"/>
  <c r="F58"/>
  <c r="J58" s="1"/>
  <c r="E58"/>
  <c r="C58"/>
  <c r="I57"/>
  <c r="H57"/>
  <c r="G57"/>
  <c r="F57"/>
  <c r="E57"/>
  <c r="C57"/>
  <c r="I56"/>
  <c r="H56"/>
  <c r="G56"/>
  <c r="F56"/>
  <c r="J56" s="1"/>
  <c r="E56"/>
  <c r="C56"/>
  <c r="I55"/>
  <c r="H55"/>
  <c r="G55"/>
  <c r="F55"/>
  <c r="E55"/>
  <c r="I54"/>
  <c r="H54"/>
  <c r="G54"/>
  <c r="F54"/>
  <c r="E54"/>
  <c r="J54" s="1"/>
  <c r="C54"/>
  <c r="I53"/>
  <c r="H53"/>
  <c r="G53"/>
  <c r="F53"/>
  <c r="J53" s="1"/>
  <c r="E53"/>
  <c r="I52"/>
  <c r="H52"/>
  <c r="G52"/>
  <c r="U55" s="1"/>
  <c r="V55" s="1"/>
  <c r="F52"/>
  <c r="J52" s="1"/>
  <c r="E52"/>
  <c r="I51"/>
  <c r="H51"/>
  <c r="G51"/>
  <c r="F51"/>
  <c r="Q55" s="1"/>
  <c r="E51"/>
  <c r="C51"/>
  <c r="I50"/>
  <c r="H50"/>
  <c r="G50"/>
  <c r="U54" s="1"/>
  <c r="V54" s="1"/>
  <c r="F50"/>
  <c r="E50"/>
  <c r="J50" s="1"/>
  <c r="C50"/>
  <c r="I49"/>
  <c r="H49"/>
  <c r="G49"/>
  <c r="F49"/>
  <c r="J49" s="1"/>
  <c r="E49"/>
  <c r="C49"/>
  <c r="I48"/>
  <c r="H48"/>
  <c r="G48"/>
  <c r="U53" s="1"/>
  <c r="V53" s="1"/>
  <c r="F48"/>
  <c r="E48"/>
  <c r="J48" s="1"/>
  <c r="C48"/>
  <c r="I47"/>
  <c r="H47"/>
  <c r="G47"/>
  <c r="F47"/>
  <c r="J47" s="1"/>
  <c r="E47"/>
  <c r="C47"/>
  <c r="I46"/>
  <c r="H46"/>
  <c r="G46"/>
  <c r="F46"/>
  <c r="E46"/>
  <c r="J46" s="1"/>
  <c r="V59"/>
  <c r="I45"/>
  <c r="H45"/>
  <c r="G45"/>
  <c r="F45"/>
  <c r="J45" s="1"/>
  <c r="E45"/>
  <c r="U58"/>
  <c r="V58" s="1"/>
  <c r="I44"/>
  <c r="H44"/>
  <c r="G44"/>
  <c r="F44"/>
  <c r="Q54" s="1"/>
  <c r="E44"/>
  <c r="T57"/>
  <c r="I43"/>
  <c r="H43"/>
  <c r="G43"/>
  <c r="F43"/>
  <c r="E43"/>
  <c r="J43" s="1"/>
  <c r="I42"/>
  <c r="H42"/>
  <c r="G42"/>
  <c r="F42"/>
  <c r="E42"/>
  <c r="C42"/>
  <c r="T55"/>
  <c r="I41"/>
  <c r="H41"/>
  <c r="G41"/>
  <c r="F41"/>
  <c r="J41" s="1"/>
  <c r="E41"/>
  <c r="C41"/>
  <c r="I40"/>
  <c r="H40"/>
  <c r="G40"/>
  <c r="F40"/>
  <c r="E40"/>
  <c r="O54"/>
  <c r="I39"/>
  <c r="H39"/>
  <c r="G39"/>
  <c r="F39"/>
  <c r="Q53" s="1"/>
  <c r="E39"/>
  <c r="U52"/>
  <c r="V52" s="1"/>
  <c r="I38"/>
  <c r="H38"/>
  <c r="G38"/>
  <c r="F38"/>
  <c r="E38"/>
  <c r="J38" s="1"/>
  <c r="C38"/>
  <c r="U51"/>
  <c r="V51" s="1"/>
  <c r="I37"/>
  <c r="H37"/>
  <c r="G37"/>
  <c r="F37"/>
  <c r="J37" s="1"/>
  <c r="E37"/>
  <c r="Q51"/>
  <c r="F36"/>
  <c r="Q52" s="1"/>
  <c r="E36"/>
  <c r="J36" s="1"/>
  <c r="K36" s="1"/>
  <c r="D37" s="1"/>
  <c r="D36"/>
  <c r="C36"/>
  <c r="K35"/>
  <c r="D35"/>
  <c r="K34"/>
  <c r="E25"/>
  <c r="E24"/>
  <c r="E21"/>
  <c r="J87" l="1"/>
  <c r="J79"/>
  <c r="J78"/>
  <c r="J77"/>
  <c r="J75"/>
  <c r="J73"/>
  <c r="J40"/>
  <c r="J42"/>
  <c r="J55"/>
  <c r="J57"/>
  <c r="J63"/>
  <c r="J65"/>
  <c r="J72"/>
  <c r="J72" i="3"/>
  <c r="F71" i="1" s="1"/>
  <c r="J71"/>
  <c r="J89"/>
  <c r="K37"/>
  <c r="D38" s="1"/>
  <c r="K38" s="1"/>
  <c r="D39" s="1"/>
  <c r="K39" s="1"/>
  <c r="D40" s="1"/>
  <c r="K40" s="1"/>
  <c r="D41" s="1"/>
  <c r="K41" s="1"/>
  <c r="D42" s="1"/>
  <c r="K42" s="1"/>
  <c r="D43" s="1"/>
  <c r="K43" s="1"/>
  <c r="D44" s="1"/>
  <c r="J39"/>
  <c r="J44"/>
  <c r="J51"/>
  <c r="J61"/>
  <c r="J67"/>
  <c r="K44" l="1"/>
  <c r="D45" s="1"/>
  <c r="K45" s="1"/>
  <c r="D46" s="1"/>
  <c r="K46" s="1"/>
  <c r="D47" s="1"/>
  <c r="K47" s="1"/>
  <c r="D48" s="1"/>
  <c r="K48" s="1"/>
  <c r="D49" s="1"/>
  <c r="K49" s="1"/>
  <c r="D50" s="1"/>
  <c r="K50" s="1"/>
  <c r="D51" s="1"/>
  <c r="K51" s="1"/>
  <c r="D52" s="1"/>
  <c r="K52" s="1"/>
  <c r="D53" s="1"/>
  <c r="K53" s="1"/>
  <c r="D54" s="1"/>
  <c r="K54" s="1"/>
  <c r="D55" s="1"/>
  <c r="K55" s="1"/>
  <c r="D56" s="1"/>
  <c r="K56" s="1"/>
  <c r="D57" s="1"/>
  <c r="K57" s="1"/>
  <c r="D58" s="1"/>
  <c r="K58" s="1"/>
  <c r="D59" s="1"/>
  <c r="K59" s="1"/>
  <c r="D60" s="1"/>
  <c r="K60" s="1"/>
  <c r="D61" s="1"/>
  <c r="K61" s="1"/>
  <c r="D62" s="1"/>
  <c r="K62" s="1"/>
  <c r="D63" s="1"/>
  <c r="K63" s="1"/>
  <c r="D64" s="1"/>
  <c r="K64" s="1"/>
  <c r="D65" s="1"/>
  <c r="K65" s="1"/>
  <c r="D66" s="1"/>
  <c r="K66" s="1"/>
  <c r="D67" s="1"/>
  <c r="K67" s="1"/>
  <c r="D68" s="1"/>
  <c r="K68" s="1"/>
  <c r="D69" s="1"/>
  <c r="K69" s="1"/>
  <c r="D70" s="1"/>
  <c r="K70" s="1"/>
  <c r="D71" l="1"/>
  <c r="K71" s="1"/>
  <c r="D72" s="1"/>
  <c r="K72" s="1"/>
  <c r="D73" s="1"/>
  <c r="K73" s="1"/>
  <c r="O38"/>
  <c r="Q38" s="1"/>
  <c r="Q39" s="1"/>
  <c r="Q40" s="1"/>
  <c r="D74"/>
  <c r="K74" s="1"/>
  <c r="D75" l="1"/>
  <c r="K75" s="1"/>
  <c r="D76" l="1"/>
  <c r="K76" s="1"/>
  <c r="D77" l="1"/>
  <c r="K77" s="1"/>
  <c r="D78" l="1"/>
  <c r="K78" s="1"/>
  <c r="D79" l="1"/>
  <c r="K79" s="1"/>
  <c r="D80" l="1"/>
  <c r="K80" s="1"/>
  <c r="D81" l="1"/>
  <c r="K81" s="1"/>
  <c r="D82" l="1"/>
  <c r="K82" s="1"/>
  <c r="D83" l="1"/>
  <c r="K83" s="1"/>
  <c r="D84" l="1"/>
  <c r="K84" s="1"/>
  <c r="D85" l="1"/>
  <c r="K85" s="1"/>
  <c r="D86" l="1"/>
  <c r="K86" s="1"/>
  <c r="D87" l="1"/>
  <c r="K87" s="1"/>
  <c r="D88" l="1"/>
  <c r="K88" s="1"/>
  <c r="D89" l="1"/>
  <c r="K89" s="1"/>
  <c r="D90" s="1"/>
  <c r="K90" s="1"/>
  <c r="D91" s="1"/>
  <c r="K91" s="1"/>
  <c r="D92" s="1"/>
  <c r="K92" s="1"/>
  <c r="D93" s="1"/>
  <c r="K93" s="1"/>
  <c r="D94" s="1"/>
  <c r="K94" s="1"/>
  <c r="D95" s="1"/>
  <c r="K95" s="1"/>
  <c r="D96" s="1"/>
  <c r="K96" s="1"/>
  <c r="D97" s="1"/>
  <c r="K97" s="1"/>
  <c r="D98" s="1"/>
  <c r="K98" s="1"/>
  <c r="D99" s="1"/>
  <c r="K99" s="1"/>
  <c r="D100" s="1"/>
  <c r="K100" s="1"/>
  <c r="D101" s="1"/>
  <c r="K101" s="1"/>
  <c r="D102" s="1"/>
  <c r="K102" s="1"/>
  <c r="D103" s="1"/>
  <c r="K103" s="1"/>
  <c r="D104" s="1"/>
  <c r="K104" s="1"/>
  <c r="D105" s="1"/>
  <c r="K105" s="1"/>
  <c r="D106" s="1"/>
  <c r="K106" s="1"/>
  <c r="D107" s="1"/>
  <c r="K107" s="1"/>
  <c r="D108" s="1"/>
  <c r="K108" s="1"/>
  <c r="D109" s="1"/>
  <c r="K109" s="1"/>
  <c r="D110" s="1"/>
  <c r="K110" s="1"/>
  <c r="D111" s="1"/>
  <c r="K111" s="1"/>
  <c r="D112" s="1"/>
  <c r="K112" s="1"/>
  <c r="D113" s="1"/>
  <c r="K113" s="1"/>
  <c r="D114" s="1"/>
  <c r="K114" s="1"/>
  <c r="D115" s="1"/>
  <c r="K115" s="1"/>
  <c r="D116" s="1"/>
  <c r="K116" s="1"/>
  <c r="D117" s="1"/>
  <c r="K117" s="1"/>
  <c r="D118" s="1"/>
  <c r="K118" s="1"/>
  <c r="D119" s="1"/>
  <c r="K119" s="1"/>
  <c r="D120" s="1"/>
  <c r="K120" s="1"/>
  <c r="D121" s="1"/>
  <c r="K121" s="1"/>
  <c r="D122" s="1"/>
  <c r="K122" s="1"/>
  <c r="D123" s="1"/>
  <c r="K123" s="1"/>
  <c r="D124" s="1"/>
  <c r="K124" s="1"/>
  <c r="D125" s="1"/>
  <c r="K125" s="1"/>
  <c r="D126" s="1"/>
  <c r="K126" s="1"/>
  <c r="D127" s="1"/>
  <c r="K127" s="1"/>
  <c r="D128" s="1"/>
  <c r="K128" s="1"/>
  <c r="D129" s="1"/>
  <c r="K129" s="1"/>
  <c r="D130" s="1"/>
  <c r="K130" s="1"/>
  <c r="D131" s="1"/>
  <c r="K131" s="1"/>
  <c r="D132" s="1"/>
  <c r="K132" s="1"/>
  <c r="D133" s="1"/>
  <c r="K133" s="1"/>
  <c r="D134" s="1"/>
  <c r="K134" s="1"/>
  <c r="D135" s="1"/>
  <c r="K135" s="1"/>
  <c r="D136" s="1"/>
  <c r="K136" s="1"/>
  <c r="D137" s="1"/>
  <c r="K137" s="1"/>
  <c r="D138" s="1"/>
  <c r="K138" s="1"/>
  <c r="D139" s="1"/>
  <c r="K139" s="1"/>
  <c r="D140" s="1"/>
  <c r="K140" s="1"/>
  <c r="D141" s="1"/>
  <c r="K141" s="1"/>
  <c r="D142" s="1"/>
  <c r="K142" s="1"/>
  <c r="D143" s="1"/>
  <c r="K143" s="1"/>
  <c r="D144" s="1"/>
  <c r="K144" s="1"/>
  <c r="D145" s="1"/>
  <c r="K145" s="1"/>
  <c r="D146" s="1"/>
  <c r="K146" s="1"/>
  <c r="D147" s="1"/>
  <c r="K147" s="1"/>
  <c r="D148" s="1"/>
  <c r="K148" s="1"/>
</calcChain>
</file>

<file path=xl/comments1.xml><?xml version="1.0" encoding="utf-8"?>
<comments xmlns="http://schemas.openxmlformats.org/spreadsheetml/2006/main">
  <authors>
    <author>moel_yd</author>
  </authors>
  <commentList>
    <comment ref="F54" authorId="0">
      <text>
        <r>
          <rPr>
            <b/>
            <sz val="9"/>
            <color indexed="81"/>
            <rFont val="Tahoma"/>
            <charset val="1"/>
          </rPr>
          <t>Minyak beli</t>
        </r>
      </text>
    </comment>
    <comment ref="F55" authorId="0">
      <text>
        <r>
          <rPr>
            <b/>
            <sz val="9"/>
            <color indexed="81"/>
            <rFont val="Tahoma"/>
            <charset val="1"/>
          </rPr>
          <t>minyak beli</t>
        </r>
      </text>
    </comment>
    <comment ref="G55" authorId="0">
      <text>
        <r>
          <rPr>
            <b/>
            <sz val="9"/>
            <color indexed="81"/>
            <rFont val="Tahoma"/>
            <charset val="1"/>
          </rPr>
          <t>minyak beli</t>
        </r>
      </text>
    </comment>
    <comment ref="F59" authorId="0">
      <text>
        <r>
          <rPr>
            <b/>
            <sz val="9"/>
            <color indexed="81"/>
            <rFont val="Tahoma"/>
            <charset val="1"/>
          </rPr>
          <t>minyak beli 500 ltr</t>
        </r>
      </text>
    </comment>
  </commentList>
</comments>
</file>

<file path=xl/comments2.xml><?xml version="1.0" encoding="utf-8"?>
<comments xmlns="http://schemas.openxmlformats.org/spreadsheetml/2006/main">
  <authors>
    <author>moel_yd</author>
    <author>Lenovo</author>
  </authors>
  <commentList>
    <comment ref="F11" authorId="0">
      <text>
        <r>
          <rPr>
            <b/>
            <sz val="9"/>
            <color indexed="81"/>
            <rFont val="Tahoma"/>
            <family val="2"/>
          </rPr>
          <t>kobelko numpuk bahan grogol</t>
        </r>
      </text>
    </comment>
    <comment ref="H15" authorId="0">
      <text>
        <r>
          <rPr>
            <b/>
            <sz val="9"/>
            <color indexed="81"/>
            <rFont val="Tahoma"/>
            <family val="2"/>
          </rPr>
          <t>trado 01 ke kumpulan</t>
        </r>
      </text>
    </comment>
    <comment ref="H16" authorId="0">
      <text>
        <r>
          <rPr>
            <b/>
            <sz val="9"/>
            <color indexed="81"/>
            <rFont val="Tahoma"/>
            <family val="2"/>
          </rPr>
          <t>perbaikan hitachi tental</t>
        </r>
      </text>
    </comment>
    <comment ref="H18" authorId="0">
      <text>
        <r>
          <rPr>
            <b/>
            <sz val="9"/>
            <color indexed="81"/>
            <rFont val="Tahoma"/>
            <family val="2"/>
          </rPr>
          <t>perbaikan hitachi rental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>perbikan vibri XGMA</t>
        </r>
      </text>
    </comment>
    <comment ref="F21" authorId="0">
      <text>
        <r>
          <rPr>
            <b/>
            <sz val="9"/>
            <color indexed="81"/>
            <rFont val="Tahoma"/>
            <charset val="1"/>
          </rPr>
          <t>dirikan cerobong AMP</t>
        </r>
      </text>
    </comment>
    <comment ref="F24" authorId="0">
      <text>
        <r>
          <rPr>
            <b/>
            <sz val="9"/>
            <color indexed="81"/>
            <rFont val="Tahoma"/>
            <charset val="1"/>
          </rPr>
          <t>dirikan cerobong AMP</t>
        </r>
      </text>
    </comment>
    <comment ref="F25" authorId="0">
      <text>
        <r>
          <rPr>
            <b/>
            <sz val="9"/>
            <color indexed="81"/>
            <rFont val="Tahoma"/>
            <charset val="1"/>
          </rPr>
          <t>dirikan cerobong AMP</t>
        </r>
      </text>
    </comment>
    <comment ref="H26" authorId="0">
      <text>
        <r>
          <rPr>
            <b/>
            <sz val="9"/>
            <color indexed="81"/>
            <rFont val="Tahoma"/>
            <family val="2"/>
          </rPr>
          <t>TRADO cuci alat</t>
        </r>
      </text>
    </comment>
    <comment ref="H27" authorId="0">
      <text>
        <r>
          <rPr>
            <b/>
            <sz val="9"/>
            <color indexed="81"/>
            <rFont val="Tahoma"/>
            <family val="2"/>
          </rPr>
          <t>cuci mesin dyna sprayer</t>
        </r>
      </text>
    </comment>
    <comment ref="F28" authorId="0">
      <text>
        <r>
          <rPr>
            <b/>
            <sz val="9"/>
            <color indexed="81"/>
            <rFont val="Tahoma"/>
            <charset val="1"/>
          </rPr>
          <t>dirikan cerobong AMP</t>
        </r>
      </text>
    </comment>
    <comment ref="F36" authorId="0">
      <text>
        <r>
          <rPr>
            <b/>
            <sz val="9"/>
            <color indexed="81"/>
            <rFont val="Tahoma"/>
            <charset val="1"/>
          </rPr>
          <t>Angkat Pisau Jaw Crusher</t>
        </r>
      </text>
    </comment>
    <comment ref="H36" authorId="0">
      <text>
        <r>
          <rPr>
            <b/>
            <sz val="9"/>
            <color indexed="81"/>
            <rFont val="Tahoma"/>
            <charset val="1"/>
          </rPr>
          <t>cuci mesin</t>
        </r>
      </text>
    </comment>
    <comment ref="F37" authorId="0">
      <text>
        <r>
          <rPr>
            <b/>
            <sz val="9"/>
            <color indexed="81"/>
            <rFont val="Tahoma"/>
            <family val="2"/>
          </rPr>
          <t>PERBAIKAN CRUSHER DAN RAPIKAN TANAH</t>
        </r>
      </text>
    </comment>
    <comment ref="F38" authorId="0">
      <text>
        <r>
          <rPr>
            <b/>
            <sz val="9"/>
            <color indexed="81"/>
            <rFont val="Tahoma"/>
            <family val="2"/>
          </rPr>
          <t>PERBAIKAN CRUSHER DAN RAPIKAN TANAH</t>
        </r>
      </text>
    </comment>
    <comment ref="H38" authorId="0">
      <text>
        <r>
          <rPr>
            <b/>
            <sz val="9"/>
            <color indexed="81"/>
            <rFont val="Tahoma"/>
            <family val="2"/>
          </rPr>
          <t>Cuci Alat Mobil</t>
        </r>
      </text>
    </comment>
    <comment ref="F39" authorId="0">
      <text>
        <r>
          <rPr>
            <b/>
            <sz val="9"/>
            <color indexed="81"/>
            <rFont val="Tahoma"/>
            <family val="2"/>
          </rPr>
          <t>Gali Lobang anti petir di AMP dan bantu di Crusher</t>
        </r>
      </text>
    </comment>
    <comment ref="F40" authorId="0">
      <text>
        <r>
          <rPr>
            <b/>
            <sz val="9"/>
            <color indexed="81"/>
            <rFont val="Tahoma"/>
            <family val="2"/>
          </rPr>
          <t>menumpuk Grogol</t>
        </r>
      </text>
    </comment>
    <comment ref="H40" authorId="0">
      <text>
        <r>
          <rPr>
            <b/>
            <sz val="9"/>
            <color indexed="81"/>
            <rFont val="Tahoma"/>
            <family val="2"/>
          </rPr>
          <t>Panasin Mesin Finisher</t>
        </r>
      </text>
    </comment>
    <comment ref="F41" authorId="0">
      <text>
        <r>
          <rPr>
            <b/>
            <sz val="9"/>
            <color indexed="81"/>
            <rFont val="Tahoma"/>
            <family val="2"/>
          </rPr>
          <t>menumpuk Grogol</t>
        </r>
      </text>
    </comment>
    <comment ref="H41" authorId="0">
      <text>
        <r>
          <rPr>
            <b/>
            <sz val="9"/>
            <color indexed="81"/>
            <rFont val="Tahoma"/>
            <family val="2"/>
          </rPr>
          <t>cuci alat mesin</t>
        </r>
      </text>
    </comment>
    <comment ref="F42" authorId="0">
      <text>
        <r>
          <rPr>
            <b/>
            <sz val="9"/>
            <color indexed="81"/>
            <rFont val="Tahoma"/>
            <family val="2"/>
          </rPr>
          <t>menumpuk Grogol</t>
        </r>
      </text>
    </comment>
    <comment ref="H43" authorId="0">
      <text>
        <r>
          <rPr>
            <b/>
            <sz val="9"/>
            <color indexed="81"/>
            <rFont val="Tahoma"/>
            <charset val="1"/>
          </rPr>
          <t>cuci mesin</t>
        </r>
      </text>
    </comment>
    <comment ref="H44" authorId="0">
      <text>
        <r>
          <rPr>
            <b/>
            <sz val="9"/>
            <color indexed="81"/>
            <rFont val="Tahoma"/>
            <charset val="1"/>
          </rPr>
          <t>cuci alat mesin</t>
        </r>
      </text>
    </comment>
    <comment ref="H45" authorId="0">
      <text>
        <r>
          <rPr>
            <b/>
            <sz val="9"/>
            <color indexed="81"/>
            <rFont val="Tahoma"/>
            <charset val="1"/>
          </rPr>
          <t>loader muat Base</t>
        </r>
      </text>
    </comment>
    <comment ref="F46" authorId="0">
      <text>
        <r>
          <rPr>
            <b/>
            <sz val="9"/>
            <color indexed="81"/>
            <rFont val="Tahoma"/>
            <charset val="1"/>
          </rPr>
          <t>perbaikan</t>
        </r>
      </text>
    </comment>
    <comment ref="H46" authorId="0">
      <text>
        <r>
          <rPr>
            <b/>
            <sz val="9"/>
            <color indexed="81"/>
            <rFont val="Tahoma"/>
            <charset val="1"/>
          </rPr>
          <t>rapikan Grogol dan muat Base</t>
        </r>
      </text>
    </comment>
    <comment ref="H47" authorId="0">
      <text>
        <r>
          <rPr>
            <b/>
            <sz val="9"/>
            <color indexed="81"/>
            <rFont val="Tahoma"/>
            <charset val="1"/>
          </rPr>
          <t>siram bak mobil u/ muat aspal</t>
        </r>
      </text>
    </comment>
    <comment ref="F48" authorId="0">
      <text>
        <r>
          <rPr>
            <b/>
            <sz val="9"/>
            <color indexed="81"/>
            <rFont val="Tahoma"/>
            <charset val="1"/>
          </rPr>
          <t>rapikan lahan base camp</t>
        </r>
      </text>
    </comment>
    <comment ref="H48" authorId="0">
      <text>
        <r>
          <rPr>
            <b/>
            <sz val="9"/>
            <color indexed="81"/>
            <rFont val="Tahoma"/>
            <charset val="1"/>
          </rPr>
          <t>cuci alat DT 03, Hitachi dan siram Bak</t>
        </r>
      </text>
    </comment>
    <comment ref="F49" authorId="0">
      <text>
        <r>
          <rPr>
            <b/>
            <sz val="9"/>
            <color indexed="81"/>
            <rFont val="Tahoma"/>
            <charset val="1"/>
          </rPr>
          <t>buat lahan baru Base Camp</t>
        </r>
      </text>
    </comment>
    <comment ref="H49" authorId="0">
      <text>
        <r>
          <rPr>
            <b/>
            <sz val="9"/>
            <color indexed="81"/>
            <rFont val="Tahoma"/>
            <charset val="1"/>
          </rPr>
          <t>siram Bak mobil aspal</t>
        </r>
      </text>
    </comment>
    <comment ref="F50" authorId="0">
      <text>
        <r>
          <rPr>
            <b/>
            <sz val="9"/>
            <color indexed="81"/>
            <rFont val="Tahoma"/>
            <charset val="1"/>
          </rPr>
          <t>merapikan lahan Base Camp</t>
        </r>
      </text>
    </comment>
    <comment ref="H51" authorId="0">
      <text>
        <r>
          <rPr>
            <b/>
            <sz val="9"/>
            <color indexed="81"/>
            <rFont val="Tahoma"/>
            <charset val="1"/>
          </rPr>
          <t>Siram Bak Mobil Aspal</t>
        </r>
      </text>
    </comment>
    <comment ref="F52" authorId="1">
      <text>
        <r>
          <rPr>
            <b/>
            <sz val="9"/>
            <color indexed="81"/>
            <rFont val="Tahoma"/>
            <charset val="1"/>
          </rPr>
          <t>Buat Lahan Baru di Camp</t>
        </r>
      </text>
    </comment>
    <comment ref="H52" authorId="1">
      <text>
        <r>
          <rPr>
            <b/>
            <sz val="9"/>
            <color indexed="81"/>
            <rFont val="Tahoma"/>
            <charset val="1"/>
          </rPr>
          <t>perbaiki crusher, muat base dan sirtu
DT, 14 DAN 18 KE PASBAR</t>
        </r>
      </text>
    </comment>
    <comment ref="H54" authorId="0">
      <text>
        <r>
          <rPr>
            <b/>
            <sz val="9"/>
            <color indexed="81"/>
            <rFont val="Tahoma"/>
            <charset val="1"/>
          </rPr>
          <t>Siram Bak Mobil Aspal, BECHO LOADER dan langsir minyak ke Galon</t>
        </r>
      </text>
    </comment>
    <comment ref="F56" authorId="0">
      <text>
        <r>
          <rPr>
            <b/>
            <sz val="9"/>
            <color indexed="81"/>
            <rFont val="Tahoma"/>
            <charset val="1"/>
          </rPr>
          <t>buat lahan baru Base Camp</t>
        </r>
      </text>
    </comment>
    <comment ref="G56" authorId="1">
      <text>
        <r>
          <rPr>
            <b/>
            <sz val="9"/>
            <color indexed="81"/>
            <rFont val="Tahoma"/>
            <charset val="1"/>
          </rPr>
          <t>buat Lokasi Work Shop</t>
        </r>
      </text>
    </comment>
    <comment ref="H56" authorId="0">
      <text>
        <r>
          <rPr>
            <b/>
            <sz val="9"/>
            <color indexed="81"/>
            <rFont val="Tahoma"/>
            <charset val="1"/>
          </rPr>
          <t>Siram Bak Mobil Aspal</t>
        </r>
      </text>
    </comment>
    <comment ref="H57" authorId="0">
      <text>
        <r>
          <rPr>
            <b/>
            <sz val="9"/>
            <color indexed="81"/>
            <rFont val="Tahoma"/>
            <charset val="1"/>
          </rPr>
          <t>Siram Bak Mobil Aspal</t>
        </r>
      </text>
    </comment>
    <comment ref="F58" authorId="0">
      <text>
        <r>
          <rPr>
            <b/>
            <sz val="9"/>
            <color indexed="81"/>
            <rFont val="Tahoma"/>
            <charset val="1"/>
          </rPr>
          <t>PERBAIKI CEROBONG AMP</t>
        </r>
      </text>
    </comment>
    <comment ref="H58" authorId="1">
      <text>
        <r>
          <rPr>
            <b/>
            <sz val="9"/>
            <color indexed="81"/>
            <rFont val="Tahoma"/>
            <charset val="1"/>
          </rPr>
          <t>CUCI ALAT MESIN DT 08</t>
        </r>
      </text>
    </comment>
    <comment ref="H59" authorId="1">
      <text>
        <r>
          <rPr>
            <b/>
            <sz val="9"/>
            <color indexed="81"/>
            <rFont val="Tahoma"/>
            <charset val="1"/>
          </rPr>
          <t>langsir minyak 2 dt</t>
        </r>
      </text>
    </comment>
    <comment ref="H60" authorId="0">
      <text>
        <r>
          <rPr>
            <b/>
            <sz val="9"/>
            <color indexed="81"/>
            <rFont val="Tahoma"/>
            <charset val="1"/>
          </rPr>
          <t>Siram Bak Mobil Aspal</t>
        </r>
      </text>
    </comment>
    <comment ref="H61" authorId="0">
      <text>
        <r>
          <rPr>
            <b/>
            <sz val="9"/>
            <color indexed="81"/>
            <rFont val="Tahoma"/>
            <charset val="1"/>
          </rPr>
          <t>Siram Bak Mobil Aspal</t>
        </r>
      </text>
    </comment>
    <comment ref="H62" authorId="0">
      <text>
        <r>
          <rPr>
            <b/>
            <sz val="9"/>
            <color indexed="81"/>
            <rFont val="Tahoma"/>
            <charset val="1"/>
          </rPr>
          <t>Siram Bak Mobil Aspal</t>
        </r>
      </text>
    </comment>
    <comment ref="H63" authorId="0">
      <text>
        <r>
          <rPr>
            <b/>
            <sz val="9"/>
            <color indexed="81"/>
            <rFont val="Tahoma"/>
            <charset val="1"/>
          </rPr>
          <t>Siram Bak Mobil Aspal</t>
        </r>
      </text>
    </comment>
    <comment ref="H65" authorId="0">
      <text>
        <r>
          <rPr>
            <b/>
            <sz val="9"/>
            <color indexed="81"/>
            <rFont val="Tahoma"/>
            <charset val="1"/>
          </rPr>
          <t>paving set Trial Mix</t>
        </r>
      </text>
    </comment>
    <comment ref="H66" authorId="0">
      <text>
        <r>
          <rPr>
            <b/>
            <sz val="9"/>
            <color indexed="81"/>
            <rFont val="Tahoma"/>
            <charset val="1"/>
          </rPr>
          <t>Paving set, DT 12 Trial Mix AC-BC, AC-WC</t>
        </r>
      </text>
    </comment>
    <comment ref="H69" authorId="0">
      <text>
        <r>
          <rPr>
            <b/>
            <sz val="9"/>
            <color indexed="81"/>
            <rFont val="Tahoma"/>
            <charset val="1"/>
          </rPr>
          <t>Siram Bak Mobil Aspal</t>
        </r>
      </text>
    </comment>
    <comment ref="H91" authorId="0">
      <text>
        <r>
          <rPr>
            <b/>
            <sz val="9"/>
            <color indexed="81"/>
            <rFont val="Tahoma"/>
            <charset val="1"/>
          </rPr>
          <t>Pakai Minyak Genset AMP</t>
        </r>
      </text>
    </comment>
  </commentList>
</comments>
</file>

<file path=xl/comments3.xml><?xml version="1.0" encoding="utf-8"?>
<comments xmlns="http://schemas.openxmlformats.org/spreadsheetml/2006/main">
  <authors>
    <author>moel_yd</author>
  </authors>
  <commentList>
    <comment ref="D70" authorId="0">
      <text>
        <r>
          <rPr>
            <b/>
            <sz val="9"/>
            <color indexed="81"/>
            <rFont val="Tahoma"/>
            <family val="2"/>
          </rPr>
          <t>tukijan+ teluk Embun</t>
        </r>
      </text>
    </comment>
    <comment ref="D71" authorId="0">
      <text>
        <r>
          <rPr>
            <b/>
            <sz val="9"/>
            <color indexed="81"/>
            <rFont val="Tahoma"/>
            <family val="2"/>
          </rPr>
          <t>tukijan+ teluk Embun</t>
        </r>
      </text>
    </comment>
  </commentList>
</comments>
</file>

<file path=xl/comments4.xml><?xml version="1.0" encoding="utf-8"?>
<comments xmlns="http://schemas.openxmlformats.org/spreadsheetml/2006/main">
  <authors>
    <author>moel_yd</author>
    <author>Lenovo</author>
  </authors>
  <commentList>
    <comment ref="G37" authorId="0">
      <text>
        <r>
          <rPr>
            <b/>
            <sz val="9"/>
            <color indexed="81"/>
            <rFont val="Tahoma"/>
            <family val="2"/>
          </rPr>
          <t>KE PASBAR</t>
        </r>
      </text>
    </comment>
    <comment ref="I39" authorId="0">
      <text>
        <r>
          <rPr>
            <b/>
            <sz val="9"/>
            <color indexed="81"/>
            <rFont val="Tahoma"/>
            <family val="2"/>
          </rPr>
          <t>KE PASBAR</t>
        </r>
      </text>
    </comment>
    <comment ref="L42" authorId="1">
      <text>
        <r>
          <rPr>
            <b/>
            <sz val="9"/>
            <color indexed="81"/>
            <rFont val="Tahoma"/>
            <charset val="1"/>
          </rPr>
          <t>bayar tgl 8 Juni 2015</t>
        </r>
      </text>
    </comment>
    <comment ref="D44" authorId="0">
      <text>
        <r>
          <rPr>
            <b/>
            <sz val="9"/>
            <color indexed="81"/>
            <rFont val="Tahoma"/>
            <charset val="1"/>
          </rPr>
          <t>ke barat bawa loader</t>
        </r>
      </text>
    </comment>
    <comment ref="L47" authorId="1">
      <text>
        <r>
          <rPr>
            <b/>
            <sz val="9"/>
            <color indexed="81"/>
            <rFont val="Tahoma"/>
            <charset val="1"/>
          </rPr>
          <t>dibayar tgl 15 juni 2015</t>
        </r>
      </text>
    </comment>
    <comment ref="I56" authorId="1">
      <text>
        <r>
          <rPr>
            <b/>
            <sz val="9"/>
            <color indexed="81"/>
            <rFont val="Tahoma"/>
            <charset val="1"/>
          </rPr>
          <t>langsir abu batu pasbar</t>
        </r>
      </text>
    </comment>
    <comment ref="K56" authorId="1">
      <text>
        <r>
          <rPr>
            <b/>
            <sz val="9"/>
            <color indexed="81"/>
            <rFont val="Tahoma"/>
            <charset val="1"/>
          </rPr>
          <t>langsir abu batu pasbar</t>
        </r>
      </text>
    </comment>
    <comment ref="I58" authorId="1">
      <text>
        <r>
          <rPr>
            <b/>
            <sz val="9"/>
            <color indexed="81"/>
            <rFont val="Tahoma"/>
            <charset val="1"/>
          </rPr>
          <t>langsir abu batu pasbar</t>
        </r>
      </text>
    </comment>
    <comment ref="K58" authorId="1">
      <text>
        <r>
          <rPr>
            <b/>
            <sz val="9"/>
            <color indexed="81"/>
            <rFont val="Tahoma"/>
            <charset val="1"/>
          </rPr>
          <t>langsir abu batu pasbar</t>
        </r>
      </text>
    </comment>
    <comment ref="D63" authorId="0">
      <text>
        <r>
          <rPr>
            <b/>
            <sz val="9"/>
            <color indexed="81"/>
            <rFont val="Tahoma"/>
            <charset val="1"/>
          </rPr>
          <t>demob doser ke pasbar</t>
        </r>
      </text>
    </comment>
    <comment ref="E63" authorId="0">
      <text>
        <r>
          <rPr>
            <b/>
            <sz val="9"/>
            <color indexed="81"/>
            <rFont val="Tahoma"/>
            <charset val="1"/>
          </rPr>
          <t>langsir abu batu dr pasbar</t>
        </r>
      </text>
    </comment>
    <comment ref="E65" authorId="0">
      <text>
        <r>
          <rPr>
            <b/>
            <sz val="9"/>
            <color indexed="81"/>
            <rFont val="Tahoma"/>
            <charset val="1"/>
          </rPr>
          <t>jemput abu batu ke pasbar</t>
        </r>
      </text>
    </comment>
  </commentList>
</comments>
</file>

<file path=xl/sharedStrings.xml><?xml version="1.0" encoding="utf-8"?>
<sst xmlns="http://schemas.openxmlformats.org/spreadsheetml/2006/main" count="120" uniqueCount="66">
  <si>
    <t>NO</t>
  </si>
  <si>
    <t>TGL</t>
  </si>
  <si>
    <t>MINYAK MASUK</t>
  </si>
  <si>
    <t>TERPAKAI</t>
  </si>
  <si>
    <t>JUMLAH TERPAKAI</t>
  </si>
  <si>
    <t>KETERANGAN</t>
  </si>
  <si>
    <t>BASE CAMP</t>
  </si>
  <si>
    <t>QUARRY</t>
  </si>
  <si>
    <t>CRUSHER</t>
  </si>
  <si>
    <t>AMP</t>
  </si>
  <si>
    <t>RICIAN PEMAKAIN MINYAK</t>
  </si>
  <si>
    <t xml:space="preserve">TERPAKAI </t>
  </si>
  <si>
    <t>JUMLAH</t>
  </si>
  <si>
    <t>MESIN LAS</t>
  </si>
  <si>
    <t>LAINNYA</t>
  </si>
  <si>
    <t>GEANSET</t>
  </si>
  <si>
    <t>LOADER</t>
  </si>
  <si>
    <t>SHIFT PAGI</t>
  </si>
  <si>
    <t>SHIFT MALAM</t>
  </si>
  <si>
    <t>RINCIAN PEMAKAIN MINYAK</t>
  </si>
  <si>
    <t>TRADO</t>
  </si>
  <si>
    <t>DT 14</t>
  </si>
  <si>
    <t>DYNA</t>
  </si>
  <si>
    <t>EXCAVATOR</t>
  </si>
  <si>
    <t>REKAP PEMAKAIAN MINYAK SOLAR</t>
  </si>
  <si>
    <t>SISA MINYAK</t>
  </si>
  <si>
    <t>TANGGAL</t>
  </si>
  <si>
    <t xml:space="preserve">GENSET LISTRIK </t>
  </si>
  <si>
    <t>GENSET</t>
  </si>
  <si>
    <t>KETEL</t>
  </si>
  <si>
    <t>DT</t>
  </si>
  <si>
    <t>EXCA</t>
  </si>
  <si>
    <t>JUMLAH MINYAK</t>
  </si>
  <si>
    <t>DT 03</t>
  </si>
  <si>
    <t>DT 10</t>
  </si>
  <si>
    <t>ICHRAM</t>
  </si>
  <si>
    <t>total 3.398 ltr sudah bayar 3.564 liter per tgl 1 juni 2015</t>
  </si>
  <si>
    <t>WIRMAN</t>
  </si>
  <si>
    <t>DOZER</t>
  </si>
  <si>
    <t>terpakai</t>
  </si>
  <si>
    <t>dibayar</t>
  </si>
  <si>
    <t>sisa</t>
  </si>
  <si>
    <t>tgl</t>
  </si>
  <si>
    <t>160 liter dari Trado</t>
  </si>
  <si>
    <t>DT 12 beli 2 rit</t>
  </si>
  <si>
    <t>DT 21</t>
  </si>
  <si>
    <t>Beli 2 DT</t>
  </si>
  <si>
    <t>DT 08</t>
  </si>
  <si>
    <t>DT 19</t>
  </si>
  <si>
    <t>DT 12</t>
  </si>
  <si>
    <t>Beli 2 DT 320 liter</t>
  </si>
  <si>
    <t>DIBAYAR</t>
  </si>
  <si>
    <t>SISA</t>
  </si>
  <si>
    <t>STONE CRUSHER</t>
  </si>
  <si>
    <t>JUMLAH TOTAL</t>
  </si>
  <si>
    <t>tarik dari Loader Cat</t>
  </si>
  <si>
    <t>bon belum bayar</t>
  </si>
  <si>
    <t>base camp</t>
  </si>
  <si>
    <t>crusher</t>
  </si>
  <si>
    <t>Quarry</t>
  </si>
  <si>
    <t>Lainnya</t>
  </si>
  <si>
    <t>Total</t>
  </si>
  <si>
    <t>Saldo</t>
  </si>
  <si>
    <t>Kelebihan pembayaran</t>
  </si>
  <si>
    <t>kekurangan pembayaran</t>
  </si>
  <si>
    <t>DT 11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</si>
</sst>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164" formatCode="[$-421]dd\ mmmm\ yyyy;@"/>
    <numFmt numFmtId="165" formatCode="0.0"/>
    <numFmt numFmtId="166" formatCode="_(* #,##0.0_);_(* \(#,##0.0\);_(* &quot;-&quot;_);_(@_)"/>
  </numFmts>
  <fonts count="13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6"/>
      <color theme="1"/>
      <name val="Showcard Gothic"/>
      <family val="5"/>
    </font>
    <font>
      <b/>
      <sz val="9"/>
      <color indexed="81"/>
      <name val="Tahoma"/>
      <family val="2"/>
    </font>
    <font>
      <sz val="16"/>
      <color theme="1"/>
      <name val="Times New Roman"/>
      <family val="1"/>
    </font>
    <font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56">
    <xf numFmtId="0" fontId="0" fillId="0" borderId="0" xfId="0"/>
    <xf numFmtId="0" fontId="2" fillId="0" borderId="0" xfId="0" applyFont="1"/>
    <xf numFmtId="41" fontId="0" fillId="0" borderId="0" xfId="1" applyFont="1"/>
    <xf numFmtId="0" fontId="5" fillId="2" borderId="4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/>
    <xf numFmtId="0" fontId="0" fillId="0" borderId="14" xfId="0" applyFill="1" applyBorder="1"/>
    <xf numFmtId="0" fontId="6" fillId="0" borderId="22" xfId="0" applyFont="1" applyFill="1" applyBorder="1" applyAlignment="1">
      <alignment horizontal="center" vertical="center"/>
    </xf>
    <xf numFmtId="0" fontId="0" fillId="0" borderId="21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9" fillId="0" borderId="0" xfId="0" applyFont="1"/>
    <xf numFmtId="0" fontId="9" fillId="0" borderId="1" xfId="0" applyFont="1" applyBorder="1"/>
    <xf numFmtId="0" fontId="9" fillId="0" borderId="14" xfId="0" applyFont="1" applyBorder="1"/>
    <xf numFmtId="0" fontId="9" fillId="0" borderId="1" xfId="0" applyFont="1" applyFill="1" applyBorder="1"/>
    <xf numFmtId="0" fontId="9" fillId="0" borderId="14" xfId="0" applyFont="1" applyFill="1" applyBorder="1"/>
    <xf numFmtId="0" fontId="10" fillId="0" borderId="22" xfId="0" applyFont="1" applyFill="1" applyBorder="1" applyAlignment="1">
      <alignment horizontal="center" wrapText="1"/>
    </xf>
    <xf numFmtId="164" fontId="9" fillId="0" borderId="14" xfId="0" applyNumberFormat="1" applyFont="1" applyFill="1" applyBorder="1" applyAlignment="1">
      <alignment horizontal="center"/>
    </xf>
    <xf numFmtId="164" fontId="9" fillId="0" borderId="1" xfId="0" applyNumberFormat="1" applyFont="1" applyFill="1" applyBorder="1" applyAlignment="1">
      <alignment horizontal="center"/>
    </xf>
    <xf numFmtId="0" fontId="9" fillId="0" borderId="14" xfId="0" applyFont="1" applyFill="1" applyBorder="1" applyAlignment="1">
      <alignment horizontal="center"/>
    </xf>
    <xf numFmtId="0" fontId="9" fillId="0" borderId="15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9" fillId="0" borderId="1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1" fontId="9" fillId="0" borderId="14" xfId="0" applyNumberFormat="1" applyFont="1" applyBorder="1" applyAlignment="1">
      <alignment vertical="center"/>
    </xf>
    <xf numFmtId="164" fontId="9" fillId="0" borderId="14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9" fillId="0" borderId="8" xfId="0" applyFont="1" applyBorder="1"/>
    <xf numFmtId="0" fontId="9" fillId="0" borderId="9" xfId="0" applyFont="1" applyBorder="1"/>
    <xf numFmtId="0" fontId="9" fillId="0" borderId="11" xfId="0" applyFont="1" applyBorder="1"/>
    <xf numFmtId="0" fontId="9" fillId="0" borderId="23" xfId="0" applyFont="1" applyBorder="1"/>
    <xf numFmtId="164" fontId="9" fillId="0" borderId="8" xfId="0" applyNumberFormat="1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64" fontId="9" fillId="2" borderId="1" xfId="0" applyNumberFormat="1" applyFont="1" applyFill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11" fillId="0" borderId="19" xfId="0" applyFont="1" applyFill="1" applyBorder="1" applyAlignment="1">
      <alignment vertical="center"/>
    </xf>
    <xf numFmtId="0" fontId="11" fillId="0" borderId="20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1" fontId="9" fillId="0" borderId="14" xfId="0" applyNumberFormat="1" applyFont="1" applyBorder="1" applyAlignment="1">
      <alignment horizontal="center"/>
    </xf>
    <xf numFmtId="1" fontId="9" fillId="0" borderId="1" xfId="0" applyNumberFormat="1" applyFont="1" applyBorder="1"/>
    <xf numFmtId="1" fontId="9" fillId="0" borderId="1" xfId="0" applyNumberFormat="1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164" fontId="9" fillId="0" borderId="14" xfId="0" applyNumberFormat="1" applyFont="1" applyBorder="1" applyAlignment="1">
      <alignment horizontal="center"/>
    </xf>
    <xf numFmtId="1" fontId="9" fillId="0" borderId="14" xfId="0" applyNumberFormat="1" applyFont="1" applyBorder="1"/>
    <xf numFmtId="0" fontId="7" fillId="0" borderId="22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vertical="center"/>
    </xf>
    <xf numFmtId="0" fontId="11" fillId="0" borderId="22" xfId="0" applyFont="1" applyFill="1" applyBorder="1" applyAlignment="1">
      <alignment horizontal="center" vertical="center"/>
    </xf>
    <xf numFmtId="0" fontId="10" fillId="0" borderId="7" xfId="0" applyFont="1" applyBorder="1"/>
    <xf numFmtId="164" fontId="10" fillId="0" borderId="8" xfId="0" applyNumberFormat="1" applyFont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9" xfId="0" applyFont="1" applyBorder="1"/>
    <xf numFmtId="0" fontId="10" fillId="0" borderId="10" xfId="0" applyFont="1" applyBorder="1"/>
    <xf numFmtId="164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1" xfId="0" applyFont="1" applyBorder="1"/>
    <xf numFmtId="0" fontId="10" fillId="0" borderId="10" xfId="0" applyFont="1" applyFill="1" applyBorder="1"/>
    <xf numFmtId="164" fontId="10" fillId="0" borderId="1" xfId="0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0" borderId="11" xfId="0" applyFont="1" applyFill="1" applyBorder="1"/>
    <xf numFmtId="1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1" fontId="9" fillId="0" borderId="14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vertical="center"/>
    </xf>
    <xf numFmtId="165" fontId="9" fillId="0" borderId="1" xfId="0" applyNumberFormat="1" applyFont="1" applyBorder="1"/>
    <xf numFmtId="164" fontId="10" fillId="2" borderId="1" xfId="0" applyNumberFormat="1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2" borderId="11" xfId="0" applyFont="1" applyFill="1" applyBorder="1"/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/>
    <xf numFmtId="1" fontId="9" fillId="2" borderId="1" xfId="0" applyNumberFormat="1" applyFont="1" applyFill="1" applyBorder="1" applyAlignment="1">
      <alignment horizontal="center"/>
    </xf>
    <xf numFmtId="0" fontId="6" fillId="0" borderId="22" xfId="0" applyFont="1" applyFill="1" applyBorder="1" applyAlignment="1">
      <alignment horizontal="center" vertical="center"/>
    </xf>
    <xf numFmtId="0" fontId="11" fillId="0" borderId="22" xfId="0" applyFont="1" applyFill="1" applyBorder="1" applyAlignment="1">
      <alignment horizontal="center" vertical="center"/>
    </xf>
    <xf numFmtId="1" fontId="10" fillId="4" borderId="1" xfId="0" applyNumberFormat="1" applyFont="1" applyFill="1" applyBorder="1" applyAlignment="1">
      <alignment horizontal="center"/>
    </xf>
    <xf numFmtId="165" fontId="9" fillId="0" borderId="1" xfId="0" applyNumberFormat="1" applyFont="1" applyBorder="1" applyAlignment="1">
      <alignment horizontal="center" vertical="center"/>
    </xf>
    <xf numFmtId="165" fontId="9" fillId="0" borderId="1" xfId="0" applyNumberFormat="1" applyFont="1" applyBorder="1" applyAlignment="1">
      <alignment vertical="center"/>
    </xf>
    <xf numFmtId="165" fontId="9" fillId="2" borderId="14" xfId="0" applyNumberFormat="1" applyFont="1" applyFill="1" applyBorder="1" applyAlignment="1">
      <alignment vertical="center"/>
    </xf>
    <xf numFmtId="165" fontId="9" fillId="0" borderId="14" xfId="0" applyNumberFormat="1" applyFont="1" applyBorder="1" applyAlignment="1">
      <alignment vertical="center"/>
    </xf>
    <xf numFmtId="41" fontId="0" fillId="0" borderId="0" xfId="0" applyNumberFormat="1"/>
    <xf numFmtId="16" fontId="0" fillId="0" borderId="0" xfId="0" applyNumberFormat="1"/>
    <xf numFmtId="15" fontId="0" fillId="0" borderId="0" xfId="0" applyNumberFormat="1"/>
    <xf numFmtId="166" fontId="0" fillId="0" borderId="0" xfId="1" applyNumberFormat="1" applyFont="1"/>
    <xf numFmtId="0" fontId="9" fillId="4" borderId="1" xfId="0" applyFont="1" applyFill="1" applyBorder="1" applyAlignment="1">
      <alignment horizontal="center"/>
    </xf>
    <xf numFmtId="1" fontId="0" fillId="0" borderId="0" xfId="0" applyNumberFormat="1"/>
    <xf numFmtId="1" fontId="9" fillId="4" borderId="1" xfId="0" applyNumberFormat="1" applyFont="1" applyFill="1" applyBorder="1" applyAlignment="1">
      <alignment horizontal="center"/>
    </xf>
    <xf numFmtId="165" fontId="9" fillId="4" borderId="1" xfId="0" applyNumberFormat="1" applyFont="1" applyFill="1" applyBorder="1" applyAlignment="1">
      <alignment horizontal="center"/>
    </xf>
    <xf numFmtId="0" fontId="11" fillId="0" borderId="22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0" fontId="11" fillId="0" borderId="22" xfId="0" applyFont="1" applyFill="1" applyBorder="1" applyAlignment="1">
      <alignment horizontal="center" vertical="center"/>
    </xf>
    <xf numFmtId="1" fontId="10" fillId="3" borderId="1" xfId="0" applyNumberFormat="1" applyFont="1" applyFill="1" applyBorder="1" applyAlignment="1">
      <alignment horizontal="center"/>
    </xf>
    <xf numFmtId="1" fontId="10" fillId="2" borderId="1" xfId="0" applyNumberFormat="1" applyFont="1" applyFill="1" applyBorder="1" applyAlignment="1">
      <alignment horizontal="center"/>
    </xf>
    <xf numFmtId="0" fontId="0" fillId="0" borderId="0" xfId="0" applyAlignment="1"/>
    <xf numFmtId="0" fontId="10" fillId="5" borderId="8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41" fontId="0" fillId="0" borderId="0" xfId="1" applyFont="1" applyFill="1"/>
    <xf numFmtId="0" fontId="0" fillId="2" borderId="1" xfId="0" applyFill="1" applyBorder="1"/>
    <xf numFmtId="1" fontId="10" fillId="0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4" xfId="0" applyFill="1" applyBorder="1"/>
    <xf numFmtId="0" fontId="0" fillId="0" borderId="0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5" fontId="0" fillId="0" borderId="1" xfId="0" applyNumberFormat="1" applyFill="1" applyBorder="1"/>
    <xf numFmtId="41" fontId="0" fillId="0" borderId="1" xfId="1" applyFont="1" applyBorder="1"/>
    <xf numFmtId="41" fontId="0" fillId="4" borderId="1" xfId="1" applyFont="1" applyFill="1" applyBorder="1"/>
    <xf numFmtId="41" fontId="0" fillId="0" borderId="1" xfId="1" applyFont="1" applyFill="1" applyBorder="1"/>
    <xf numFmtId="15" fontId="0" fillId="0" borderId="1" xfId="0" applyNumberFormat="1" applyBorder="1"/>
    <xf numFmtId="41" fontId="0" fillId="6" borderId="1" xfId="1" applyFont="1" applyFill="1" applyBorder="1"/>
    <xf numFmtId="41" fontId="0" fillId="2" borderId="1" xfId="1" applyFont="1" applyFill="1" applyBorder="1"/>
    <xf numFmtId="0" fontId="0" fillId="6" borderId="1" xfId="0" applyFill="1" applyBorder="1"/>
    <xf numFmtId="0" fontId="0" fillId="0" borderId="1" xfId="0" applyBorder="1"/>
    <xf numFmtId="0" fontId="0" fillId="4" borderId="1" xfId="0" applyFill="1" applyBorder="1"/>
    <xf numFmtId="41" fontId="0" fillId="0" borderId="1" xfId="0" applyNumberFormat="1" applyBorder="1"/>
    <xf numFmtId="41" fontId="0" fillId="3" borderId="1" xfId="1" applyFont="1" applyFill="1" applyBorder="1"/>
    <xf numFmtId="1" fontId="0" fillId="4" borderId="1" xfId="0" applyNumberFormat="1" applyFill="1" applyBorder="1"/>
    <xf numFmtId="1" fontId="0" fillId="3" borderId="1" xfId="0" applyNumberFormat="1" applyFill="1" applyBorder="1"/>
    <xf numFmtId="1" fontId="0" fillId="2" borderId="1" xfId="0" applyNumberFormat="1" applyFill="1" applyBorder="1"/>
    <xf numFmtId="0" fontId="0" fillId="5" borderId="1" xfId="0" applyFill="1" applyBorder="1"/>
    <xf numFmtId="0" fontId="10" fillId="7" borderId="1" xfId="0" applyFont="1" applyFill="1" applyBorder="1" applyAlignment="1">
      <alignment horizontal="center"/>
    </xf>
    <xf numFmtId="41" fontId="0" fillId="0" borderId="0" xfId="1" applyFont="1" applyFill="1" applyBorder="1"/>
    <xf numFmtId="0" fontId="0" fillId="2" borderId="2" xfId="0" applyFill="1" applyBorder="1" applyAlignment="1"/>
    <xf numFmtId="1" fontId="0" fillId="0" borderId="0" xfId="0" applyNumberFormat="1" applyFill="1" applyBorder="1"/>
    <xf numFmtId="0" fontId="4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2" borderId="6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6" fillId="0" borderId="22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/>
    </xf>
    <xf numFmtId="0" fontId="10" fillId="0" borderId="22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7" fillId="0" borderId="22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1" fillId="0" borderId="16" xfId="0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11" fillId="0" borderId="17" xfId="0" applyFont="1" applyFill="1" applyBorder="1" applyAlignment="1">
      <alignment horizontal="center" vertical="center"/>
    </xf>
    <xf numFmtId="0" fontId="11" fillId="0" borderId="22" xfId="0" applyFont="1" applyFill="1" applyBorder="1" applyAlignment="1">
      <alignment horizontal="center" vertical="center"/>
    </xf>
    <xf numFmtId="0" fontId="11" fillId="0" borderId="22" xfId="0" applyFont="1" applyFill="1" applyBorder="1" applyAlignment="1">
      <alignment horizontal="center" vertical="center" wrapText="1"/>
    </xf>
    <xf numFmtId="0" fontId="10" fillId="2" borderId="10" xfId="0" applyFont="1" applyFill="1" applyBorder="1"/>
    <xf numFmtId="0" fontId="0" fillId="2" borderId="0" xfId="0" applyFill="1"/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48"/>
  <sheetViews>
    <sheetView tabSelected="1" zoomScale="80" zoomScaleNormal="80" workbookViewId="0">
      <pane xSplit="2" ySplit="5" topLeftCell="C60" activePane="bottomRight" state="frozen"/>
      <selection pane="topRight" activeCell="C1" sqref="C1"/>
      <selection pane="bottomLeft" activeCell="A6" sqref="A6"/>
      <selection pane="bottomRight" activeCell="Z51" sqref="Z51"/>
    </sheetView>
  </sheetViews>
  <sheetFormatPr defaultRowHeight="15"/>
  <cols>
    <col min="1" max="1" width="5.140625" customWidth="1"/>
    <col min="2" max="2" width="19.85546875" customWidth="1"/>
    <col min="3" max="3" width="12.42578125" customWidth="1"/>
    <col min="4" max="4" width="13.85546875" customWidth="1"/>
    <col min="5" max="5" width="13.28515625" customWidth="1"/>
    <col min="6" max="6" width="14.42578125" customWidth="1"/>
    <col min="7" max="7" width="12.42578125" customWidth="1"/>
    <col min="8" max="8" width="13.140625" customWidth="1"/>
    <col min="9" max="9" width="15.140625" customWidth="1"/>
    <col min="10" max="10" width="15.5703125" customWidth="1"/>
    <col min="11" max="11" width="14.5703125" customWidth="1"/>
    <col min="12" max="12" width="21.28515625" customWidth="1"/>
    <col min="14" max="14" width="17.42578125" customWidth="1"/>
    <col min="17" max="17" width="7.5703125" customWidth="1"/>
    <col min="18" max="18" width="13.7109375" customWidth="1"/>
    <col min="19" max="19" width="15.5703125" customWidth="1"/>
    <col min="22" max="22" width="7.28515625" customWidth="1"/>
    <col min="24" max="24" width="16" customWidth="1"/>
  </cols>
  <sheetData>
    <row r="1" spans="1:27" ht="20.25">
      <c r="A1" s="130" t="s">
        <v>24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</row>
    <row r="2" spans="1:27" ht="22.5">
      <c r="A2" s="1"/>
      <c r="B2" s="1"/>
      <c r="C2" s="1"/>
      <c r="D2" s="1"/>
      <c r="E2" s="1"/>
    </row>
    <row r="4" spans="1:27" ht="18.75" customHeight="1">
      <c r="A4" s="131" t="s">
        <v>0</v>
      </c>
      <c r="B4" s="131" t="s">
        <v>26</v>
      </c>
      <c r="C4" s="133" t="s">
        <v>2</v>
      </c>
      <c r="D4" s="134" t="s">
        <v>32</v>
      </c>
      <c r="E4" s="136" t="s">
        <v>3</v>
      </c>
      <c r="F4" s="137"/>
      <c r="G4" s="137"/>
      <c r="H4" s="137"/>
      <c r="I4" s="137"/>
      <c r="J4" s="134" t="s">
        <v>4</v>
      </c>
      <c r="K4" s="134" t="s">
        <v>25</v>
      </c>
      <c r="L4" s="132" t="s">
        <v>5</v>
      </c>
      <c r="N4" s="138" t="s">
        <v>53</v>
      </c>
      <c r="O4" s="138"/>
      <c r="P4" s="138"/>
      <c r="Q4" s="138"/>
      <c r="R4" s="105"/>
      <c r="S4" s="138" t="s">
        <v>9</v>
      </c>
      <c r="T4" s="138"/>
      <c r="U4" s="138"/>
      <c r="V4" s="138"/>
      <c r="X4" s="138" t="s">
        <v>6</v>
      </c>
      <c r="Y4" s="138"/>
      <c r="Z4" s="138"/>
      <c r="AA4" s="138"/>
    </row>
    <row r="5" spans="1:27" ht="38.25" thickBot="1">
      <c r="A5" s="132"/>
      <c r="B5" s="132"/>
      <c r="C5" s="134"/>
      <c r="D5" s="135"/>
      <c r="E5" s="3" t="s">
        <v>6</v>
      </c>
      <c r="F5" s="4" t="s">
        <v>8</v>
      </c>
      <c r="G5" s="4" t="s">
        <v>9</v>
      </c>
      <c r="H5" s="4" t="s">
        <v>7</v>
      </c>
      <c r="I5" s="5" t="s">
        <v>14</v>
      </c>
      <c r="J5" s="135"/>
      <c r="K5" s="135"/>
      <c r="L5" s="139"/>
      <c r="N5" s="108" t="s">
        <v>26</v>
      </c>
      <c r="O5" s="108" t="s">
        <v>51</v>
      </c>
      <c r="P5" s="108" t="s">
        <v>3</v>
      </c>
      <c r="Q5" s="108" t="s">
        <v>52</v>
      </c>
      <c r="S5" s="108" t="s">
        <v>26</v>
      </c>
      <c r="T5" s="109" t="s">
        <v>51</v>
      </c>
      <c r="U5" s="109" t="s">
        <v>3</v>
      </c>
      <c r="V5" s="109" t="s">
        <v>52</v>
      </c>
      <c r="X5" s="108" t="s">
        <v>26</v>
      </c>
      <c r="Y5" s="109" t="s">
        <v>51</v>
      </c>
      <c r="Z5" s="109" t="s">
        <v>3</v>
      </c>
      <c r="AA5" s="109" t="s">
        <v>52</v>
      </c>
    </row>
    <row r="6" spans="1:27" ht="16.5" thickTop="1">
      <c r="A6" s="53">
        <v>1</v>
      </c>
      <c r="B6" s="54">
        <v>42125</v>
      </c>
      <c r="C6" s="55">
        <f>396+1023</f>
        <v>1419</v>
      </c>
      <c r="D6" s="56">
        <v>1419</v>
      </c>
      <c r="E6" s="56">
        <v>16.5</v>
      </c>
      <c r="F6" s="99">
        <v>412</v>
      </c>
      <c r="G6" s="56">
        <v>0</v>
      </c>
      <c r="H6" s="56">
        <v>0</v>
      </c>
      <c r="I6" s="56">
        <v>0</v>
      </c>
      <c r="J6" s="56">
        <v>428.5</v>
      </c>
      <c r="K6" s="56">
        <v>990.5</v>
      </c>
      <c r="L6" s="57"/>
    </row>
    <row r="7" spans="1:27" ht="15.75">
      <c r="A7" s="58">
        <v>2</v>
      </c>
      <c r="B7" s="59">
        <v>42126</v>
      </c>
      <c r="C7" s="60"/>
      <c r="D7" s="60">
        <v>990.5</v>
      </c>
      <c r="E7" s="60">
        <v>0</v>
      </c>
      <c r="F7" s="100">
        <v>339</v>
      </c>
      <c r="G7" s="60">
        <v>0</v>
      </c>
      <c r="H7" s="60">
        <v>0</v>
      </c>
      <c r="I7" s="60">
        <v>99</v>
      </c>
      <c r="J7" s="60">
        <v>537</v>
      </c>
      <c r="K7" s="60">
        <v>453.5</v>
      </c>
      <c r="L7" s="61"/>
    </row>
    <row r="8" spans="1:27" ht="15.75">
      <c r="A8" s="58">
        <v>3</v>
      </c>
      <c r="B8" s="59">
        <v>42127</v>
      </c>
      <c r="C8" s="60"/>
      <c r="D8" s="60">
        <v>453.5</v>
      </c>
      <c r="E8" s="60">
        <v>0</v>
      </c>
      <c r="F8" s="100">
        <v>214.5</v>
      </c>
      <c r="G8" s="60">
        <v>0</v>
      </c>
      <c r="H8" s="60">
        <v>0</v>
      </c>
      <c r="I8" s="60">
        <v>0</v>
      </c>
      <c r="J8" s="60">
        <v>214.5</v>
      </c>
      <c r="K8" s="60">
        <v>239</v>
      </c>
      <c r="L8" s="61"/>
    </row>
    <row r="9" spans="1:27" s="6" customFormat="1" ht="15.75">
      <c r="A9" s="62">
        <v>4</v>
      </c>
      <c r="B9" s="63">
        <v>42128</v>
      </c>
      <c r="C9" s="64">
        <v>693</v>
      </c>
      <c r="D9" s="64">
        <v>932</v>
      </c>
      <c r="E9" s="64">
        <v>26.5</v>
      </c>
      <c r="F9" s="100">
        <v>402</v>
      </c>
      <c r="G9" s="64">
        <v>0</v>
      </c>
      <c r="H9" s="64">
        <v>0</v>
      </c>
      <c r="I9" s="64">
        <v>0</v>
      </c>
      <c r="J9" s="64">
        <v>692.5</v>
      </c>
      <c r="K9" s="64">
        <v>239.5</v>
      </c>
      <c r="L9" s="65"/>
    </row>
    <row r="10" spans="1:27" ht="15.75">
      <c r="A10" s="58">
        <v>5</v>
      </c>
      <c r="B10" s="59">
        <v>42129</v>
      </c>
      <c r="C10" s="60">
        <v>165</v>
      </c>
      <c r="D10" s="60">
        <v>404.5</v>
      </c>
      <c r="E10" s="60">
        <v>13.5</v>
      </c>
      <c r="F10" s="100">
        <v>391</v>
      </c>
      <c r="G10" s="60">
        <v>0</v>
      </c>
      <c r="H10" s="60">
        <v>0</v>
      </c>
      <c r="I10" s="60">
        <v>0</v>
      </c>
      <c r="J10" s="60">
        <v>404.5</v>
      </c>
      <c r="K10" s="60">
        <v>0</v>
      </c>
      <c r="L10" s="61"/>
    </row>
    <row r="11" spans="1:27" ht="15.75">
      <c r="A11" s="58">
        <v>6</v>
      </c>
      <c r="B11" s="59">
        <v>42130</v>
      </c>
      <c r="C11" s="60">
        <v>1023</v>
      </c>
      <c r="D11" s="60">
        <v>1023</v>
      </c>
      <c r="E11" s="60">
        <v>33</v>
      </c>
      <c r="F11" s="100">
        <v>394.5</v>
      </c>
      <c r="G11" s="60">
        <v>0</v>
      </c>
      <c r="H11" s="60">
        <v>0</v>
      </c>
      <c r="I11" s="60">
        <v>0</v>
      </c>
      <c r="J11" s="60">
        <v>427.5</v>
      </c>
      <c r="K11" s="60">
        <v>595.5</v>
      </c>
      <c r="L11" s="61"/>
    </row>
    <row r="12" spans="1:27" ht="15.75">
      <c r="A12" s="58">
        <v>7</v>
      </c>
      <c r="B12" s="59">
        <v>42131</v>
      </c>
      <c r="C12" s="60">
        <v>1023</v>
      </c>
      <c r="D12" s="60">
        <v>1618.5</v>
      </c>
      <c r="E12" s="60">
        <v>0</v>
      </c>
      <c r="F12" s="100">
        <v>367.5</v>
      </c>
      <c r="G12" s="60">
        <v>0</v>
      </c>
      <c r="H12" s="60">
        <v>0</v>
      </c>
      <c r="I12" s="66">
        <v>66</v>
      </c>
      <c r="J12" s="60">
        <v>466.5</v>
      </c>
      <c r="K12" s="60">
        <v>1152</v>
      </c>
      <c r="L12" s="61"/>
    </row>
    <row r="13" spans="1:27" ht="15.75">
      <c r="A13" s="58">
        <v>8</v>
      </c>
      <c r="B13" s="59">
        <v>42132</v>
      </c>
      <c r="C13" s="60"/>
      <c r="D13" s="60">
        <v>1152</v>
      </c>
      <c r="E13" s="60">
        <v>16.5</v>
      </c>
      <c r="F13" s="100">
        <v>388</v>
      </c>
      <c r="G13" s="60">
        <v>0</v>
      </c>
      <c r="H13" s="60">
        <v>0</v>
      </c>
      <c r="I13" s="60">
        <v>0</v>
      </c>
      <c r="J13" s="60">
        <v>404.5</v>
      </c>
      <c r="K13" s="60">
        <v>747.5</v>
      </c>
      <c r="L13" s="61"/>
    </row>
    <row r="14" spans="1:27" ht="15.75">
      <c r="A14" s="58">
        <v>9</v>
      </c>
      <c r="B14" s="59">
        <v>42133</v>
      </c>
      <c r="C14" s="60">
        <v>792</v>
      </c>
      <c r="D14" s="60">
        <v>1539.5</v>
      </c>
      <c r="E14" s="60">
        <v>16.5</v>
      </c>
      <c r="F14" s="100">
        <v>569</v>
      </c>
      <c r="G14" s="60">
        <v>0</v>
      </c>
      <c r="H14" s="60">
        <v>0</v>
      </c>
      <c r="I14" s="60">
        <v>0</v>
      </c>
      <c r="J14" s="60">
        <v>691.5</v>
      </c>
      <c r="K14" s="60">
        <v>848</v>
      </c>
      <c r="L14" s="61"/>
    </row>
    <row r="15" spans="1:27" ht="15.75">
      <c r="A15" s="58">
        <v>10</v>
      </c>
      <c r="B15" s="59">
        <v>42134</v>
      </c>
      <c r="C15" s="60">
        <v>891</v>
      </c>
      <c r="D15" s="60">
        <v>1739</v>
      </c>
      <c r="E15" s="60">
        <v>15</v>
      </c>
      <c r="F15" s="100">
        <v>429</v>
      </c>
      <c r="G15" s="60">
        <v>0</v>
      </c>
      <c r="H15" s="60">
        <v>0</v>
      </c>
      <c r="I15" s="60">
        <v>0</v>
      </c>
      <c r="J15" s="60">
        <v>444</v>
      </c>
      <c r="K15" s="60">
        <v>1295</v>
      </c>
      <c r="L15" s="61"/>
    </row>
    <row r="16" spans="1:27" ht="15.75">
      <c r="A16" s="58">
        <v>11</v>
      </c>
      <c r="B16" s="59">
        <v>42135</v>
      </c>
      <c r="C16" s="60"/>
      <c r="D16" s="60">
        <v>1295</v>
      </c>
      <c r="E16" s="60">
        <v>82.5</v>
      </c>
      <c r="F16" s="100">
        <v>110</v>
      </c>
      <c r="G16" s="60">
        <v>0</v>
      </c>
      <c r="H16" s="60">
        <v>154</v>
      </c>
      <c r="I16" s="60">
        <v>0</v>
      </c>
      <c r="J16" s="60">
        <v>346.5</v>
      </c>
      <c r="K16" s="60">
        <v>948.5</v>
      </c>
      <c r="L16" s="61"/>
    </row>
    <row r="17" spans="1:18" ht="15.75">
      <c r="A17" s="58">
        <v>12</v>
      </c>
      <c r="B17" s="59">
        <v>42136</v>
      </c>
      <c r="C17" s="100">
        <v>1023</v>
      </c>
      <c r="D17" s="60">
        <v>1971.5</v>
      </c>
      <c r="E17" s="60">
        <v>16.5</v>
      </c>
      <c r="F17" s="100">
        <v>168.5</v>
      </c>
      <c r="G17" s="60">
        <v>0</v>
      </c>
      <c r="H17" s="60">
        <v>272.5</v>
      </c>
      <c r="I17" s="64">
        <v>33</v>
      </c>
      <c r="J17" s="60">
        <v>607.5</v>
      </c>
      <c r="K17" s="60">
        <v>1364</v>
      </c>
      <c r="L17" s="61"/>
    </row>
    <row r="18" spans="1:18" ht="15.75">
      <c r="A18" s="58">
        <v>13</v>
      </c>
      <c r="B18" s="59">
        <v>42137</v>
      </c>
      <c r="C18" s="100">
        <v>693</v>
      </c>
      <c r="D18" s="60">
        <v>2057</v>
      </c>
      <c r="E18" s="60">
        <v>33</v>
      </c>
      <c r="F18" s="100">
        <v>463</v>
      </c>
      <c r="G18" s="60">
        <v>0</v>
      </c>
      <c r="H18" s="60">
        <v>0</v>
      </c>
      <c r="I18" s="60">
        <v>0</v>
      </c>
      <c r="J18" s="60">
        <v>754.5</v>
      </c>
      <c r="K18" s="60">
        <v>1302.5</v>
      </c>
      <c r="L18" s="61"/>
    </row>
    <row r="19" spans="1:18" ht="15.75">
      <c r="A19" s="58">
        <v>14</v>
      </c>
      <c r="B19" s="59">
        <v>42138</v>
      </c>
      <c r="C19" s="60"/>
      <c r="D19" s="60">
        <v>1302.5</v>
      </c>
      <c r="E19" s="60">
        <v>0</v>
      </c>
      <c r="F19" s="100">
        <v>449</v>
      </c>
      <c r="G19" s="60">
        <v>0</v>
      </c>
      <c r="H19" s="60">
        <v>0</v>
      </c>
      <c r="I19" s="60">
        <v>0</v>
      </c>
      <c r="J19" s="60">
        <v>658</v>
      </c>
      <c r="K19" s="60">
        <v>644.5</v>
      </c>
      <c r="L19" s="61"/>
    </row>
    <row r="20" spans="1:18" ht="15.75">
      <c r="A20" s="58">
        <v>15</v>
      </c>
      <c r="B20" s="59">
        <v>42139</v>
      </c>
      <c r="C20" s="100">
        <v>2013</v>
      </c>
      <c r="D20" s="60">
        <v>2657.5</v>
      </c>
      <c r="E20" s="60">
        <v>49.5</v>
      </c>
      <c r="F20" s="100">
        <v>574.5</v>
      </c>
      <c r="G20" s="60">
        <v>0</v>
      </c>
      <c r="H20" s="60">
        <v>0</v>
      </c>
      <c r="I20" s="60">
        <v>0</v>
      </c>
      <c r="J20" s="60">
        <v>822</v>
      </c>
      <c r="K20" s="60">
        <v>1835.5</v>
      </c>
      <c r="L20" s="61"/>
    </row>
    <row r="21" spans="1:18" ht="15.75">
      <c r="A21" s="58">
        <v>16</v>
      </c>
      <c r="B21" s="59">
        <v>42140</v>
      </c>
      <c r="C21" s="60"/>
      <c r="D21" s="60">
        <v>1835.5</v>
      </c>
      <c r="E21" s="60">
        <f>33+33</f>
        <v>66</v>
      </c>
      <c r="F21" s="100">
        <v>458.5</v>
      </c>
      <c r="G21" s="60">
        <v>0</v>
      </c>
      <c r="H21" s="60">
        <v>0</v>
      </c>
      <c r="I21" s="60">
        <v>0</v>
      </c>
      <c r="J21" s="60">
        <v>788.5</v>
      </c>
      <c r="K21" s="60">
        <v>1047</v>
      </c>
      <c r="L21" s="61"/>
    </row>
    <row r="22" spans="1:18" s="6" customFormat="1" ht="15.75">
      <c r="A22" s="62">
        <v>17</v>
      </c>
      <c r="B22" s="63">
        <v>42141</v>
      </c>
      <c r="C22" s="100">
        <v>891</v>
      </c>
      <c r="D22" s="64">
        <v>1938</v>
      </c>
      <c r="E22" s="64">
        <v>15</v>
      </c>
      <c r="F22" s="100">
        <v>508.5</v>
      </c>
      <c r="G22" s="64">
        <v>0</v>
      </c>
      <c r="H22" s="64">
        <v>0</v>
      </c>
      <c r="I22" s="64">
        <v>0</v>
      </c>
      <c r="J22" s="64">
        <v>1270.5</v>
      </c>
      <c r="K22" s="64">
        <v>667.5</v>
      </c>
      <c r="L22" s="65"/>
    </row>
    <row r="23" spans="1:18" s="6" customFormat="1" ht="15.75">
      <c r="A23" s="62">
        <v>18</v>
      </c>
      <c r="B23" s="63">
        <v>42142</v>
      </c>
      <c r="C23" s="64"/>
      <c r="D23" s="64">
        <v>667.5</v>
      </c>
      <c r="E23" s="64">
        <v>0</v>
      </c>
      <c r="F23" s="100">
        <v>242.5</v>
      </c>
      <c r="G23" s="64">
        <v>0</v>
      </c>
      <c r="H23" s="64">
        <v>0</v>
      </c>
      <c r="I23" s="64">
        <v>66</v>
      </c>
      <c r="J23" s="64">
        <v>536.5</v>
      </c>
      <c r="K23" s="64">
        <v>131</v>
      </c>
      <c r="L23" s="65"/>
    </row>
    <row r="24" spans="1:18" s="6" customFormat="1" ht="15.75">
      <c r="A24" s="62">
        <v>19</v>
      </c>
      <c r="B24" s="63">
        <v>42143</v>
      </c>
      <c r="C24" s="100">
        <v>1254</v>
      </c>
      <c r="D24" s="64">
        <v>1385</v>
      </c>
      <c r="E24" s="64">
        <f>12+33</f>
        <v>45</v>
      </c>
      <c r="F24" s="100">
        <v>491</v>
      </c>
      <c r="G24" s="64">
        <v>0</v>
      </c>
      <c r="H24" s="64">
        <v>0</v>
      </c>
      <c r="I24" s="64">
        <v>0</v>
      </c>
      <c r="J24" s="64">
        <v>734</v>
      </c>
      <c r="K24" s="64">
        <v>651</v>
      </c>
      <c r="L24" s="65"/>
    </row>
    <row r="25" spans="1:18" s="6" customFormat="1" ht="15.75">
      <c r="A25" s="62">
        <v>20</v>
      </c>
      <c r="B25" s="63">
        <v>42144</v>
      </c>
      <c r="C25" s="100">
        <v>1551</v>
      </c>
      <c r="D25" s="64">
        <v>2202</v>
      </c>
      <c r="E25" s="64">
        <f>10+33</f>
        <v>43</v>
      </c>
      <c r="F25" s="100">
        <v>346.5</v>
      </c>
      <c r="G25" s="64">
        <v>0</v>
      </c>
      <c r="H25" s="64">
        <v>0</v>
      </c>
      <c r="I25" s="64">
        <v>0</v>
      </c>
      <c r="J25" s="64">
        <v>854.5</v>
      </c>
      <c r="K25" s="64">
        <v>1347.5</v>
      </c>
      <c r="L25" s="65"/>
    </row>
    <row r="26" spans="1:18" s="6" customFormat="1" ht="15.75">
      <c r="A26" s="62">
        <v>21</v>
      </c>
      <c r="B26" s="63">
        <v>42145</v>
      </c>
      <c r="C26" s="64"/>
      <c r="D26" s="64">
        <v>1347.5</v>
      </c>
      <c r="E26" s="64">
        <v>46</v>
      </c>
      <c r="F26" s="100">
        <v>357.5</v>
      </c>
      <c r="G26" s="64">
        <v>0</v>
      </c>
      <c r="H26" s="64">
        <v>0</v>
      </c>
      <c r="I26" s="64">
        <v>0</v>
      </c>
      <c r="J26" s="64">
        <v>799.5</v>
      </c>
      <c r="K26" s="64">
        <v>548</v>
      </c>
      <c r="L26" s="65"/>
    </row>
    <row r="27" spans="1:18" s="6" customFormat="1" ht="15.75">
      <c r="A27" s="62">
        <v>22</v>
      </c>
      <c r="B27" s="63">
        <v>42146</v>
      </c>
      <c r="C27" s="64"/>
      <c r="D27" s="64">
        <v>548</v>
      </c>
      <c r="E27" s="100">
        <v>15</v>
      </c>
      <c r="F27" s="94">
        <v>544.5</v>
      </c>
      <c r="G27" s="64">
        <v>0</v>
      </c>
      <c r="H27" s="64">
        <v>0</v>
      </c>
      <c r="I27" s="64">
        <v>0</v>
      </c>
      <c r="J27" s="64">
        <v>559.5</v>
      </c>
      <c r="K27" s="64">
        <v>-11.5</v>
      </c>
      <c r="L27" s="65"/>
    </row>
    <row r="28" spans="1:18" s="6" customFormat="1" ht="15.75">
      <c r="A28" s="62">
        <v>23</v>
      </c>
      <c r="B28" s="63">
        <v>42147</v>
      </c>
      <c r="C28" s="94">
        <v>1089</v>
      </c>
      <c r="D28" s="64">
        <v>1077.5</v>
      </c>
      <c r="E28" s="100">
        <v>66</v>
      </c>
      <c r="F28" s="94">
        <v>363</v>
      </c>
      <c r="G28" s="64">
        <v>0</v>
      </c>
      <c r="H28" s="64">
        <v>0</v>
      </c>
      <c r="I28" s="64">
        <v>0</v>
      </c>
      <c r="J28" s="64">
        <v>363</v>
      </c>
      <c r="K28" s="64">
        <v>714.5</v>
      </c>
      <c r="L28" s="65"/>
    </row>
    <row r="29" spans="1:18" ht="15.75">
      <c r="A29" s="58">
        <v>24</v>
      </c>
      <c r="B29" s="59">
        <v>42148</v>
      </c>
      <c r="C29" s="60"/>
      <c r="D29" s="60">
        <v>714.5</v>
      </c>
      <c r="E29" s="100">
        <v>0</v>
      </c>
      <c r="F29" s="94">
        <v>357</v>
      </c>
      <c r="G29" s="60">
        <v>0</v>
      </c>
      <c r="H29" s="60">
        <v>0</v>
      </c>
      <c r="I29" s="60">
        <v>0</v>
      </c>
      <c r="J29" s="60">
        <v>489</v>
      </c>
      <c r="K29" s="60">
        <v>225.5</v>
      </c>
      <c r="L29" s="61"/>
    </row>
    <row r="30" spans="1:18" ht="15.75">
      <c r="A30" s="58">
        <v>25</v>
      </c>
      <c r="B30" s="59">
        <v>42149</v>
      </c>
      <c r="C30" s="60"/>
      <c r="D30" s="60">
        <v>225.5</v>
      </c>
      <c r="E30" s="100">
        <v>0</v>
      </c>
      <c r="F30" s="94">
        <v>486</v>
      </c>
      <c r="G30" s="60">
        <v>0</v>
      </c>
      <c r="H30" s="60">
        <v>0</v>
      </c>
      <c r="I30" s="60">
        <v>0</v>
      </c>
      <c r="J30" s="60">
        <v>519</v>
      </c>
      <c r="K30" s="60">
        <v>-293.5</v>
      </c>
      <c r="L30" s="61"/>
    </row>
    <row r="31" spans="1:18" ht="15.75">
      <c r="A31" s="58">
        <v>26</v>
      </c>
      <c r="B31" s="59">
        <v>42150</v>
      </c>
      <c r="C31" s="94">
        <v>726</v>
      </c>
      <c r="D31" s="60">
        <v>432.5</v>
      </c>
      <c r="E31" s="100">
        <v>35</v>
      </c>
      <c r="F31" s="94">
        <v>137</v>
      </c>
      <c r="G31" s="60">
        <v>0</v>
      </c>
      <c r="H31" s="60">
        <v>0</v>
      </c>
      <c r="I31" s="60">
        <v>0</v>
      </c>
      <c r="J31" s="60">
        <v>238</v>
      </c>
      <c r="K31" s="60">
        <v>194.5</v>
      </c>
      <c r="L31" s="61"/>
      <c r="O31" s="107">
        <f>C60+C61+C63+C67+C68+C69+C70</f>
        <v>7887</v>
      </c>
      <c r="R31" t="s">
        <v>56</v>
      </c>
    </row>
    <row r="32" spans="1:18" ht="15.75">
      <c r="A32" s="58">
        <v>27</v>
      </c>
      <c r="B32" s="59">
        <v>42151</v>
      </c>
      <c r="C32" s="60"/>
      <c r="D32" s="60">
        <v>194.5</v>
      </c>
      <c r="E32" s="100">
        <v>0</v>
      </c>
      <c r="F32" s="101">
        <v>99</v>
      </c>
      <c r="G32" s="60">
        <v>0</v>
      </c>
      <c r="H32" s="60">
        <v>0</v>
      </c>
      <c r="I32" s="60">
        <v>0</v>
      </c>
      <c r="J32" s="60">
        <v>99</v>
      </c>
      <c r="K32" s="60">
        <v>95.5</v>
      </c>
      <c r="L32" s="61"/>
      <c r="N32" s="107">
        <f>SUM(E56:E70)</f>
        <v>921</v>
      </c>
      <c r="R32" t="s">
        <v>57</v>
      </c>
    </row>
    <row r="33" spans="1:27" ht="15.75">
      <c r="A33" s="58">
        <v>28</v>
      </c>
      <c r="B33" s="59">
        <v>42152</v>
      </c>
      <c r="C33" s="94">
        <v>759</v>
      </c>
      <c r="D33" s="60">
        <v>854.5</v>
      </c>
      <c r="E33" s="100">
        <v>60</v>
      </c>
      <c r="F33" s="101">
        <v>132</v>
      </c>
      <c r="G33" s="60">
        <v>0</v>
      </c>
      <c r="H33" s="60">
        <v>0</v>
      </c>
      <c r="I33" s="60">
        <v>0</v>
      </c>
      <c r="J33" s="60">
        <v>258</v>
      </c>
      <c r="K33" s="60">
        <v>596.5</v>
      </c>
      <c r="L33" s="61"/>
      <c r="N33">
        <f>SUM(F63:F70)</f>
        <v>3021</v>
      </c>
      <c r="R33" t="s">
        <v>58</v>
      </c>
    </row>
    <row r="34" spans="1:27" ht="15.75">
      <c r="A34" s="58">
        <v>29</v>
      </c>
      <c r="B34" s="59">
        <v>42153</v>
      </c>
      <c r="C34" s="60"/>
      <c r="D34" s="60">
        <v>596.5</v>
      </c>
      <c r="E34" s="100">
        <v>38</v>
      </c>
      <c r="F34" s="101">
        <v>528</v>
      </c>
      <c r="G34" s="60">
        <v>0</v>
      </c>
      <c r="H34" s="60">
        <v>0</v>
      </c>
      <c r="I34" s="60">
        <v>0</v>
      </c>
      <c r="J34" s="60">
        <v>599</v>
      </c>
      <c r="K34" s="60">
        <f t="shared" ref="K34:K65" si="0">D34-J34</f>
        <v>-2.5</v>
      </c>
      <c r="L34" s="61"/>
      <c r="N34" s="90">
        <f>G70</f>
        <v>264</v>
      </c>
      <c r="R34" t="s">
        <v>9</v>
      </c>
    </row>
    <row r="35" spans="1:27" ht="15.75">
      <c r="A35" s="58">
        <v>30</v>
      </c>
      <c r="B35" s="59">
        <v>42154</v>
      </c>
      <c r="C35" s="94">
        <v>990</v>
      </c>
      <c r="D35" s="60">
        <f t="shared" ref="D35:D63" si="1">K34+C35</f>
        <v>987.5</v>
      </c>
      <c r="E35" s="100">
        <v>58</v>
      </c>
      <c r="F35" s="101">
        <v>457.5</v>
      </c>
      <c r="G35" s="60">
        <v>0</v>
      </c>
      <c r="H35" s="60">
        <v>0</v>
      </c>
      <c r="I35" s="60">
        <v>0</v>
      </c>
      <c r="J35" s="60">
        <v>581.5</v>
      </c>
      <c r="K35" s="60">
        <f t="shared" si="0"/>
        <v>406</v>
      </c>
      <c r="L35" s="61"/>
      <c r="N35" s="129">
        <f>SUM(H65:H70)</f>
        <v>1190</v>
      </c>
      <c r="O35" s="127"/>
      <c r="P35" s="107"/>
      <c r="Q35" s="127"/>
      <c r="R35" s="107" t="s">
        <v>59</v>
      </c>
    </row>
    <row r="36" spans="1:27" s="6" customFormat="1" ht="15.75">
      <c r="A36" s="62">
        <v>31</v>
      </c>
      <c r="B36" s="72">
        <v>42155</v>
      </c>
      <c r="C36" s="94">
        <f>33*31</f>
        <v>1023</v>
      </c>
      <c r="D36" s="73">
        <f>K35+C36</f>
        <v>1429</v>
      </c>
      <c r="E36" s="100">
        <f>'Base Camp'!I36</f>
        <v>74</v>
      </c>
      <c r="F36" s="101">
        <f>Crusher!J37</f>
        <v>132</v>
      </c>
      <c r="G36" s="73">
        <v>0</v>
      </c>
      <c r="H36" s="73">
        <v>0</v>
      </c>
      <c r="I36" s="73">
        <v>0</v>
      </c>
      <c r="J36" s="73">
        <f>SUM(E36:I36)</f>
        <v>206</v>
      </c>
      <c r="K36" s="73">
        <f t="shared" si="0"/>
        <v>1223</v>
      </c>
      <c r="L36" s="74"/>
      <c r="N36">
        <f>I56+I58+I61+I63+I65</f>
        <v>1012</v>
      </c>
      <c r="O36"/>
      <c r="P36"/>
      <c r="Q36" s="107"/>
      <c r="R36" s="102" t="s">
        <v>60</v>
      </c>
    </row>
    <row r="37" spans="1:27" ht="15.75">
      <c r="A37" s="58">
        <v>32</v>
      </c>
      <c r="B37" s="59">
        <v>42156</v>
      </c>
      <c r="C37" s="67"/>
      <c r="D37" s="60">
        <f t="shared" si="1"/>
        <v>1223</v>
      </c>
      <c r="E37" s="100">
        <f>'Base Camp'!I37</f>
        <v>66</v>
      </c>
      <c r="F37" s="101">
        <f>Crusher!J38</f>
        <v>132</v>
      </c>
      <c r="G37" s="66">
        <f>AMP!H37</f>
        <v>0</v>
      </c>
      <c r="H37" s="60">
        <f>Quarry!M37</f>
        <v>0</v>
      </c>
      <c r="I37" s="60">
        <f>Lainnya!N37</f>
        <v>66</v>
      </c>
      <c r="J37" s="60">
        <f t="shared" ref="J37:J89" si="2">SUM(E37:I37)</f>
        <v>264</v>
      </c>
      <c r="K37" s="60">
        <f t="shared" si="0"/>
        <v>959</v>
      </c>
      <c r="L37" s="61"/>
      <c r="O37">
        <f>SUM(N32:N36)</f>
        <v>6408</v>
      </c>
      <c r="P37" s="107">
        <f>O31-O37</f>
        <v>1479</v>
      </c>
      <c r="Q37" s="127"/>
      <c r="R37" s="102" t="s">
        <v>61</v>
      </c>
    </row>
    <row r="38" spans="1:27" ht="15.75">
      <c r="A38" s="58">
        <v>33</v>
      </c>
      <c r="B38" s="59">
        <v>42157</v>
      </c>
      <c r="C38" s="94">
        <f>46*33</f>
        <v>1518</v>
      </c>
      <c r="D38" s="60">
        <f t="shared" si="1"/>
        <v>2477</v>
      </c>
      <c r="E38" s="100">
        <f>'Base Camp'!I38</f>
        <v>83</v>
      </c>
      <c r="F38" s="101">
        <f>Crusher!J39</f>
        <v>96</v>
      </c>
      <c r="G38" s="80">
        <f>AMP!H38</f>
        <v>957</v>
      </c>
      <c r="H38" s="60">
        <f>Quarry!M38</f>
        <v>0</v>
      </c>
      <c r="I38" s="60">
        <f>Lainnya!N38</f>
        <v>0</v>
      </c>
      <c r="J38" s="60">
        <f t="shared" si="2"/>
        <v>1136</v>
      </c>
      <c r="K38" s="60">
        <f t="shared" si="0"/>
        <v>1341</v>
      </c>
      <c r="L38" s="61"/>
      <c r="O38">
        <f>K70</f>
        <v>596.5</v>
      </c>
      <c r="Q38">
        <f>P37-O38</f>
        <v>882.5</v>
      </c>
      <c r="R38" s="102" t="s">
        <v>62</v>
      </c>
    </row>
    <row r="39" spans="1:27" ht="15.75">
      <c r="A39" s="58">
        <v>34</v>
      </c>
      <c r="B39" s="59">
        <v>42158</v>
      </c>
      <c r="C39" s="60"/>
      <c r="D39" s="60">
        <f t="shared" si="1"/>
        <v>1341</v>
      </c>
      <c r="E39" s="100">
        <f>'Base Camp'!I39</f>
        <v>66</v>
      </c>
      <c r="F39" s="73">
        <f>Crusher!J40</f>
        <v>440.5</v>
      </c>
      <c r="G39" s="80">
        <f>AMP!H39</f>
        <v>0</v>
      </c>
      <c r="H39" s="60">
        <f>Quarry!M39</f>
        <v>0</v>
      </c>
      <c r="I39" s="60">
        <f>Lainnya!N39</f>
        <v>66</v>
      </c>
      <c r="J39" s="60">
        <f t="shared" si="2"/>
        <v>572.5</v>
      </c>
      <c r="K39" s="60">
        <f t="shared" ref="K39:K44" si="3">D39-J39</f>
        <v>768.5</v>
      </c>
      <c r="L39" s="61"/>
      <c r="O39">
        <f>Q50+V50</f>
        <v>490.5</v>
      </c>
      <c r="Q39">
        <f>Q38-O39</f>
        <v>392</v>
      </c>
      <c r="R39" s="102" t="s">
        <v>63</v>
      </c>
    </row>
    <row r="40" spans="1:27" ht="15.75">
      <c r="A40" s="58">
        <v>35</v>
      </c>
      <c r="B40" s="59">
        <v>42159</v>
      </c>
      <c r="C40" s="60"/>
      <c r="D40" s="60">
        <f t="shared" si="1"/>
        <v>768.5</v>
      </c>
      <c r="E40" s="100">
        <f>'Base Camp'!I40</f>
        <v>109</v>
      </c>
      <c r="F40" s="73">
        <f>Crusher!J41</f>
        <v>541</v>
      </c>
      <c r="G40" s="80">
        <f>AMP!H40</f>
        <v>0</v>
      </c>
      <c r="H40" s="60">
        <f>Quarry!M40</f>
        <v>0</v>
      </c>
      <c r="I40" s="60">
        <f>Lainnya!N40</f>
        <v>0</v>
      </c>
      <c r="J40" s="60">
        <f t="shared" si="2"/>
        <v>650</v>
      </c>
      <c r="K40" s="60">
        <f t="shared" si="3"/>
        <v>118.5</v>
      </c>
      <c r="L40" s="61"/>
      <c r="Q40">
        <f>Q39+O40</f>
        <v>392</v>
      </c>
      <c r="R40" s="102" t="s">
        <v>64</v>
      </c>
    </row>
    <row r="41" spans="1:27" ht="15.75">
      <c r="A41" s="58">
        <v>36</v>
      </c>
      <c r="B41" s="59">
        <v>42160</v>
      </c>
      <c r="C41" s="94">
        <f>34*33</f>
        <v>1122</v>
      </c>
      <c r="D41" s="60">
        <f t="shared" si="1"/>
        <v>1240.5</v>
      </c>
      <c r="E41" s="100">
        <f>'Base Camp'!I41</f>
        <v>137</v>
      </c>
      <c r="F41" s="73">
        <f>Crusher!J42</f>
        <v>577</v>
      </c>
      <c r="G41" s="80">
        <f>AMP!H41</f>
        <v>0</v>
      </c>
      <c r="H41" s="60">
        <f>Quarry!M41</f>
        <v>0</v>
      </c>
      <c r="I41" s="60">
        <f>Lainnya!N41</f>
        <v>0</v>
      </c>
      <c r="J41" s="60">
        <f t="shared" si="2"/>
        <v>714</v>
      </c>
      <c r="K41" s="60">
        <f t="shared" si="3"/>
        <v>526.5</v>
      </c>
      <c r="L41" s="61"/>
      <c r="R41" s="102"/>
    </row>
    <row r="42" spans="1:27" ht="15.75">
      <c r="A42" s="58">
        <v>37</v>
      </c>
      <c r="B42" s="59">
        <v>42161</v>
      </c>
      <c r="C42" s="94">
        <f>31*33</f>
        <v>1023</v>
      </c>
      <c r="D42" s="60">
        <f t="shared" si="1"/>
        <v>1549.5</v>
      </c>
      <c r="E42" s="100">
        <f>'Base Camp'!I42</f>
        <v>66</v>
      </c>
      <c r="F42" s="73">
        <f>Crusher!J43</f>
        <v>454.5</v>
      </c>
      <c r="G42" s="80">
        <f>AMP!H42</f>
        <v>165</v>
      </c>
      <c r="H42" s="60">
        <f>Quarry!M42</f>
        <v>0</v>
      </c>
      <c r="I42" s="60">
        <f>Lainnya!N42</f>
        <v>181.5</v>
      </c>
      <c r="J42" s="60">
        <f t="shared" si="2"/>
        <v>867</v>
      </c>
      <c r="K42" s="60">
        <f t="shared" si="3"/>
        <v>682.5</v>
      </c>
      <c r="L42" s="61"/>
      <c r="R42" s="102"/>
    </row>
    <row r="43" spans="1:27" ht="15.75">
      <c r="A43" s="58">
        <v>38</v>
      </c>
      <c r="B43" s="59">
        <v>42162</v>
      </c>
      <c r="C43" s="60"/>
      <c r="D43" s="60">
        <f t="shared" si="1"/>
        <v>682.5</v>
      </c>
      <c r="E43" s="100">
        <f>'Base Camp'!I43</f>
        <v>10</v>
      </c>
      <c r="F43" s="73">
        <f>Crusher!J44</f>
        <v>262.5</v>
      </c>
      <c r="G43" s="96">
        <f>AMP!H43</f>
        <v>429</v>
      </c>
      <c r="H43" s="60">
        <f>Quarry!M43</f>
        <v>0</v>
      </c>
      <c r="I43" s="60">
        <f>Lainnya!N43</f>
        <v>231</v>
      </c>
      <c r="J43" s="60">
        <f t="shared" si="2"/>
        <v>932.5</v>
      </c>
      <c r="K43" s="60">
        <f t="shared" si="3"/>
        <v>-250</v>
      </c>
      <c r="L43" s="61"/>
      <c r="R43" s="102"/>
    </row>
    <row r="44" spans="1:27" ht="15.75">
      <c r="A44" s="58">
        <v>39</v>
      </c>
      <c r="B44" s="59">
        <v>42163</v>
      </c>
      <c r="C44" s="94">
        <f>42*33</f>
        <v>1386</v>
      </c>
      <c r="D44" s="60">
        <f>K43+C44+105</f>
        <v>1241</v>
      </c>
      <c r="E44" s="100">
        <f>'Base Camp'!I44</f>
        <v>38</v>
      </c>
      <c r="F44" s="94">
        <f>Crusher!J45</f>
        <v>0</v>
      </c>
      <c r="G44" s="96">
        <f>AMP!H44</f>
        <v>511.5</v>
      </c>
      <c r="H44" s="60">
        <f>Quarry!M44</f>
        <v>0</v>
      </c>
      <c r="I44" s="60">
        <f>Lainnya!N44</f>
        <v>66</v>
      </c>
      <c r="J44" s="60">
        <f t="shared" si="2"/>
        <v>615.5</v>
      </c>
      <c r="K44" s="60">
        <f t="shared" si="3"/>
        <v>625.5</v>
      </c>
      <c r="L44" s="61" t="s">
        <v>55</v>
      </c>
    </row>
    <row r="45" spans="1:27" ht="15.75">
      <c r="A45" s="58">
        <v>40</v>
      </c>
      <c r="B45" s="59">
        <v>42164</v>
      </c>
      <c r="C45" s="60"/>
      <c r="D45" s="60">
        <f t="shared" si="1"/>
        <v>625.5</v>
      </c>
      <c r="E45" s="100">
        <f>'Base Camp'!I45</f>
        <v>115.5</v>
      </c>
      <c r="F45" s="94">
        <f>Crusher!J46</f>
        <v>0</v>
      </c>
      <c r="G45" s="96">
        <f>AMP!H45</f>
        <v>0</v>
      </c>
      <c r="H45" s="60">
        <f>Quarry!M45</f>
        <v>0</v>
      </c>
      <c r="I45" s="60">
        <f>Lainnya!N45</f>
        <v>0</v>
      </c>
      <c r="J45" s="60">
        <f t="shared" si="2"/>
        <v>115.5</v>
      </c>
      <c r="K45" s="60">
        <f t="shared" si="0"/>
        <v>510</v>
      </c>
      <c r="L45" s="61"/>
    </row>
    <row r="46" spans="1:27" ht="15.75">
      <c r="A46" s="58">
        <v>41</v>
      </c>
      <c r="B46" s="59">
        <v>42165</v>
      </c>
      <c r="C46" s="60"/>
      <c r="D46" s="60">
        <f t="shared" si="1"/>
        <v>510</v>
      </c>
      <c r="E46" s="94">
        <f>'Base Camp'!I46</f>
        <v>267</v>
      </c>
      <c r="F46" s="94">
        <f>Crusher!J47</f>
        <v>0</v>
      </c>
      <c r="G46" s="96">
        <f>AMP!H46</f>
        <v>0</v>
      </c>
      <c r="H46" s="60">
        <f>Quarry!M46</f>
        <v>0</v>
      </c>
      <c r="I46" s="60">
        <f>Lainnya!N46</f>
        <v>0</v>
      </c>
      <c r="J46" s="60">
        <f t="shared" si="2"/>
        <v>267</v>
      </c>
      <c r="K46" s="60">
        <f t="shared" si="0"/>
        <v>243</v>
      </c>
      <c r="L46" s="61"/>
    </row>
    <row r="47" spans="1:27" ht="15.75">
      <c r="A47" s="58">
        <v>42</v>
      </c>
      <c r="B47" s="59">
        <v>42166</v>
      </c>
      <c r="C47" s="94">
        <f>31*33</f>
        <v>1023</v>
      </c>
      <c r="D47" s="60">
        <f t="shared" si="1"/>
        <v>1266</v>
      </c>
      <c r="E47" s="94">
        <f>'Base Camp'!I47</f>
        <v>30</v>
      </c>
      <c r="F47" s="94">
        <f>Crusher!J48</f>
        <v>0</v>
      </c>
      <c r="G47" s="96">
        <f>AMP!H47</f>
        <v>546</v>
      </c>
      <c r="H47" s="60">
        <f>Quarry!M47</f>
        <v>0</v>
      </c>
      <c r="I47" s="60">
        <f>Lainnya!N47</f>
        <v>45</v>
      </c>
      <c r="J47" s="60">
        <f t="shared" si="2"/>
        <v>621</v>
      </c>
      <c r="K47" s="60">
        <f t="shared" si="0"/>
        <v>645</v>
      </c>
      <c r="L47" s="61"/>
    </row>
    <row r="48" spans="1:27" ht="15.75">
      <c r="A48" s="58">
        <v>43</v>
      </c>
      <c r="B48" s="59">
        <v>42167</v>
      </c>
      <c r="C48" s="94">
        <f>20*33</f>
        <v>660</v>
      </c>
      <c r="D48" s="60">
        <f t="shared" si="1"/>
        <v>1305</v>
      </c>
      <c r="E48" s="94">
        <f>'Base Camp'!I48</f>
        <v>256</v>
      </c>
      <c r="F48" s="94">
        <f>Crusher!J49</f>
        <v>0</v>
      </c>
      <c r="G48" s="97">
        <f>AMP!H48</f>
        <v>320</v>
      </c>
      <c r="H48" s="60">
        <f>Quarry!M48</f>
        <v>0</v>
      </c>
      <c r="I48" s="60">
        <f>Lainnya!N48</f>
        <v>78</v>
      </c>
      <c r="J48" s="60">
        <f t="shared" si="2"/>
        <v>654</v>
      </c>
      <c r="K48" s="60">
        <f t="shared" si="0"/>
        <v>651</v>
      </c>
      <c r="L48" s="61"/>
      <c r="X48" s="128" t="s">
        <v>54</v>
      </c>
      <c r="Y48" s="103">
        <f t="shared" ref="Y48:Z48" si="4">SUBTOTAL(9,Y49:Y90)</f>
        <v>2541</v>
      </c>
      <c r="Z48" s="103">
        <f t="shared" si="4"/>
        <v>2726</v>
      </c>
      <c r="AA48" s="103">
        <f>Y48-Z48</f>
        <v>-185</v>
      </c>
    </row>
    <row r="49" spans="1:27" ht="15.75">
      <c r="A49" s="58">
        <v>44</v>
      </c>
      <c r="B49" s="59">
        <v>42168</v>
      </c>
      <c r="C49" s="94">
        <f>30*33</f>
        <v>990</v>
      </c>
      <c r="D49" s="60">
        <f t="shared" si="1"/>
        <v>1641</v>
      </c>
      <c r="E49" s="94">
        <f>'Base Camp'!I49</f>
        <v>190</v>
      </c>
      <c r="F49" s="94">
        <f>Crusher!J50</f>
        <v>89</v>
      </c>
      <c r="G49" s="97">
        <f>AMP!H49</f>
        <v>709.5</v>
      </c>
      <c r="H49" s="60">
        <f>Quarry!M49</f>
        <v>0</v>
      </c>
      <c r="I49" s="60">
        <f>Lainnya!N49</f>
        <v>0</v>
      </c>
      <c r="J49" s="60">
        <f t="shared" si="2"/>
        <v>988.5</v>
      </c>
      <c r="K49" s="60">
        <f t="shared" si="0"/>
        <v>652.5</v>
      </c>
      <c r="L49" s="61"/>
      <c r="X49" s="110">
        <v>42179</v>
      </c>
      <c r="Y49" s="7">
        <v>1023</v>
      </c>
      <c r="Z49" s="125">
        <f>SUM(E27:E45)</f>
        <v>1036.5</v>
      </c>
      <c r="AA49" s="7">
        <f>Y49-Z49</f>
        <v>-13.5</v>
      </c>
    </row>
    <row r="50" spans="1:27" ht="15.75">
      <c r="A50" s="58">
        <v>45</v>
      </c>
      <c r="B50" s="59">
        <v>42169</v>
      </c>
      <c r="C50" s="94">
        <f>20*33</f>
        <v>660</v>
      </c>
      <c r="D50" s="60">
        <f t="shared" si="1"/>
        <v>1312.5</v>
      </c>
      <c r="E50" s="94">
        <f>'Base Camp'!I50</f>
        <v>241</v>
      </c>
      <c r="F50" s="94">
        <f>Crusher!J51</f>
        <v>385</v>
      </c>
      <c r="G50" s="80">
        <f>AMP!H50</f>
        <v>0</v>
      </c>
      <c r="H50" s="60">
        <f>Quarry!M50</f>
        <v>0</v>
      </c>
      <c r="I50" s="60">
        <f>Lainnya!N50</f>
        <v>99</v>
      </c>
      <c r="J50" s="60">
        <f t="shared" si="2"/>
        <v>725</v>
      </c>
      <c r="K50" s="60">
        <f t="shared" si="0"/>
        <v>587.5</v>
      </c>
      <c r="L50" s="61"/>
      <c r="N50" s="128" t="s">
        <v>54</v>
      </c>
      <c r="O50" s="103">
        <f t="shared" ref="O50:P50" si="5">SUBTOTAL(9,O51:O90)</f>
        <v>8878.5</v>
      </c>
      <c r="P50" s="103">
        <f t="shared" si="5"/>
        <v>8743</v>
      </c>
      <c r="Q50" s="103">
        <f t="shared" ref="Q50:Q56" si="6">O50-P50</f>
        <v>135.5</v>
      </c>
      <c r="S50" s="128" t="s">
        <v>54</v>
      </c>
      <c r="T50" s="103">
        <f t="shared" ref="T50:U50" si="7">SUBTOTAL(9,T51:T90)</f>
        <v>9636</v>
      </c>
      <c r="U50" s="103">
        <f t="shared" si="7"/>
        <v>9281</v>
      </c>
      <c r="V50" s="103">
        <f>T50-U50</f>
        <v>355</v>
      </c>
      <c r="X50" s="114">
        <v>42180</v>
      </c>
      <c r="Y50" s="118">
        <v>1518</v>
      </c>
      <c r="Z50" s="119">
        <f>SUM(E46:E54)</f>
        <v>1689.5</v>
      </c>
      <c r="AA50" s="7">
        <f t="shared" ref="AA50:AA51" si="8">Y50-Z50</f>
        <v>-171.5</v>
      </c>
    </row>
    <row r="51" spans="1:27" ht="15.75">
      <c r="A51" s="58">
        <v>46</v>
      </c>
      <c r="B51" s="59">
        <v>42170</v>
      </c>
      <c r="C51" s="94">
        <f>31*33</f>
        <v>1023</v>
      </c>
      <c r="D51" s="60">
        <f t="shared" si="1"/>
        <v>1610.5</v>
      </c>
      <c r="E51" s="94">
        <f>'Base Camp'!I51</f>
        <v>28</v>
      </c>
      <c r="F51" s="101">
        <f>Crusher!J52</f>
        <v>0</v>
      </c>
      <c r="G51" s="80">
        <f>AMP!H51</f>
        <v>594</v>
      </c>
      <c r="H51" s="60">
        <f>Quarry!M51</f>
        <v>0</v>
      </c>
      <c r="I51" s="60">
        <f>Lainnya!N51</f>
        <v>210</v>
      </c>
      <c r="J51" s="60">
        <f>SUM(E51:I51)</f>
        <v>832</v>
      </c>
      <c r="K51" s="60">
        <f t="shared" si="0"/>
        <v>778.5</v>
      </c>
      <c r="L51" s="61"/>
      <c r="N51" s="110">
        <v>42155</v>
      </c>
      <c r="O51" s="111">
        <f>1089+726</f>
        <v>1815</v>
      </c>
      <c r="P51" s="112">
        <f>SUM(F27:F31)</f>
        <v>1887.5</v>
      </c>
      <c r="Q51" s="113">
        <f t="shared" si="6"/>
        <v>-72.5</v>
      </c>
      <c r="S51" s="114">
        <v>42166</v>
      </c>
      <c r="T51" s="118">
        <v>1122</v>
      </c>
      <c r="U51" s="112">
        <f>SUM(G38:G42)</f>
        <v>1122</v>
      </c>
      <c r="V51" s="120">
        <f>T51-U51</f>
        <v>0</v>
      </c>
      <c r="X51" s="118"/>
      <c r="Y51" s="118"/>
      <c r="Z51" s="118"/>
      <c r="AA51" s="7">
        <f t="shared" si="8"/>
        <v>0</v>
      </c>
    </row>
    <row r="52" spans="1:27" ht="15.75">
      <c r="A52" s="58">
        <v>47</v>
      </c>
      <c r="B52" s="59">
        <v>42171</v>
      </c>
      <c r="C52" s="64"/>
      <c r="D52" s="60">
        <f t="shared" si="1"/>
        <v>778.5</v>
      </c>
      <c r="E52" s="94">
        <f>'Base Camp'!I52</f>
        <v>438</v>
      </c>
      <c r="F52" s="101">
        <f>Crusher!J53</f>
        <v>0</v>
      </c>
      <c r="G52" s="96">
        <f>AMP!H52</f>
        <v>0</v>
      </c>
      <c r="H52" s="60">
        <f>Quarry!M52</f>
        <v>0</v>
      </c>
      <c r="I52" s="60">
        <f>Lainnya!N52</f>
        <v>0</v>
      </c>
      <c r="J52" s="60">
        <f t="shared" si="2"/>
        <v>438</v>
      </c>
      <c r="K52" s="60">
        <f t="shared" si="0"/>
        <v>340.5</v>
      </c>
      <c r="L52" s="61"/>
      <c r="N52" s="114">
        <v>42156</v>
      </c>
      <c r="O52" s="111">
        <f>759+990</f>
        <v>1749</v>
      </c>
      <c r="P52" s="115">
        <f>SUM(F32:F38)</f>
        <v>1576.5</v>
      </c>
      <c r="Q52" s="113">
        <f t="shared" si="6"/>
        <v>172.5</v>
      </c>
      <c r="R52" s="98"/>
      <c r="S52" s="114">
        <v>42170</v>
      </c>
      <c r="T52" s="118">
        <v>1386</v>
      </c>
      <c r="U52" s="121">
        <f>SUM(G43:G47)</f>
        <v>1486.5</v>
      </c>
      <c r="V52" s="120">
        <f t="shared" ref="V52:V59" si="9">T52-U52</f>
        <v>-100.5</v>
      </c>
      <c r="X52" s="118"/>
      <c r="Y52" s="118"/>
      <c r="Z52" s="118"/>
      <c r="AA52" s="118"/>
    </row>
    <row r="53" spans="1:27" ht="15.75">
      <c r="A53" s="58">
        <v>48</v>
      </c>
      <c r="B53" s="59">
        <v>42172</v>
      </c>
      <c r="C53" s="64"/>
      <c r="D53" s="60">
        <f t="shared" si="1"/>
        <v>340.5</v>
      </c>
      <c r="E53" s="94">
        <f>'Base Camp'!I53</f>
        <v>0</v>
      </c>
      <c r="F53" s="101">
        <f>Crusher!J54</f>
        <v>0</v>
      </c>
      <c r="G53" s="96">
        <f>AMP!H53</f>
        <v>0</v>
      </c>
      <c r="H53" s="60">
        <f>Quarry!M53</f>
        <v>0</v>
      </c>
      <c r="I53" s="60">
        <f>Lainnya!N53</f>
        <v>0</v>
      </c>
      <c r="J53" s="60">
        <f t="shared" si="2"/>
        <v>0</v>
      </c>
      <c r="K53" s="60">
        <f t="shared" si="0"/>
        <v>340.5</v>
      </c>
      <c r="L53" s="61"/>
      <c r="N53" s="114">
        <v>42163</v>
      </c>
      <c r="O53" s="111">
        <v>2541</v>
      </c>
      <c r="P53" s="116">
        <f>SUM(F39:F43)</f>
        <v>2275.5</v>
      </c>
      <c r="Q53" s="113">
        <f t="shared" si="6"/>
        <v>265.5</v>
      </c>
      <c r="S53" s="114">
        <v>42171</v>
      </c>
      <c r="T53" s="118">
        <v>1023</v>
      </c>
      <c r="U53" s="116">
        <f>SUM(G48:G49)</f>
        <v>1029.5</v>
      </c>
      <c r="V53" s="120">
        <f t="shared" si="9"/>
        <v>-6.5</v>
      </c>
    </row>
    <row r="54" spans="1:27" ht="15.75">
      <c r="A54" s="58">
        <v>49</v>
      </c>
      <c r="B54" s="59">
        <v>42173</v>
      </c>
      <c r="C54" s="94">
        <f>15*33</f>
        <v>495</v>
      </c>
      <c r="D54" s="60">
        <f>K53+C54+160</f>
        <v>995.5</v>
      </c>
      <c r="E54" s="94">
        <f>'Base Camp'!I54</f>
        <v>239.5</v>
      </c>
      <c r="F54" s="64">
        <f>Crusher!J55</f>
        <v>160</v>
      </c>
      <c r="G54" s="96">
        <f>AMP!H54</f>
        <v>528</v>
      </c>
      <c r="H54" s="60">
        <f>Quarry!M54</f>
        <v>0</v>
      </c>
      <c r="I54" s="60">
        <f>Lainnya!N54</f>
        <v>78</v>
      </c>
      <c r="J54" s="60">
        <f t="shared" si="2"/>
        <v>1005.5</v>
      </c>
      <c r="K54" s="60">
        <f t="shared" si="0"/>
        <v>-10</v>
      </c>
      <c r="L54" s="61" t="s">
        <v>43</v>
      </c>
      <c r="N54" s="114">
        <v>42169</v>
      </c>
      <c r="O54" s="111">
        <f>166+264.5</f>
        <v>430.5</v>
      </c>
      <c r="P54" s="112">
        <f>SUM(F44:F50)</f>
        <v>474</v>
      </c>
      <c r="Q54" s="113">
        <f t="shared" si="6"/>
        <v>-43.5</v>
      </c>
      <c r="S54" s="114">
        <v>42176</v>
      </c>
      <c r="T54" s="118">
        <v>660</v>
      </c>
      <c r="U54" s="122">
        <f>SUM(G50:G51)</f>
        <v>594</v>
      </c>
      <c r="V54" s="120">
        <f t="shared" si="9"/>
        <v>66</v>
      </c>
    </row>
    <row r="55" spans="1:27" ht="15.75">
      <c r="A55" s="58">
        <v>50</v>
      </c>
      <c r="B55" s="59">
        <v>42174</v>
      </c>
      <c r="C55" s="64">
        <v>486</v>
      </c>
      <c r="D55" s="60">
        <f t="shared" si="1"/>
        <v>476</v>
      </c>
      <c r="E55" s="60">
        <f>'Base Camp'!I55</f>
        <v>0</v>
      </c>
      <c r="F55" s="64">
        <f>Crusher!J56</f>
        <v>239</v>
      </c>
      <c r="G55" s="104">
        <f>AMP!H55</f>
        <v>237</v>
      </c>
      <c r="H55" s="60">
        <f>Quarry!M55</f>
        <v>0</v>
      </c>
      <c r="I55" s="60">
        <f>Lainnya!N55</f>
        <v>0</v>
      </c>
      <c r="J55" s="60">
        <f t="shared" si="2"/>
        <v>476</v>
      </c>
      <c r="K55" s="60">
        <f t="shared" si="0"/>
        <v>0</v>
      </c>
      <c r="L55" s="61" t="s">
        <v>44</v>
      </c>
      <c r="N55" s="114">
        <v>42177</v>
      </c>
      <c r="O55" s="111">
        <v>1023</v>
      </c>
      <c r="P55" s="117">
        <f>SUM(F51:F58)-(160+239)</f>
        <v>1016</v>
      </c>
      <c r="Q55" s="113">
        <f t="shared" si="6"/>
        <v>7</v>
      </c>
      <c r="R55" s="2"/>
      <c r="S55" s="114">
        <v>42180</v>
      </c>
      <c r="T55" s="118">
        <f>990+660</f>
        <v>1650</v>
      </c>
      <c r="U55" s="123">
        <f>SUM(G52:G57)-237</f>
        <v>1452</v>
      </c>
      <c r="V55" s="120">
        <f t="shared" si="9"/>
        <v>198</v>
      </c>
    </row>
    <row r="56" spans="1:27" ht="15.75">
      <c r="A56" s="58">
        <v>51</v>
      </c>
      <c r="B56" s="59">
        <v>42175</v>
      </c>
      <c r="C56" s="94">
        <f>31*33</f>
        <v>1023</v>
      </c>
      <c r="D56" s="60">
        <f t="shared" si="1"/>
        <v>1023</v>
      </c>
      <c r="E56" s="60">
        <f>'Base Camp'!I56</f>
        <v>191</v>
      </c>
      <c r="F56" s="101">
        <f>Crusher!J57</f>
        <v>462</v>
      </c>
      <c r="G56" s="96">
        <f>AMP!H56</f>
        <v>396</v>
      </c>
      <c r="H56" s="60">
        <f>Quarry!M56</f>
        <v>0</v>
      </c>
      <c r="I56" s="60">
        <f>Lainnya!N56</f>
        <v>290</v>
      </c>
      <c r="J56" s="60">
        <f t="shared" si="2"/>
        <v>1339</v>
      </c>
      <c r="K56" s="60">
        <f t="shared" si="0"/>
        <v>-316</v>
      </c>
      <c r="L56" s="61"/>
      <c r="N56" s="114">
        <v>42183</v>
      </c>
      <c r="O56" s="118">
        <v>1320</v>
      </c>
      <c r="P56" s="119">
        <f>SUM(F59:F62)-500</f>
        <v>1513.5</v>
      </c>
      <c r="Q56" s="113">
        <f t="shared" si="6"/>
        <v>-193.5</v>
      </c>
      <c r="S56" s="114">
        <v>42182</v>
      </c>
      <c r="T56" s="118">
        <v>495</v>
      </c>
      <c r="U56" s="124">
        <f>SUM(G58:G60)</f>
        <v>462</v>
      </c>
      <c r="V56" s="120">
        <f t="shared" si="9"/>
        <v>33</v>
      </c>
    </row>
    <row r="57" spans="1:27" ht="15.75">
      <c r="A57" s="58">
        <v>52</v>
      </c>
      <c r="B57" s="59">
        <v>42176</v>
      </c>
      <c r="C57" s="94">
        <f>40*33</f>
        <v>1320</v>
      </c>
      <c r="D57" s="60">
        <f t="shared" si="1"/>
        <v>1004</v>
      </c>
      <c r="E57" s="60">
        <f>'Base Camp'!I57</f>
        <v>25</v>
      </c>
      <c r="F57" s="101">
        <f>Crusher!J58</f>
        <v>369</v>
      </c>
      <c r="G57" s="96">
        <f>AMP!H57</f>
        <v>528</v>
      </c>
      <c r="H57" s="60">
        <f>Quarry!M57</f>
        <v>0</v>
      </c>
      <c r="I57" s="60">
        <f>Lainnya!N57</f>
        <v>0</v>
      </c>
      <c r="J57" s="60">
        <f t="shared" si="2"/>
        <v>922</v>
      </c>
      <c r="K57" s="60">
        <f t="shared" si="0"/>
        <v>82</v>
      </c>
      <c r="L57" s="61"/>
      <c r="S57" s="114">
        <v>42184</v>
      </c>
      <c r="T57" s="118">
        <f>759+759</f>
        <v>1518</v>
      </c>
      <c r="U57" s="122">
        <f>SUM(G61:G64)</f>
        <v>1386</v>
      </c>
      <c r="V57" s="120">
        <f t="shared" si="9"/>
        <v>132</v>
      </c>
    </row>
    <row r="58" spans="1:27" ht="15.75">
      <c r="A58" s="58">
        <v>53</v>
      </c>
      <c r="B58" s="59">
        <v>42177</v>
      </c>
      <c r="C58" s="94">
        <f>15*33</f>
        <v>495</v>
      </c>
      <c r="D58" s="60">
        <f t="shared" si="1"/>
        <v>577</v>
      </c>
      <c r="E58" s="60">
        <f>'Base Camp'!I58</f>
        <v>38</v>
      </c>
      <c r="F58" s="101">
        <f>Crusher!J59</f>
        <v>185</v>
      </c>
      <c r="G58" s="97">
        <f>AMP!H58</f>
        <v>0</v>
      </c>
      <c r="H58" s="60">
        <f>Quarry!M58</f>
        <v>0</v>
      </c>
      <c r="I58" s="60">
        <f>Lainnya!N58</f>
        <v>290</v>
      </c>
      <c r="J58" s="60">
        <f t="shared" si="2"/>
        <v>513</v>
      </c>
      <c r="K58" s="60">
        <f t="shared" si="0"/>
        <v>64</v>
      </c>
      <c r="L58" s="61"/>
      <c r="N58" s="90"/>
      <c r="P58" s="90"/>
      <c r="S58" s="114">
        <v>42186</v>
      </c>
      <c r="T58" s="118">
        <v>1782</v>
      </c>
      <c r="U58" s="123">
        <f>SUM(G65:G69)</f>
        <v>1749</v>
      </c>
      <c r="V58" s="120">
        <f t="shared" si="9"/>
        <v>33</v>
      </c>
    </row>
    <row r="59" spans="1:27" ht="15.75">
      <c r="A59" s="58">
        <v>54</v>
      </c>
      <c r="B59" s="59">
        <v>42178</v>
      </c>
      <c r="C59" s="64">
        <v>500</v>
      </c>
      <c r="D59" s="60">
        <f t="shared" si="1"/>
        <v>564</v>
      </c>
      <c r="E59" s="60">
        <f>'Base Camp'!I59</f>
        <v>30</v>
      </c>
      <c r="F59" s="60">
        <f>Crusher!J60</f>
        <v>583</v>
      </c>
      <c r="G59" s="97">
        <f>AMP!H59</f>
        <v>0</v>
      </c>
      <c r="H59" s="60">
        <f>Quarry!M59</f>
        <v>0</v>
      </c>
      <c r="I59" s="60">
        <f>Lainnya!N59</f>
        <v>0</v>
      </c>
      <c r="J59" s="60">
        <f t="shared" si="2"/>
        <v>613</v>
      </c>
      <c r="K59" s="60">
        <f>D59-J59</f>
        <v>-49</v>
      </c>
      <c r="L59" s="61" t="s">
        <v>46</v>
      </c>
      <c r="N59" s="2"/>
      <c r="Q59" s="2"/>
      <c r="R59" s="2"/>
      <c r="S59" s="118"/>
      <c r="T59" s="118"/>
      <c r="U59" s="118"/>
      <c r="V59" s="120">
        <f t="shared" si="9"/>
        <v>0</v>
      </c>
    </row>
    <row r="60" spans="1:27" ht="15.75">
      <c r="A60" s="58">
        <v>55</v>
      </c>
      <c r="B60" s="59">
        <v>42179</v>
      </c>
      <c r="C60" s="126">
        <f>31*33</f>
        <v>1023</v>
      </c>
      <c r="D60" s="60">
        <f>K59+C60+320</f>
        <v>1294</v>
      </c>
      <c r="E60" s="60">
        <f>'Base Camp'!I60</f>
        <v>30</v>
      </c>
      <c r="F60" s="94">
        <f>Crusher!J61</f>
        <v>363</v>
      </c>
      <c r="G60" s="97">
        <f>AMP!H60</f>
        <v>462</v>
      </c>
      <c r="H60" s="60">
        <f>Quarry!M60</f>
        <v>0</v>
      </c>
      <c r="I60" s="101">
        <f>Lainnya!N60</f>
        <v>290</v>
      </c>
      <c r="J60" s="60">
        <f t="shared" si="2"/>
        <v>1145</v>
      </c>
      <c r="K60" s="60">
        <f t="shared" si="0"/>
        <v>149</v>
      </c>
      <c r="L60" s="61" t="s">
        <v>50</v>
      </c>
    </row>
    <row r="61" spans="1:27" ht="15.75">
      <c r="A61" s="58">
        <v>56</v>
      </c>
      <c r="B61" s="59">
        <v>42180</v>
      </c>
      <c r="C61" s="126">
        <f>62*33</f>
        <v>2046</v>
      </c>
      <c r="D61" s="60">
        <f t="shared" si="1"/>
        <v>2195</v>
      </c>
      <c r="E61" s="60">
        <f>'Base Camp'!I61</f>
        <v>48</v>
      </c>
      <c r="F61" s="94">
        <f>Crusher!J62</f>
        <v>490</v>
      </c>
      <c r="G61" s="80">
        <f>AMP!H61</f>
        <v>660</v>
      </c>
      <c r="H61" s="60">
        <f>Quarry!M61</f>
        <v>0</v>
      </c>
      <c r="I61" s="60">
        <f>Lainnya!N61</f>
        <v>132</v>
      </c>
      <c r="J61" s="60">
        <f t="shared" si="2"/>
        <v>1330</v>
      </c>
      <c r="K61" s="60">
        <f t="shared" si="0"/>
        <v>865</v>
      </c>
      <c r="L61" s="61"/>
      <c r="N61" s="90"/>
    </row>
    <row r="62" spans="1:27" ht="15.75">
      <c r="A62" s="58">
        <v>57</v>
      </c>
      <c r="B62" s="59">
        <v>42181</v>
      </c>
      <c r="C62" s="64"/>
      <c r="D62" s="60">
        <f t="shared" si="1"/>
        <v>865</v>
      </c>
      <c r="E62" s="60">
        <f>'Base Camp'!I62</f>
        <v>25</v>
      </c>
      <c r="F62" s="94">
        <f>Crusher!J63</f>
        <v>577.5</v>
      </c>
      <c r="G62" s="80">
        <f>AMP!H62</f>
        <v>330</v>
      </c>
      <c r="H62" s="60">
        <f>Quarry!M62</f>
        <v>0</v>
      </c>
      <c r="I62" s="60">
        <f>Lainnya!N62</f>
        <v>0</v>
      </c>
      <c r="J62" s="60">
        <f>SUM(E62:I62)</f>
        <v>932.5</v>
      </c>
      <c r="K62" s="60">
        <f t="shared" si="0"/>
        <v>-67.5</v>
      </c>
      <c r="L62" s="61"/>
    </row>
    <row r="63" spans="1:27" ht="15.75">
      <c r="A63" s="58">
        <v>58</v>
      </c>
      <c r="B63" s="59">
        <v>42182</v>
      </c>
      <c r="C63" s="126">
        <f>27*33</f>
        <v>891</v>
      </c>
      <c r="D63" s="60">
        <f t="shared" si="1"/>
        <v>823.5</v>
      </c>
      <c r="E63" s="60">
        <f>'Base Camp'!I63</f>
        <v>43</v>
      </c>
      <c r="F63" s="64">
        <f>Crusher!J64</f>
        <v>363</v>
      </c>
      <c r="G63" s="80">
        <f>AMP!H63</f>
        <v>0</v>
      </c>
      <c r="H63" s="60">
        <f>Quarry!M63</f>
        <v>0</v>
      </c>
      <c r="I63" s="60">
        <f>Lainnya!N63</f>
        <v>220</v>
      </c>
      <c r="J63" s="60">
        <f t="shared" si="2"/>
        <v>626</v>
      </c>
      <c r="K63" s="60">
        <f>D63-J63</f>
        <v>197.5</v>
      </c>
      <c r="L63" s="61"/>
      <c r="Q63" s="2"/>
      <c r="R63" s="2"/>
    </row>
    <row r="64" spans="1:27" ht="15.75">
      <c r="A64" s="58">
        <v>59</v>
      </c>
      <c r="B64" s="59">
        <v>42183</v>
      </c>
      <c r="C64" s="94">
        <f>46*33</f>
        <v>1518</v>
      </c>
      <c r="D64" s="60">
        <f t="shared" ref="D64:D71" si="10">K63+C64</f>
        <v>1715.5</v>
      </c>
      <c r="E64" s="60">
        <f>'Base Camp'!I64</f>
        <v>20</v>
      </c>
      <c r="F64" s="64">
        <f>Crusher!J65</f>
        <v>452</v>
      </c>
      <c r="G64" s="80">
        <f>AMP!H64</f>
        <v>396</v>
      </c>
      <c r="H64" s="60">
        <f>Quarry!M64</f>
        <v>0</v>
      </c>
      <c r="I64" s="60">
        <f>Lainnya!N64</f>
        <v>0</v>
      </c>
      <c r="J64" s="60">
        <f t="shared" si="2"/>
        <v>868</v>
      </c>
      <c r="K64" s="60">
        <f t="shared" si="0"/>
        <v>847.5</v>
      </c>
      <c r="L64" s="61"/>
    </row>
    <row r="65" spans="1:18" ht="15.75">
      <c r="A65" s="58">
        <v>60</v>
      </c>
      <c r="B65" s="59">
        <v>42184</v>
      </c>
      <c r="C65" s="94">
        <f>54*33</f>
        <v>1782</v>
      </c>
      <c r="D65" s="60">
        <f t="shared" si="10"/>
        <v>2629.5</v>
      </c>
      <c r="E65" s="60">
        <f>'Base Camp'!I65</f>
        <v>132</v>
      </c>
      <c r="F65" s="64">
        <f>Crusher!J66</f>
        <v>297</v>
      </c>
      <c r="G65" s="96">
        <f>AMP!H65</f>
        <v>528</v>
      </c>
      <c r="H65" s="60">
        <f>Quarry!M65</f>
        <v>231</v>
      </c>
      <c r="I65" s="60">
        <f>Lainnya!N65</f>
        <v>80</v>
      </c>
      <c r="J65" s="60">
        <f t="shared" si="2"/>
        <v>1268</v>
      </c>
      <c r="K65" s="60">
        <f t="shared" si="0"/>
        <v>1361.5</v>
      </c>
      <c r="L65" s="61"/>
    </row>
    <row r="66" spans="1:18" ht="15.75">
      <c r="A66" s="58">
        <v>61</v>
      </c>
      <c r="B66" s="59">
        <v>42185</v>
      </c>
      <c r="C66" s="60"/>
      <c r="D66" s="60">
        <f t="shared" si="10"/>
        <v>1361.5</v>
      </c>
      <c r="E66" s="60">
        <f>'Base Camp'!I66</f>
        <v>241</v>
      </c>
      <c r="F66" s="64">
        <f>Crusher!J67</f>
        <v>429</v>
      </c>
      <c r="G66" s="96">
        <f>AMP!H66</f>
        <v>198</v>
      </c>
      <c r="H66" s="60">
        <f>Quarry!M66</f>
        <v>132</v>
      </c>
      <c r="I66" s="60">
        <f>Lainnya!N66</f>
        <v>0</v>
      </c>
      <c r="J66" s="60">
        <f t="shared" si="2"/>
        <v>1000</v>
      </c>
      <c r="K66" s="60">
        <f t="shared" ref="K66:K72" si="11">D66-J66</f>
        <v>361.5</v>
      </c>
      <c r="L66" s="61"/>
    </row>
    <row r="67" spans="1:18" ht="15.75">
      <c r="A67" s="58">
        <v>62</v>
      </c>
      <c r="B67" s="59">
        <v>42186</v>
      </c>
      <c r="C67" s="126">
        <f>31*33</f>
        <v>1023</v>
      </c>
      <c r="D67" s="60">
        <f t="shared" si="10"/>
        <v>1384.5</v>
      </c>
      <c r="E67" s="60">
        <f>'Base Camp'!I67</f>
        <v>5</v>
      </c>
      <c r="F67" s="64">
        <f>Crusher!J68</f>
        <v>330</v>
      </c>
      <c r="G67" s="96">
        <f>AMP!H67</f>
        <v>132</v>
      </c>
      <c r="H67" s="60">
        <f>Quarry!M67</f>
        <v>167</v>
      </c>
      <c r="I67" s="60">
        <f>Lainnya!N67</f>
        <v>0</v>
      </c>
      <c r="J67" s="60">
        <f t="shared" si="2"/>
        <v>634</v>
      </c>
      <c r="K67" s="60">
        <f t="shared" si="11"/>
        <v>750.5</v>
      </c>
      <c r="L67" s="61"/>
      <c r="R67" s="85"/>
    </row>
    <row r="68" spans="1:18" ht="15.75">
      <c r="A68" s="58">
        <v>63</v>
      </c>
      <c r="B68" s="59">
        <v>42187</v>
      </c>
      <c r="C68" s="126">
        <f>16*33</f>
        <v>528</v>
      </c>
      <c r="D68" s="60">
        <f t="shared" si="10"/>
        <v>1278.5</v>
      </c>
      <c r="E68" s="60">
        <f>'Base Camp'!I68</f>
        <v>25</v>
      </c>
      <c r="F68" s="64">
        <f>Crusher!J69</f>
        <v>231</v>
      </c>
      <c r="G68" s="96">
        <f>AMP!H68</f>
        <v>561</v>
      </c>
      <c r="H68" s="60">
        <f>Quarry!M68</f>
        <v>231</v>
      </c>
      <c r="I68" s="60">
        <f>Lainnya!N68</f>
        <v>0</v>
      </c>
      <c r="J68" s="60">
        <f t="shared" si="2"/>
        <v>1048</v>
      </c>
      <c r="K68" s="60">
        <f t="shared" si="11"/>
        <v>230.5</v>
      </c>
      <c r="L68" s="61"/>
    </row>
    <row r="69" spans="1:18" ht="15.75">
      <c r="A69" s="58">
        <v>64</v>
      </c>
      <c r="B69" s="59">
        <v>42188</v>
      </c>
      <c r="C69" s="126">
        <f>41*33</f>
        <v>1353</v>
      </c>
      <c r="D69" s="60">
        <f t="shared" si="10"/>
        <v>1583.5</v>
      </c>
      <c r="E69" s="60">
        <f>'Base Camp'!I69</f>
        <v>48</v>
      </c>
      <c r="F69" s="64">
        <f>Crusher!J70</f>
        <v>477</v>
      </c>
      <c r="G69" s="96">
        <f>AMP!H69</f>
        <v>330</v>
      </c>
      <c r="H69" s="60">
        <f>Quarry!M69</f>
        <v>165</v>
      </c>
      <c r="I69" s="60">
        <f>Lainnya!N69</f>
        <v>0</v>
      </c>
      <c r="J69" s="60">
        <f t="shared" si="2"/>
        <v>1020</v>
      </c>
      <c r="K69" s="60">
        <f t="shared" si="11"/>
        <v>563.5</v>
      </c>
      <c r="L69" s="61"/>
    </row>
    <row r="70" spans="1:18" ht="15.75">
      <c r="A70" s="58">
        <v>65</v>
      </c>
      <c r="B70" s="59">
        <v>42189</v>
      </c>
      <c r="C70" s="126">
        <f>31*33</f>
        <v>1023</v>
      </c>
      <c r="D70" s="60">
        <f t="shared" si="10"/>
        <v>1586.5</v>
      </c>
      <c r="E70" s="60">
        <f>'Base Camp'!I70</f>
        <v>20</v>
      </c>
      <c r="F70" s="60">
        <f>Crusher!J71</f>
        <v>442</v>
      </c>
      <c r="G70" s="66">
        <f>AMP!H70</f>
        <v>264</v>
      </c>
      <c r="H70" s="60">
        <f>Quarry!M70</f>
        <v>264</v>
      </c>
      <c r="I70" s="60">
        <f>Lainnya!N70</f>
        <v>0</v>
      </c>
      <c r="J70" s="60">
        <f t="shared" si="2"/>
        <v>990</v>
      </c>
      <c r="K70" s="60">
        <f t="shared" si="11"/>
        <v>596.5</v>
      </c>
      <c r="L70" s="61"/>
    </row>
    <row r="71" spans="1:18" s="155" customFormat="1" ht="15.75">
      <c r="A71" s="154">
        <v>66</v>
      </c>
      <c r="B71" s="72">
        <v>42190</v>
      </c>
      <c r="C71" s="73"/>
      <c r="D71" s="73">
        <f t="shared" si="10"/>
        <v>596.5</v>
      </c>
      <c r="E71" s="73">
        <f>'Base Camp'!I71</f>
        <v>10</v>
      </c>
      <c r="F71" s="73">
        <f>Crusher!J72</f>
        <v>345</v>
      </c>
      <c r="G71" s="97">
        <f>AMP!H71</f>
        <v>528</v>
      </c>
      <c r="H71" s="73">
        <f>Quarry!M71</f>
        <v>307</v>
      </c>
      <c r="I71" s="73">
        <f>Lainnya!N71</f>
        <v>0</v>
      </c>
      <c r="J71" s="73">
        <f t="shared" si="2"/>
        <v>1190</v>
      </c>
      <c r="K71" s="73">
        <f t="shared" si="11"/>
        <v>-593.5</v>
      </c>
      <c r="L71" s="74"/>
    </row>
    <row r="72" spans="1:18" ht="15.75">
      <c r="A72" s="58">
        <v>67</v>
      </c>
      <c r="B72" s="59">
        <v>42191</v>
      </c>
      <c r="C72" s="60"/>
      <c r="D72" s="60">
        <f t="shared" ref="D72:D89" si="12">K71+C72</f>
        <v>-593.5</v>
      </c>
      <c r="E72" s="60">
        <f>'Base Camp'!I72</f>
        <v>61</v>
      </c>
      <c r="F72" s="60">
        <f>Crusher!J73</f>
        <v>264</v>
      </c>
      <c r="G72" s="66">
        <f>AMP!H72</f>
        <v>462</v>
      </c>
      <c r="H72" s="60">
        <f>Quarry!M72</f>
        <v>211</v>
      </c>
      <c r="I72" s="60">
        <f>Lainnya!N72</f>
        <v>0</v>
      </c>
      <c r="J72" s="60">
        <f t="shared" si="2"/>
        <v>998</v>
      </c>
      <c r="K72" s="60">
        <f t="shared" si="11"/>
        <v>-1591.5</v>
      </c>
      <c r="L72" s="61"/>
    </row>
    <row r="73" spans="1:18" ht="15.75">
      <c r="A73" s="58">
        <v>68</v>
      </c>
      <c r="B73" s="59">
        <v>42192</v>
      </c>
      <c r="C73" s="60"/>
      <c r="D73" s="60">
        <f t="shared" si="12"/>
        <v>-1591.5</v>
      </c>
      <c r="E73" s="60">
        <f>'Base Camp'!I73</f>
        <v>0</v>
      </c>
      <c r="F73" s="60">
        <f>Crusher!J74</f>
        <v>0</v>
      </c>
      <c r="G73" s="66">
        <f>AMP!H73</f>
        <v>660</v>
      </c>
      <c r="H73" s="60">
        <f>Quarry!M73</f>
        <v>0</v>
      </c>
      <c r="I73" s="60">
        <f>Lainnya!N73</f>
        <v>0</v>
      </c>
      <c r="J73" s="60">
        <f t="shared" si="2"/>
        <v>660</v>
      </c>
      <c r="K73" s="60">
        <f t="shared" ref="K73:K89" si="13">D73-J73</f>
        <v>-2251.5</v>
      </c>
      <c r="L73" s="61"/>
      <c r="Q73" s="2"/>
      <c r="R73" s="2"/>
    </row>
    <row r="74" spans="1:18" ht="15.75">
      <c r="A74" s="58">
        <v>69</v>
      </c>
      <c r="B74" s="59">
        <v>42193</v>
      </c>
      <c r="C74" s="60"/>
      <c r="D74" s="60">
        <f t="shared" si="12"/>
        <v>-2251.5</v>
      </c>
      <c r="E74" s="60">
        <f>'Base Camp'!I74</f>
        <v>112</v>
      </c>
      <c r="F74" s="60">
        <f>Crusher!J75</f>
        <v>0</v>
      </c>
      <c r="G74" s="66">
        <f>AMP!H74</f>
        <v>132</v>
      </c>
      <c r="H74" s="60">
        <f>Quarry!M74</f>
        <v>0</v>
      </c>
      <c r="I74" s="60">
        <f>Lainnya!N74</f>
        <v>0</v>
      </c>
      <c r="J74" s="60">
        <f t="shared" si="2"/>
        <v>244</v>
      </c>
      <c r="K74" s="60">
        <f t="shared" si="13"/>
        <v>-2495.5</v>
      </c>
      <c r="L74" s="61"/>
    </row>
    <row r="75" spans="1:18" ht="15.75">
      <c r="A75" s="58">
        <v>70</v>
      </c>
      <c r="B75" s="59">
        <v>42194</v>
      </c>
      <c r="C75" s="60"/>
      <c r="D75" s="60">
        <f t="shared" si="12"/>
        <v>-2495.5</v>
      </c>
      <c r="E75" s="60">
        <f>'Base Camp'!I75</f>
        <v>38</v>
      </c>
      <c r="F75" s="60">
        <f>Crusher!J76</f>
        <v>0</v>
      </c>
      <c r="G75" s="66">
        <f>AMP!H75</f>
        <v>627</v>
      </c>
      <c r="H75" s="60">
        <f>Quarry!M75</f>
        <v>241</v>
      </c>
      <c r="I75" s="60">
        <f>Lainnya!N75</f>
        <v>0</v>
      </c>
      <c r="J75" s="60">
        <f t="shared" si="2"/>
        <v>906</v>
      </c>
      <c r="K75" s="60">
        <f t="shared" si="13"/>
        <v>-3401.5</v>
      </c>
      <c r="L75" s="61"/>
    </row>
    <row r="76" spans="1:18" ht="15.75">
      <c r="A76" s="58">
        <v>71</v>
      </c>
      <c r="B76" s="59">
        <v>42195</v>
      </c>
      <c r="C76" s="60"/>
      <c r="D76" s="60">
        <f t="shared" si="12"/>
        <v>-3401.5</v>
      </c>
      <c r="E76" s="60">
        <f>'Base Camp'!I76</f>
        <v>43</v>
      </c>
      <c r="F76" s="60">
        <f>Crusher!J77</f>
        <v>0</v>
      </c>
      <c r="G76" s="66">
        <f>AMP!H76</f>
        <v>0</v>
      </c>
      <c r="H76" s="60">
        <f>Quarry!M76</f>
        <v>0</v>
      </c>
      <c r="I76" s="60">
        <f>Lainnya!N76</f>
        <v>0</v>
      </c>
      <c r="J76" s="60">
        <f t="shared" si="2"/>
        <v>43</v>
      </c>
      <c r="K76" s="60">
        <f t="shared" si="13"/>
        <v>-3444.5</v>
      </c>
      <c r="L76" s="61"/>
    </row>
    <row r="77" spans="1:18" ht="15.75">
      <c r="A77" s="58">
        <v>72</v>
      </c>
      <c r="B77" s="59">
        <v>42196</v>
      </c>
      <c r="C77" s="60"/>
      <c r="D77" s="60">
        <f t="shared" si="12"/>
        <v>-3444.5</v>
      </c>
      <c r="E77" s="60">
        <f>'Base Camp'!I77</f>
        <v>10</v>
      </c>
      <c r="F77" s="60">
        <f>Crusher!J78</f>
        <v>409</v>
      </c>
      <c r="G77" s="66">
        <f>AMP!H77</f>
        <v>33</v>
      </c>
      <c r="H77" s="60">
        <f>Quarry!M77</f>
        <v>0</v>
      </c>
      <c r="I77" s="60">
        <f>Lainnya!N77</f>
        <v>0</v>
      </c>
      <c r="J77" s="60">
        <f t="shared" si="2"/>
        <v>452</v>
      </c>
      <c r="K77" s="60">
        <f t="shared" si="13"/>
        <v>-3896.5</v>
      </c>
      <c r="L77" s="61"/>
    </row>
    <row r="78" spans="1:18" ht="15.75">
      <c r="A78" s="58">
        <v>73</v>
      </c>
      <c r="B78" s="59">
        <v>42197</v>
      </c>
      <c r="C78" s="60"/>
      <c r="D78" s="60">
        <f t="shared" si="12"/>
        <v>-3896.5</v>
      </c>
      <c r="E78" s="60">
        <f>'Base Camp'!I78</f>
        <v>38</v>
      </c>
      <c r="F78" s="60">
        <f>Crusher!J79</f>
        <v>165</v>
      </c>
      <c r="G78" s="66">
        <f>AMP!H78</f>
        <v>0</v>
      </c>
      <c r="H78" s="60">
        <f>Quarry!M78</f>
        <v>10</v>
      </c>
      <c r="I78" s="60">
        <f>Lainnya!N78</f>
        <v>0</v>
      </c>
      <c r="J78" s="60">
        <f t="shared" si="2"/>
        <v>213</v>
      </c>
      <c r="K78" s="60">
        <f t="shared" si="13"/>
        <v>-4109.5</v>
      </c>
      <c r="L78" s="61"/>
    </row>
    <row r="79" spans="1:18" ht="15.75">
      <c r="A79" s="58">
        <v>74</v>
      </c>
      <c r="B79" s="59">
        <v>42198</v>
      </c>
      <c r="C79" s="60"/>
      <c r="D79" s="60">
        <f t="shared" si="12"/>
        <v>-4109.5</v>
      </c>
      <c r="E79" s="60">
        <f>'Base Camp'!I79</f>
        <v>208</v>
      </c>
      <c r="F79" s="60">
        <f>Crusher!J80</f>
        <v>0</v>
      </c>
      <c r="G79" s="66">
        <f>AMP!H79</f>
        <v>0</v>
      </c>
      <c r="H79" s="60">
        <f>Quarry!M79</f>
        <v>0</v>
      </c>
      <c r="I79" s="60">
        <f>Lainnya!N79</f>
        <v>0</v>
      </c>
      <c r="J79" s="60">
        <f t="shared" si="2"/>
        <v>208</v>
      </c>
      <c r="K79" s="60">
        <f t="shared" si="13"/>
        <v>-4317.5</v>
      </c>
      <c r="L79" s="61"/>
    </row>
    <row r="80" spans="1:18" ht="15.75">
      <c r="A80" s="58">
        <v>75</v>
      </c>
      <c r="B80" s="59">
        <v>42199</v>
      </c>
      <c r="C80" s="60"/>
      <c r="D80" s="60">
        <f t="shared" si="12"/>
        <v>-4317.5</v>
      </c>
      <c r="E80" s="60">
        <f>'Base Camp'!I84</f>
        <v>0</v>
      </c>
      <c r="F80" s="60">
        <f>Crusher!J81</f>
        <v>0</v>
      </c>
      <c r="G80" s="66">
        <f>AMP!H80</f>
        <v>0</v>
      </c>
      <c r="H80" s="60">
        <f>Quarry!M80</f>
        <v>0</v>
      </c>
      <c r="I80" s="60">
        <f>Lainnya!N80</f>
        <v>0</v>
      </c>
      <c r="J80" s="60">
        <f t="shared" si="2"/>
        <v>0</v>
      </c>
      <c r="K80" s="60">
        <f t="shared" si="13"/>
        <v>-4317.5</v>
      </c>
      <c r="L80" s="61"/>
    </row>
    <row r="81" spans="1:12" ht="15.75">
      <c r="A81" s="58">
        <v>76</v>
      </c>
      <c r="B81" s="59">
        <v>42200</v>
      </c>
      <c r="C81" s="60"/>
      <c r="D81" s="60">
        <f t="shared" si="12"/>
        <v>-4317.5</v>
      </c>
      <c r="E81" s="60">
        <f>'Base Camp'!I85</f>
        <v>0</v>
      </c>
      <c r="F81" s="60">
        <f>Crusher!J82</f>
        <v>0</v>
      </c>
      <c r="G81" s="66">
        <f>AMP!H81</f>
        <v>0</v>
      </c>
      <c r="H81" s="60">
        <f>Quarry!M81</f>
        <v>0</v>
      </c>
      <c r="I81" s="60">
        <f>Lainnya!N81</f>
        <v>0</v>
      </c>
      <c r="J81" s="60">
        <f t="shared" si="2"/>
        <v>0</v>
      </c>
      <c r="K81" s="60">
        <f t="shared" si="13"/>
        <v>-4317.5</v>
      </c>
      <c r="L81" s="61"/>
    </row>
    <row r="82" spans="1:12" ht="15.75">
      <c r="A82" s="58">
        <v>77</v>
      </c>
      <c r="B82" s="59">
        <v>42201</v>
      </c>
      <c r="C82" s="60"/>
      <c r="D82" s="60">
        <f t="shared" si="12"/>
        <v>-4317.5</v>
      </c>
      <c r="E82" s="60">
        <f>'Base Camp'!I86</f>
        <v>0</v>
      </c>
      <c r="F82" s="60">
        <f>Crusher!J83</f>
        <v>0</v>
      </c>
      <c r="G82" s="66">
        <f>AMP!H82</f>
        <v>0</v>
      </c>
      <c r="H82" s="60">
        <f>Quarry!M82</f>
        <v>0</v>
      </c>
      <c r="I82" s="60">
        <f>Lainnya!N82</f>
        <v>0</v>
      </c>
      <c r="J82" s="60">
        <f t="shared" si="2"/>
        <v>0</v>
      </c>
      <c r="K82" s="60">
        <f t="shared" si="13"/>
        <v>-4317.5</v>
      </c>
      <c r="L82" s="61"/>
    </row>
    <row r="83" spans="1:12" ht="15.75">
      <c r="A83" s="58">
        <v>78</v>
      </c>
      <c r="B83" s="59">
        <v>42202</v>
      </c>
      <c r="C83" s="60"/>
      <c r="D83" s="60">
        <f t="shared" si="12"/>
        <v>-4317.5</v>
      </c>
      <c r="E83" s="60">
        <f>'Base Camp'!I87</f>
        <v>0</v>
      </c>
      <c r="F83" s="60">
        <f>Crusher!J84</f>
        <v>0</v>
      </c>
      <c r="G83" s="66">
        <f>AMP!H83</f>
        <v>0</v>
      </c>
      <c r="H83" s="60">
        <f>Quarry!M83</f>
        <v>0</v>
      </c>
      <c r="I83" s="60">
        <f>Lainnya!N83</f>
        <v>0</v>
      </c>
      <c r="J83" s="60">
        <f t="shared" si="2"/>
        <v>0</v>
      </c>
      <c r="K83" s="60">
        <f t="shared" si="13"/>
        <v>-4317.5</v>
      </c>
      <c r="L83" s="61"/>
    </row>
    <row r="84" spans="1:12" ht="15.75">
      <c r="A84" s="58">
        <v>79</v>
      </c>
      <c r="B84" s="59">
        <v>42203</v>
      </c>
      <c r="C84" s="60"/>
      <c r="D84" s="60">
        <f t="shared" si="12"/>
        <v>-4317.5</v>
      </c>
      <c r="E84" s="60">
        <f>'Base Camp'!I88</f>
        <v>0</v>
      </c>
      <c r="F84" s="60">
        <f>Crusher!J85</f>
        <v>0</v>
      </c>
      <c r="G84" s="66">
        <f>AMP!H84</f>
        <v>0</v>
      </c>
      <c r="H84" s="60">
        <f>Quarry!M84</f>
        <v>0</v>
      </c>
      <c r="I84" s="60">
        <f>Lainnya!N84</f>
        <v>0</v>
      </c>
      <c r="J84" s="60">
        <f t="shared" si="2"/>
        <v>0</v>
      </c>
      <c r="K84" s="60">
        <f t="shared" si="13"/>
        <v>-4317.5</v>
      </c>
      <c r="L84" s="61"/>
    </row>
    <row r="85" spans="1:12" ht="15.75">
      <c r="A85" s="58">
        <v>80</v>
      </c>
      <c r="B85" s="59">
        <v>42204</v>
      </c>
      <c r="C85" s="60"/>
      <c r="D85" s="60">
        <f t="shared" si="12"/>
        <v>-4317.5</v>
      </c>
      <c r="E85" s="60">
        <f>'Base Camp'!I89</f>
        <v>0</v>
      </c>
      <c r="F85" s="60">
        <f>Crusher!J86</f>
        <v>0</v>
      </c>
      <c r="G85" s="66">
        <f>AMP!H85</f>
        <v>0</v>
      </c>
      <c r="H85" s="60">
        <f>Quarry!M85</f>
        <v>0</v>
      </c>
      <c r="I85" s="60">
        <f>Lainnya!N85</f>
        <v>0</v>
      </c>
      <c r="J85" s="60">
        <f t="shared" si="2"/>
        <v>0</v>
      </c>
      <c r="K85" s="60">
        <f t="shared" si="13"/>
        <v>-4317.5</v>
      </c>
      <c r="L85" s="61"/>
    </row>
    <row r="86" spans="1:12" ht="15.75">
      <c r="A86" s="58">
        <v>81</v>
      </c>
      <c r="B86" s="59">
        <v>42205</v>
      </c>
      <c r="C86" s="60"/>
      <c r="D86" s="60">
        <f t="shared" si="12"/>
        <v>-4317.5</v>
      </c>
      <c r="E86" s="60">
        <f>'Base Camp'!I90</f>
        <v>0</v>
      </c>
      <c r="F86" s="60">
        <f>Crusher!J87</f>
        <v>0</v>
      </c>
      <c r="G86" s="66">
        <f>AMP!H86</f>
        <v>0</v>
      </c>
      <c r="H86" s="60">
        <f>Quarry!M86</f>
        <v>0</v>
      </c>
      <c r="I86" s="60">
        <f>Lainnya!N86</f>
        <v>0</v>
      </c>
      <c r="J86" s="60">
        <f t="shared" si="2"/>
        <v>0</v>
      </c>
      <c r="K86" s="60">
        <f t="shared" si="13"/>
        <v>-4317.5</v>
      </c>
      <c r="L86" s="61"/>
    </row>
    <row r="87" spans="1:12" ht="15.75">
      <c r="A87" s="58">
        <v>82</v>
      </c>
      <c r="B87" s="59">
        <v>42206</v>
      </c>
      <c r="C87" s="60"/>
      <c r="D87" s="60">
        <f t="shared" si="12"/>
        <v>-4317.5</v>
      </c>
      <c r="E87" s="60">
        <f>'Base Camp'!I91</f>
        <v>66</v>
      </c>
      <c r="F87" s="60">
        <f>Crusher!J88</f>
        <v>0</v>
      </c>
      <c r="G87" s="66">
        <f>AMP!H87</f>
        <v>0</v>
      </c>
      <c r="H87" s="60">
        <f>Quarry!M87</f>
        <v>0</v>
      </c>
      <c r="I87" s="60">
        <f>Lainnya!N87</f>
        <v>0</v>
      </c>
      <c r="J87" s="60">
        <f t="shared" si="2"/>
        <v>66</v>
      </c>
      <c r="K87" s="60">
        <f t="shared" si="13"/>
        <v>-4383.5</v>
      </c>
      <c r="L87" s="61"/>
    </row>
    <row r="88" spans="1:12" ht="15.75">
      <c r="A88" s="58">
        <v>83</v>
      </c>
      <c r="B88" s="59">
        <v>42207</v>
      </c>
      <c r="C88" s="60"/>
      <c r="D88" s="60">
        <f t="shared" si="12"/>
        <v>-4383.5</v>
      </c>
      <c r="E88" s="60">
        <f>'Base Camp'!I92</f>
        <v>0</v>
      </c>
      <c r="F88" s="60">
        <f>Crusher!J89</f>
        <v>0</v>
      </c>
      <c r="G88" s="66">
        <f>AMP!H88</f>
        <v>0</v>
      </c>
      <c r="H88" s="60">
        <f>Quarry!M88</f>
        <v>0</v>
      </c>
      <c r="I88" s="60">
        <f>Lainnya!N88</f>
        <v>0</v>
      </c>
      <c r="J88" s="60">
        <f t="shared" si="2"/>
        <v>0</v>
      </c>
      <c r="K88" s="60">
        <f t="shared" si="13"/>
        <v>-4383.5</v>
      </c>
      <c r="L88" s="61"/>
    </row>
    <row r="89" spans="1:12" ht="15.75">
      <c r="A89" s="58">
        <v>84</v>
      </c>
      <c r="B89" s="59">
        <v>42208</v>
      </c>
      <c r="C89" s="60"/>
      <c r="D89" s="60">
        <f t="shared" si="12"/>
        <v>-4383.5</v>
      </c>
      <c r="E89" s="60">
        <f>'Base Camp'!I93</f>
        <v>0</v>
      </c>
      <c r="F89" s="60">
        <f>Crusher!J90</f>
        <v>0</v>
      </c>
      <c r="G89" s="66">
        <f>AMP!H89</f>
        <v>0</v>
      </c>
      <c r="H89" s="60">
        <f>Quarry!M89</f>
        <v>0</v>
      </c>
      <c r="I89" s="60">
        <f>Lainnya!N89</f>
        <v>0</v>
      </c>
      <c r="J89" s="60">
        <f t="shared" si="2"/>
        <v>0</v>
      </c>
      <c r="K89" s="60">
        <f t="shared" si="13"/>
        <v>-4383.5</v>
      </c>
      <c r="L89" s="61"/>
    </row>
    <row r="90" spans="1:12" ht="15.75">
      <c r="A90" s="58">
        <v>85</v>
      </c>
      <c r="B90" s="59">
        <v>42209</v>
      </c>
      <c r="C90" s="60"/>
      <c r="D90" s="60">
        <f t="shared" ref="D90:D118" si="14">K89+C90</f>
        <v>-4383.5</v>
      </c>
      <c r="E90" s="60">
        <f>'Base Camp'!I94</f>
        <v>0</v>
      </c>
      <c r="F90" s="60">
        <f>Crusher!J91</f>
        <v>0</v>
      </c>
      <c r="G90" s="66">
        <f>AMP!H90</f>
        <v>0</v>
      </c>
      <c r="H90" s="60">
        <f>Quarry!M90</f>
        <v>0</v>
      </c>
      <c r="I90" s="60">
        <f>Lainnya!N90</f>
        <v>0</v>
      </c>
      <c r="J90" s="60">
        <f t="shared" ref="J90:J118" si="15">SUM(E90:I90)</f>
        <v>0</v>
      </c>
      <c r="K90" s="60">
        <f t="shared" ref="K90:K118" si="16">D90-J90</f>
        <v>-4383.5</v>
      </c>
      <c r="L90" s="61"/>
    </row>
    <row r="91" spans="1:12" ht="15.75">
      <c r="A91" s="58">
        <v>86</v>
      </c>
      <c r="B91" s="59">
        <v>42210</v>
      </c>
      <c r="C91" s="60"/>
      <c r="D91" s="60">
        <f t="shared" si="14"/>
        <v>-4383.5</v>
      </c>
      <c r="E91" s="60">
        <f>'Base Camp'!I95</f>
        <v>0</v>
      </c>
      <c r="F91" s="60">
        <f>Crusher!J92</f>
        <v>0</v>
      </c>
      <c r="G91" s="66">
        <f>AMP!H91</f>
        <v>0</v>
      </c>
      <c r="H91" s="60">
        <f>Quarry!M91</f>
        <v>0</v>
      </c>
      <c r="I91" s="60">
        <f>Lainnya!N91</f>
        <v>0</v>
      </c>
      <c r="J91" s="60">
        <f t="shared" si="15"/>
        <v>0</v>
      </c>
      <c r="K91" s="60">
        <f t="shared" si="16"/>
        <v>-4383.5</v>
      </c>
      <c r="L91" s="61"/>
    </row>
    <row r="92" spans="1:12" ht="15.75">
      <c r="A92" s="58">
        <v>87</v>
      </c>
      <c r="B92" s="59">
        <v>42211</v>
      </c>
      <c r="C92" s="60"/>
      <c r="D92" s="60">
        <f t="shared" si="14"/>
        <v>-4383.5</v>
      </c>
      <c r="E92" s="60">
        <f>'Base Camp'!I96</f>
        <v>0</v>
      </c>
      <c r="F92" s="60">
        <f>Crusher!J93</f>
        <v>0</v>
      </c>
      <c r="G92" s="66">
        <f>AMP!H92</f>
        <v>0</v>
      </c>
      <c r="H92" s="60">
        <f>Quarry!M92</f>
        <v>0</v>
      </c>
      <c r="I92" s="60">
        <f>Lainnya!N92</f>
        <v>0</v>
      </c>
      <c r="J92" s="60">
        <f t="shared" si="15"/>
        <v>0</v>
      </c>
      <c r="K92" s="60">
        <f t="shared" si="16"/>
        <v>-4383.5</v>
      </c>
      <c r="L92" s="61"/>
    </row>
    <row r="93" spans="1:12" ht="15.75">
      <c r="A93" s="58">
        <v>88</v>
      </c>
      <c r="B93" s="59">
        <v>42212</v>
      </c>
      <c r="C93" s="60"/>
      <c r="D93" s="60">
        <f t="shared" si="14"/>
        <v>-4383.5</v>
      </c>
      <c r="E93" s="60">
        <f>'Base Camp'!I97</f>
        <v>0</v>
      </c>
      <c r="F93" s="60">
        <f>Crusher!J94</f>
        <v>0</v>
      </c>
      <c r="G93" s="66">
        <f>AMP!H93</f>
        <v>0</v>
      </c>
      <c r="H93" s="60">
        <f>Quarry!M93</f>
        <v>0</v>
      </c>
      <c r="I93" s="60">
        <f>Lainnya!N93</f>
        <v>0</v>
      </c>
      <c r="J93" s="60">
        <f t="shared" si="15"/>
        <v>0</v>
      </c>
      <c r="K93" s="60">
        <f t="shared" si="16"/>
        <v>-4383.5</v>
      </c>
      <c r="L93" s="61"/>
    </row>
    <row r="94" spans="1:12" ht="15.75">
      <c r="A94" s="58">
        <v>89</v>
      </c>
      <c r="B94" s="59">
        <v>42213</v>
      </c>
      <c r="C94" s="60"/>
      <c r="D94" s="60">
        <f t="shared" si="14"/>
        <v>-4383.5</v>
      </c>
      <c r="E94" s="60">
        <f>'Base Camp'!I98</f>
        <v>0</v>
      </c>
      <c r="F94" s="60">
        <f>Crusher!J95</f>
        <v>0</v>
      </c>
      <c r="G94" s="66">
        <f>AMP!H94</f>
        <v>0</v>
      </c>
      <c r="H94" s="60">
        <f>Quarry!M94</f>
        <v>0</v>
      </c>
      <c r="I94" s="60">
        <f>Lainnya!N94</f>
        <v>0</v>
      </c>
      <c r="J94" s="60">
        <f t="shared" si="15"/>
        <v>0</v>
      </c>
      <c r="K94" s="60">
        <f t="shared" si="16"/>
        <v>-4383.5</v>
      </c>
      <c r="L94" s="61"/>
    </row>
    <row r="95" spans="1:12" ht="15.75">
      <c r="A95" s="58">
        <v>90</v>
      </c>
      <c r="B95" s="59">
        <v>42214</v>
      </c>
      <c r="C95" s="60"/>
      <c r="D95" s="60">
        <f t="shared" si="14"/>
        <v>-4383.5</v>
      </c>
      <c r="E95" s="60">
        <f>'Base Camp'!I99</f>
        <v>0</v>
      </c>
      <c r="F95" s="60">
        <f>Crusher!J96</f>
        <v>0</v>
      </c>
      <c r="G95" s="66">
        <f>AMP!H95</f>
        <v>0</v>
      </c>
      <c r="H95" s="60">
        <f>Quarry!M95</f>
        <v>0</v>
      </c>
      <c r="I95" s="60">
        <f>Lainnya!N95</f>
        <v>0</v>
      </c>
      <c r="J95" s="60">
        <f t="shared" si="15"/>
        <v>0</v>
      </c>
      <c r="K95" s="60">
        <f t="shared" si="16"/>
        <v>-4383.5</v>
      </c>
      <c r="L95" s="61"/>
    </row>
    <row r="96" spans="1:12" ht="15.75">
      <c r="A96" s="58">
        <v>91</v>
      </c>
      <c r="B96" s="59">
        <v>42215</v>
      </c>
      <c r="C96" s="60"/>
      <c r="D96" s="60">
        <f t="shared" si="14"/>
        <v>-4383.5</v>
      </c>
      <c r="E96" s="60">
        <f>'Base Camp'!I100</f>
        <v>0</v>
      </c>
      <c r="F96" s="60">
        <f>Crusher!J97</f>
        <v>0</v>
      </c>
      <c r="G96" s="66">
        <f>AMP!H96</f>
        <v>0</v>
      </c>
      <c r="H96" s="60">
        <f>Quarry!M96</f>
        <v>0</v>
      </c>
      <c r="I96" s="60">
        <f>Lainnya!N96</f>
        <v>0</v>
      </c>
      <c r="J96" s="60">
        <f t="shared" si="15"/>
        <v>0</v>
      </c>
      <c r="K96" s="60">
        <f t="shared" si="16"/>
        <v>-4383.5</v>
      </c>
      <c r="L96" s="61"/>
    </row>
    <row r="97" spans="1:12" ht="15.75">
      <c r="A97" s="58">
        <v>92</v>
      </c>
      <c r="B97" s="59">
        <v>42216</v>
      </c>
      <c r="C97" s="60"/>
      <c r="D97" s="60">
        <f t="shared" si="14"/>
        <v>-4383.5</v>
      </c>
      <c r="E97" s="60">
        <f>'Base Camp'!I101</f>
        <v>0</v>
      </c>
      <c r="F97" s="60">
        <f>Crusher!J98</f>
        <v>0</v>
      </c>
      <c r="G97" s="66">
        <f>AMP!H97</f>
        <v>0</v>
      </c>
      <c r="H97" s="60">
        <f>Quarry!M97</f>
        <v>0</v>
      </c>
      <c r="I97" s="60">
        <f>Lainnya!N97</f>
        <v>0</v>
      </c>
      <c r="J97" s="60">
        <f t="shared" si="15"/>
        <v>0</v>
      </c>
      <c r="K97" s="60">
        <f t="shared" si="16"/>
        <v>-4383.5</v>
      </c>
      <c r="L97" s="61"/>
    </row>
    <row r="98" spans="1:12" ht="15.75">
      <c r="A98" s="58">
        <v>93</v>
      </c>
      <c r="B98" s="59">
        <v>42217</v>
      </c>
      <c r="C98" s="60"/>
      <c r="D98" s="60">
        <f t="shared" si="14"/>
        <v>-4383.5</v>
      </c>
      <c r="E98" s="60">
        <f>'Base Camp'!I102</f>
        <v>0</v>
      </c>
      <c r="F98" s="60">
        <f>Crusher!J99</f>
        <v>0</v>
      </c>
      <c r="G98" s="66">
        <f>AMP!H98</f>
        <v>0</v>
      </c>
      <c r="H98" s="60">
        <f>Quarry!M98</f>
        <v>0</v>
      </c>
      <c r="I98" s="60">
        <f>Lainnya!N98</f>
        <v>0</v>
      </c>
      <c r="J98" s="60">
        <f t="shared" si="15"/>
        <v>0</v>
      </c>
      <c r="K98" s="60">
        <f t="shared" si="16"/>
        <v>-4383.5</v>
      </c>
      <c r="L98" s="61"/>
    </row>
    <row r="99" spans="1:12" ht="15.75">
      <c r="A99" s="58">
        <v>94</v>
      </c>
      <c r="B99" s="59">
        <v>42218</v>
      </c>
      <c r="C99" s="60"/>
      <c r="D99" s="60">
        <f t="shared" si="14"/>
        <v>-4383.5</v>
      </c>
      <c r="E99" s="60">
        <f>'Base Camp'!I103</f>
        <v>0</v>
      </c>
      <c r="F99" s="60">
        <f>Crusher!J100</f>
        <v>0</v>
      </c>
      <c r="G99" s="66">
        <f>AMP!H99</f>
        <v>0</v>
      </c>
      <c r="H99" s="60">
        <f>Quarry!M99</f>
        <v>0</v>
      </c>
      <c r="I99" s="60">
        <f>Lainnya!N99</f>
        <v>0</v>
      </c>
      <c r="J99" s="60">
        <f t="shared" si="15"/>
        <v>0</v>
      </c>
      <c r="K99" s="60">
        <f t="shared" si="16"/>
        <v>-4383.5</v>
      </c>
      <c r="L99" s="61"/>
    </row>
    <row r="100" spans="1:12" ht="15.75">
      <c r="A100" s="58">
        <v>95</v>
      </c>
      <c r="B100" s="59">
        <v>42219</v>
      </c>
      <c r="C100" s="60"/>
      <c r="D100" s="60">
        <f t="shared" si="14"/>
        <v>-4383.5</v>
      </c>
      <c r="E100" s="60">
        <f>'Base Camp'!I104</f>
        <v>0</v>
      </c>
      <c r="F100" s="60">
        <f>Crusher!J101</f>
        <v>0</v>
      </c>
      <c r="G100" s="66">
        <f>AMP!H100</f>
        <v>0</v>
      </c>
      <c r="H100" s="60">
        <f>Quarry!M100</f>
        <v>0</v>
      </c>
      <c r="I100" s="60">
        <f>Lainnya!N100</f>
        <v>0</v>
      </c>
      <c r="J100" s="60">
        <f t="shared" si="15"/>
        <v>0</v>
      </c>
      <c r="K100" s="60">
        <f t="shared" si="16"/>
        <v>-4383.5</v>
      </c>
      <c r="L100" s="61"/>
    </row>
    <row r="101" spans="1:12" ht="15.75">
      <c r="A101" s="58">
        <v>96</v>
      </c>
      <c r="B101" s="59">
        <v>42220</v>
      </c>
      <c r="C101" s="60"/>
      <c r="D101" s="60">
        <f t="shared" si="14"/>
        <v>-4383.5</v>
      </c>
      <c r="E101" s="60">
        <f>'Base Camp'!I105</f>
        <v>0</v>
      </c>
      <c r="F101" s="60">
        <f>Crusher!J102</f>
        <v>0</v>
      </c>
      <c r="G101" s="66">
        <f>AMP!H101</f>
        <v>0</v>
      </c>
      <c r="H101" s="60">
        <f>Quarry!M101</f>
        <v>0</v>
      </c>
      <c r="I101" s="60">
        <f>Lainnya!N101</f>
        <v>0</v>
      </c>
      <c r="J101" s="60">
        <f t="shared" si="15"/>
        <v>0</v>
      </c>
      <c r="K101" s="60">
        <f t="shared" si="16"/>
        <v>-4383.5</v>
      </c>
      <c r="L101" s="61"/>
    </row>
    <row r="102" spans="1:12" ht="15.75">
      <c r="A102" s="58">
        <v>97</v>
      </c>
      <c r="B102" s="59">
        <v>42221</v>
      </c>
      <c r="C102" s="60"/>
      <c r="D102" s="60">
        <f t="shared" si="14"/>
        <v>-4383.5</v>
      </c>
      <c r="E102" s="60">
        <f>'Base Camp'!I106</f>
        <v>0</v>
      </c>
      <c r="F102" s="60">
        <f>Crusher!J103</f>
        <v>0</v>
      </c>
      <c r="G102" s="66">
        <f>AMP!H102</f>
        <v>0</v>
      </c>
      <c r="H102" s="60">
        <f>Quarry!M102</f>
        <v>0</v>
      </c>
      <c r="I102" s="60">
        <f>Lainnya!N102</f>
        <v>0</v>
      </c>
      <c r="J102" s="60">
        <f t="shared" si="15"/>
        <v>0</v>
      </c>
      <c r="K102" s="60">
        <f t="shared" si="16"/>
        <v>-4383.5</v>
      </c>
      <c r="L102" s="61"/>
    </row>
    <row r="103" spans="1:12" ht="15.75">
      <c r="A103" s="58">
        <v>98</v>
      </c>
      <c r="B103" s="59">
        <v>42222</v>
      </c>
      <c r="C103" s="60"/>
      <c r="D103" s="60">
        <f t="shared" si="14"/>
        <v>-4383.5</v>
      </c>
      <c r="E103" s="60">
        <f>'Base Camp'!I107</f>
        <v>0</v>
      </c>
      <c r="F103" s="60">
        <f>Crusher!J104</f>
        <v>0</v>
      </c>
      <c r="G103" s="66">
        <f>AMP!H103</f>
        <v>0</v>
      </c>
      <c r="H103" s="60">
        <f>Quarry!M103</f>
        <v>0</v>
      </c>
      <c r="I103" s="60">
        <f>Lainnya!N103</f>
        <v>0</v>
      </c>
      <c r="J103" s="60">
        <f t="shared" si="15"/>
        <v>0</v>
      </c>
      <c r="K103" s="60">
        <f t="shared" si="16"/>
        <v>-4383.5</v>
      </c>
      <c r="L103" s="61"/>
    </row>
    <row r="104" spans="1:12" ht="15.75">
      <c r="A104" s="58">
        <v>99</v>
      </c>
      <c r="B104" s="59">
        <v>42223</v>
      </c>
      <c r="C104" s="60"/>
      <c r="D104" s="60">
        <f t="shared" si="14"/>
        <v>-4383.5</v>
      </c>
      <c r="E104" s="60">
        <f>'Base Camp'!I108</f>
        <v>0</v>
      </c>
      <c r="F104" s="60">
        <f>Crusher!J105</f>
        <v>0</v>
      </c>
      <c r="G104" s="66">
        <f>AMP!H104</f>
        <v>0</v>
      </c>
      <c r="H104" s="60">
        <f>Quarry!M104</f>
        <v>0</v>
      </c>
      <c r="I104" s="60">
        <f>Lainnya!N104</f>
        <v>0</v>
      </c>
      <c r="J104" s="60">
        <f t="shared" si="15"/>
        <v>0</v>
      </c>
      <c r="K104" s="60">
        <f t="shared" si="16"/>
        <v>-4383.5</v>
      </c>
      <c r="L104" s="61"/>
    </row>
    <row r="105" spans="1:12" ht="15.75">
      <c r="A105" s="58">
        <v>100</v>
      </c>
      <c r="B105" s="59">
        <v>42224</v>
      </c>
      <c r="C105" s="60"/>
      <c r="D105" s="60">
        <f t="shared" si="14"/>
        <v>-4383.5</v>
      </c>
      <c r="E105" s="60">
        <f>'Base Camp'!I109</f>
        <v>0</v>
      </c>
      <c r="F105" s="60">
        <f>Crusher!J106</f>
        <v>0</v>
      </c>
      <c r="G105" s="66">
        <f>AMP!H105</f>
        <v>0</v>
      </c>
      <c r="H105" s="60">
        <f>Quarry!M105</f>
        <v>0</v>
      </c>
      <c r="I105" s="60">
        <f>Lainnya!N105</f>
        <v>0</v>
      </c>
      <c r="J105" s="60">
        <f t="shared" si="15"/>
        <v>0</v>
      </c>
      <c r="K105" s="60">
        <f t="shared" si="16"/>
        <v>-4383.5</v>
      </c>
      <c r="L105" s="61"/>
    </row>
    <row r="106" spans="1:12" ht="15.75">
      <c r="A106" s="58">
        <v>101</v>
      </c>
      <c r="B106" s="59">
        <v>42225</v>
      </c>
      <c r="C106" s="60"/>
      <c r="D106" s="60">
        <f t="shared" si="14"/>
        <v>-4383.5</v>
      </c>
      <c r="E106" s="60">
        <f>'Base Camp'!I110</f>
        <v>0</v>
      </c>
      <c r="F106" s="60">
        <f>Crusher!J107</f>
        <v>0</v>
      </c>
      <c r="G106" s="66">
        <f>AMP!H106</f>
        <v>0</v>
      </c>
      <c r="H106" s="60">
        <f>Quarry!M106</f>
        <v>0</v>
      </c>
      <c r="I106" s="60">
        <f>Lainnya!N106</f>
        <v>0</v>
      </c>
      <c r="J106" s="60">
        <f t="shared" si="15"/>
        <v>0</v>
      </c>
      <c r="K106" s="60">
        <f t="shared" si="16"/>
        <v>-4383.5</v>
      </c>
      <c r="L106" s="61"/>
    </row>
    <row r="107" spans="1:12" ht="15.75">
      <c r="A107" s="58">
        <v>102</v>
      </c>
      <c r="B107" s="59">
        <v>42226</v>
      </c>
      <c r="C107" s="60"/>
      <c r="D107" s="60">
        <f t="shared" si="14"/>
        <v>-4383.5</v>
      </c>
      <c r="E107" s="60">
        <f>'Base Camp'!I111</f>
        <v>0</v>
      </c>
      <c r="F107" s="60">
        <f>Crusher!J108</f>
        <v>0</v>
      </c>
      <c r="G107" s="66">
        <f>AMP!H107</f>
        <v>0</v>
      </c>
      <c r="H107" s="60">
        <f>Quarry!M107</f>
        <v>0</v>
      </c>
      <c r="I107" s="60">
        <f>Lainnya!N107</f>
        <v>0</v>
      </c>
      <c r="J107" s="60">
        <f t="shared" si="15"/>
        <v>0</v>
      </c>
      <c r="K107" s="60">
        <f t="shared" si="16"/>
        <v>-4383.5</v>
      </c>
      <c r="L107" s="61"/>
    </row>
    <row r="108" spans="1:12" ht="15.75">
      <c r="A108" s="58">
        <v>103</v>
      </c>
      <c r="B108" s="59">
        <v>42227</v>
      </c>
      <c r="C108" s="60"/>
      <c r="D108" s="60">
        <f t="shared" si="14"/>
        <v>-4383.5</v>
      </c>
      <c r="E108" s="60">
        <f>'Base Camp'!I112</f>
        <v>0</v>
      </c>
      <c r="F108" s="60">
        <f>Crusher!J109</f>
        <v>0</v>
      </c>
      <c r="G108" s="66">
        <f>AMP!H108</f>
        <v>0</v>
      </c>
      <c r="H108" s="60">
        <f>Quarry!M108</f>
        <v>0</v>
      </c>
      <c r="I108" s="60">
        <f>Lainnya!N108</f>
        <v>0</v>
      </c>
      <c r="J108" s="60">
        <f t="shared" si="15"/>
        <v>0</v>
      </c>
      <c r="K108" s="60">
        <f t="shared" si="16"/>
        <v>-4383.5</v>
      </c>
      <c r="L108" s="61"/>
    </row>
    <row r="109" spans="1:12" ht="15.75">
      <c r="A109" s="58">
        <v>104</v>
      </c>
      <c r="B109" s="59">
        <v>42228</v>
      </c>
      <c r="C109" s="60"/>
      <c r="D109" s="60">
        <f t="shared" si="14"/>
        <v>-4383.5</v>
      </c>
      <c r="E109" s="60">
        <f>'Base Camp'!I113</f>
        <v>0</v>
      </c>
      <c r="F109" s="60">
        <f>Crusher!J110</f>
        <v>0</v>
      </c>
      <c r="G109" s="66">
        <f>AMP!H109</f>
        <v>0</v>
      </c>
      <c r="H109" s="60">
        <f>Quarry!M109</f>
        <v>0</v>
      </c>
      <c r="I109" s="60">
        <f>Lainnya!N109</f>
        <v>0</v>
      </c>
      <c r="J109" s="60">
        <f t="shared" si="15"/>
        <v>0</v>
      </c>
      <c r="K109" s="60">
        <f t="shared" si="16"/>
        <v>-4383.5</v>
      </c>
      <c r="L109" s="61"/>
    </row>
    <row r="110" spans="1:12" ht="15.75">
      <c r="A110" s="58">
        <v>105</v>
      </c>
      <c r="B110" s="59">
        <v>42229</v>
      </c>
      <c r="C110" s="60"/>
      <c r="D110" s="60">
        <f t="shared" si="14"/>
        <v>-4383.5</v>
      </c>
      <c r="E110" s="60">
        <f>'Base Camp'!I114</f>
        <v>0</v>
      </c>
      <c r="F110" s="60">
        <f>Crusher!J111</f>
        <v>0</v>
      </c>
      <c r="G110" s="66">
        <f>AMP!H110</f>
        <v>0</v>
      </c>
      <c r="H110" s="60">
        <f>Quarry!M110</f>
        <v>0</v>
      </c>
      <c r="I110" s="60">
        <f>Lainnya!N110</f>
        <v>0</v>
      </c>
      <c r="J110" s="60">
        <f t="shared" si="15"/>
        <v>0</v>
      </c>
      <c r="K110" s="60">
        <f t="shared" si="16"/>
        <v>-4383.5</v>
      </c>
      <c r="L110" s="61"/>
    </row>
    <row r="111" spans="1:12" ht="15.75">
      <c r="A111" s="58">
        <v>106</v>
      </c>
      <c r="B111" s="59">
        <v>42230</v>
      </c>
      <c r="C111" s="60"/>
      <c r="D111" s="60">
        <f t="shared" si="14"/>
        <v>-4383.5</v>
      </c>
      <c r="E111" s="60">
        <f>'Base Camp'!I115</f>
        <v>0</v>
      </c>
      <c r="F111" s="60">
        <f>Crusher!J112</f>
        <v>0</v>
      </c>
      <c r="G111" s="66">
        <f>AMP!H111</f>
        <v>0</v>
      </c>
      <c r="H111" s="60">
        <f>Quarry!M111</f>
        <v>0</v>
      </c>
      <c r="I111" s="60">
        <f>Lainnya!N111</f>
        <v>0</v>
      </c>
      <c r="J111" s="60">
        <f t="shared" si="15"/>
        <v>0</v>
      </c>
      <c r="K111" s="60">
        <f t="shared" si="16"/>
        <v>-4383.5</v>
      </c>
      <c r="L111" s="61"/>
    </row>
    <row r="112" spans="1:12" ht="15.75">
      <c r="A112" s="58">
        <v>107</v>
      </c>
      <c r="B112" s="59">
        <v>42231</v>
      </c>
      <c r="C112" s="60"/>
      <c r="D112" s="60">
        <f t="shared" si="14"/>
        <v>-4383.5</v>
      </c>
      <c r="E112" s="60">
        <f>'Base Camp'!I116</f>
        <v>0</v>
      </c>
      <c r="F112" s="60">
        <f>Crusher!J113</f>
        <v>0</v>
      </c>
      <c r="G112" s="66">
        <f>AMP!H112</f>
        <v>0</v>
      </c>
      <c r="H112" s="60">
        <f>Quarry!M112</f>
        <v>0</v>
      </c>
      <c r="I112" s="60">
        <f>Lainnya!N112</f>
        <v>0</v>
      </c>
      <c r="J112" s="60">
        <f t="shared" si="15"/>
        <v>0</v>
      </c>
      <c r="K112" s="60">
        <f t="shared" si="16"/>
        <v>-4383.5</v>
      </c>
      <c r="L112" s="61"/>
    </row>
    <row r="113" spans="1:12" ht="15.75">
      <c r="A113" s="58">
        <v>108</v>
      </c>
      <c r="B113" s="59">
        <v>42232</v>
      </c>
      <c r="C113" s="60"/>
      <c r="D113" s="60">
        <f t="shared" si="14"/>
        <v>-4383.5</v>
      </c>
      <c r="E113" s="60">
        <f>'Base Camp'!I117</f>
        <v>0</v>
      </c>
      <c r="F113" s="60">
        <f>Crusher!J114</f>
        <v>0</v>
      </c>
      <c r="G113" s="66">
        <f>AMP!H113</f>
        <v>0</v>
      </c>
      <c r="H113" s="60">
        <f>Quarry!M113</f>
        <v>0</v>
      </c>
      <c r="I113" s="60">
        <f>Lainnya!N113</f>
        <v>0</v>
      </c>
      <c r="J113" s="60">
        <f t="shared" si="15"/>
        <v>0</v>
      </c>
      <c r="K113" s="60">
        <f t="shared" si="16"/>
        <v>-4383.5</v>
      </c>
      <c r="L113" s="61"/>
    </row>
    <row r="114" spans="1:12" ht="15.75">
      <c r="A114" s="58">
        <v>109</v>
      </c>
      <c r="B114" s="59">
        <v>42233</v>
      </c>
      <c r="C114" s="60"/>
      <c r="D114" s="60">
        <f t="shared" si="14"/>
        <v>-4383.5</v>
      </c>
      <c r="E114" s="60">
        <f>'Base Camp'!I118</f>
        <v>0</v>
      </c>
      <c r="F114" s="60">
        <f>Crusher!J115</f>
        <v>0</v>
      </c>
      <c r="G114" s="66">
        <f>AMP!H114</f>
        <v>0</v>
      </c>
      <c r="H114" s="60">
        <f>Quarry!M114</f>
        <v>0</v>
      </c>
      <c r="I114" s="60">
        <f>Lainnya!N114</f>
        <v>0</v>
      </c>
      <c r="J114" s="60">
        <f t="shared" si="15"/>
        <v>0</v>
      </c>
      <c r="K114" s="60">
        <f t="shared" si="16"/>
        <v>-4383.5</v>
      </c>
      <c r="L114" s="61"/>
    </row>
    <row r="115" spans="1:12" ht="15.75">
      <c r="A115" s="58">
        <v>110</v>
      </c>
      <c r="B115" s="59">
        <v>42234</v>
      </c>
      <c r="C115" s="60"/>
      <c r="D115" s="60">
        <f t="shared" si="14"/>
        <v>-4383.5</v>
      </c>
      <c r="E115" s="60">
        <f>'Base Camp'!I119</f>
        <v>0</v>
      </c>
      <c r="F115" s="60">
        <f>Crusher!J116</f>
        <v>0</v>
      </c>
      <c r="G115" s="66">
        <f>AMP!H115</f>
        <v>0</v>
      </c>
      <c r="H115" s="60">
        <f>Quarry!M115</f>
        <v>0</v>
      </c>
      <c r="I115" s="60">
        <f>Lainnya!N115</f>
        <v>0</v>
      </c>
      <c r="J115" s="60">
        <f t="shared" si="15"/>
        <v>0</v>
      </c>
      <c r="K115" s="60">
        <f t="shared" si="16"/>
        <v>-4383.5</v>
      </c>
      <c r="L115" s="61"/>
    </row>
    <row r="116" spans="1:12" ht="15.75">
      <c r="A116" s="58">
        <v>111</v>
      </c>
      <c r="B116" s="59">
        <v>42235</v>
      </c>
      <c r="C116" s="60"/>
      <c r="D116" s="60">
        <f t="shared" si="14"/>
        <v>-4383.5</v>
      </c>
      <c r="E116" s="60">
        <f>'Base Camp'!I120</f>
        <v>0</v>
      </c>
      <c r="F116" s="60">
        <f>Crusher!J117</f>
        <v>0</v>
      </c>
      <c r="G116" s="66">
        <f>AMP!H116</f>
        <v>0</v>
      </c>
      <c r="H116" s="60">
        <f>Quarry!M116</f>
        <v>0</v>
      </c>
      <c r="I116" s="60">
        <f>Lainnya!N116</f>
        <v>0</v>
      </c>
      <c r="J116" s="60">
        <f t="shared" si="15"/>
        <v>0</v>
      </c>
      <c r="K116" s="60">
        <f t="shared" si="16"/>
        <v>-4383.5</v>
      </c>
      <c r="L116" s="61"/>
    </row>
    <row r="117" spans="1:12" ht="15.75">
      <c r="A117" s="58">
        <v>112</v>
      </c>
      <c r="B117" s="59">
        <v>42236</v>
      </c>
      <c r="C117" s="60"/>
      <c r="D117" s="60">
        <f t="shared" si="14"/>
        <v>-4383.5</v>
      </c>
      <c r="E117" s="60">
        <f>'Base Camp'!I121</f>
        <v>0</v>
      </c>
      <c r="F117" s="60">
        <f>Crusher!J118</f>
        <v>0</v>
      </c>
      <c r="G117" s="66">
        <f>AMP!H117</f>
        <v>0</v>
      </c>
      <c r="H117" s="60">
        <f>Quarry!M117</f>
        <v>0</v>
      </c>
      <c r="I117" s="60">
        <f>Lainnya!N117</f>
        <v>0</v>
      </c>
      <c r="J117" s="60">
        <f t="shared" si="15"/>
        <v>0</v>
      </c>
      <c r="K117" s="60">
        <f t="shared" si="16"/>
        <v>-4383.5</v>
      </c>
      <c r="L117" s="61"/>
    </row>
    <row r="118" spans="1:12" ht="15.75">
      <c r="A118" s="58">
        <v>113</v>
      </c>
      <c r="B118" s="59">
        <v>42237</v>
      </c>
      <c r="C118" s="60"/>
      <c r="D118" s="60">
        <f t="shared" si="14"/>
        <v>-4383.5</v>
      </c>
      <c r="E118" s="60">
        <f>'Base Camp'!I122</f>
        <v>0</v>
      </c>
      <c r="F118" s="60">
        <f>Crusher!J119</f>
        <v>0</v>
      </c>
      <c r="G118" s="66">
        <f>AMP!H118</f>
        <v>0</v>
      </c>
      <c r="H118" s="60">
        <f>Quarry!M118</f>
        <v>0</v>
      </c>
      <c r="I118" s="60">
        <f>Lainnya!N118</f>
        <v>0</v>
      </c>
      <c r="J118" s="60">
        <f t="shared" si="15"/>
        <v>0</v>
      </c>
      <c r="K118" s="60">
        <f t="shared" si="16"/>
        <v>-4383.5</v>
      </c>
      <c r="L118" s="61"/>
    </row>
    <row r="119" spans="1:12" ht="15.75">
      <c r="A119" s="58">
        <v>114</v>
      </c>
      <c r="B119" s="59">
        <v>42238</v>
      </c>
      <c r="C119" s="60"/>
      <c r="D119" s="60">
        <f t="shared" ref="D119:D148" si="17">K118+C119</f>
        <v>-4383.5</v>
      </c>
      <c r="E119" s="60">
        <f>'Base Camp'!I123</f>
        <v>0</v>
      </c>
      <c r="F119" s="60">
        <f>Crusher!J120</f>
        <v>0</v>
      </c>
      <c r="G119" s="66">
        <f>AMP!H119</f>
        <v>0</v>
      </c>
      <c r="H119" s="60">
        <f>Quarry!M119</f>
        <v>0</v>
      </c>
      <c r="I119" s="60">
        <f>Lainnya!N119</f>
        <v>0</v>
      </c>
      <c r="J119" s="60">
        <f t="shared" ref="J119:J148" si="18">SUM(E119:I119)</f>
        <v>0</v>
      </c>
      <c r="K119" s="60">
        <f t="shared" ref="K119:K148" si="19">D119-J119</f>
        <v>-4383.5</v>
      </c>
      <c r="L119" s="61"/>
    </row>
    <row r="120" spans="1:12" ht="15.75">
      <c r="A120" s="58">
        <v>115</v>
      </c>
      <c r="B120" s="59">
        <v>42239</v>
      </c>
      <c r="C120" s="60"/>
      <c r="D120" s="60">
        <f t="shared" si="17"/>
        <v>-4383.5</v>
      </c>
      <c r="E120" s="60">
        <f>'Base Camp'!I124</f>
        <v>0</v>
      </c>
      <c r="F120" s="60">
        <f>Crusher!J121</f>
        <v>0</v>
      </c>
      <c r="G120" s="66">
        <f>AMP!H120</f>
        <v>0</v>
      </c>
      <c r="H120" s="60">
        <f>Quarry!M120</f>
        <v>0</v>
      </c>
      <c r="I120" s="60">
        <f>Lainnya!N120</f>
        <v>0</v>
      </c>
      <c r="J120" s="60">
        <f t="shared" si="18"/>
        <v>0</v>
      </c>
      <c r="K120" s="60">
        <f t="shared" si="19"/>
        <v>-4383.5</v>
      </c>
      <c r="L120" s="61"/>
    </row>
    <row r="121" spans="1:12" ht="15.75">
      <c r="A121" s="58">
        <v>116</v>
      </c>
      <c r="B121" s="59">
        <v>42240</v>
      </c>
      <c r="C121" s="60"/>
      <c r="D121" s="60">
        <f t="shared" si="17"/>
        <v>-4383.5</v>
      </c>
      <c r="E121" s="60">
        <f>'Base Camp'!I125</f>
        <v>0</v>
      </c>
      <c r="F121" s="60">
        <f>Crusher!J122</f>
        <v>0</v>
      </c>
      <c r="G121" s="66">
        <f>AMP!H121</f>
        <v>0</v>
      </c>
      <c r="H121" s="60">
        <f>Quarry!M121</f>
        <v>0</v>
      </c>
      <c r="I121" s="60">
        <f>Lainnya!N121</f>
        <v>0</v>
      </c>
      <c r="J121" s="60">
        <f t="shared" si="18"/>
        <v>0</v>
      </c>
      <c r="K121" s="60">
        <f t="shared" si="19"/>
        <v>-4383.5</v>
      </c>
      <c r="L121" s="61"/>
    </row>
    <row r="122" spans="1:12" ht="15.75">
      <c r="A122" s="58">
        <v>117</v>
      </c>
      <c r="B122" s="59">
        <v>42241</v>
      </c>
      <c r="C122" s="60"/>
      <c r="D122" s="60">
        <f t="shared" si="17"/>
        <v>-4383.5</v>
      </c>
      <c r="E122" s="60">
        <f>'Base Camp'!I126</f>
        <v>0</v>
      </c>
      <c r="F122" s="60">
        <f>Crusher!J123</f>
        <v>0</v>
      </c>
      <c r="G122" s="66">
        <f>AMP!H122</f>
        <v>0</v>
      </c>
      <c r="H122" s="60">
        <f>Quarry!M122</f>
        <v>0</v>
      </c>
      <c r="I122" s="60">
        <f>Lainnya!N122</f>
        <v>0</v>
      </c>
      <c r="J122" s="60">
        <f t="shared" si="18"/>
        <v>0</v>
      </c>
      <c r="K122" s="60">
        <f t="shared" si="19"/>
        <v>-4383.5</v>
      </c>
      <c r="L122" s="61"/>
    </row>
    <row r="123" spans="1:12" ht="15.75">
      <c r="A123" s="58">
        <v>118</v>
      </c>
      <c r="B123" s="59">
        <v>42242</v>
      </c>
      <c r="C123" s="60"/>
      <c r="D123" s="60">
        <f t="shared" si="17"/>
        <v>-4383.5</v>
      </c>
      <c r="E123" s="60">
        <f>'Base Camp'!I127</f>
        <v>0</v>
      </c>
      <c r="F123" s="60">
        <f>Crusher!J124</f>
        <v>0</v>
      </c>
      <c r="G123" s="66">
        <f>AMP!H123</f>
        <v>0</v>
      </c>
      <c r="H123" s="60">
        <f>Quarry!M123</f>
        <v>0</v>
      </c>
      <c r="I123" s="60">
        <f>Lainnya!N123</f>
        <v>0</v>
      </c>
      <c r="J123" s="60">
        <f t="shared" si="18"/>
        <v>0</v>
      </c>
      <c r="K123" s="60">
        <f t="shared" si="19"/>
        <v>-4383.5</v>
      </c>
      <c r="L123" s="61"/>
    </row>
    <row r="124" spans="1:12" ht="15.75">
      <c r="A124" s="58">
        <v>119</v>
      </c>
      <c r="B124" s="59">
        <v>42243</v>
      </c>
      <c r="C124" s="60"/>
      <c r="D124" s="60">
        <f t="shared" si="17"/>
        <v>-4383.5</v>
      </c>
      <c r="E124" s="60">
        <f>'Base Camp'!I128</f>
        <v>0</v>
      </c>
      <c r="F124" s="60">
        <f>Crusher!J125</f>
        <v>0</v>
      </c>
      <c r="G124" s="66">
        <f>AMP!H124</f>
        <v>0</v>
      </c>
      <c r="H124" s="60">
        <f>Quarry!M124</f>
        <v>0</v>
      </c>
      <c r="I124" s="60">
        <f>Lainnya!N124</f>
        <v>0</v>
      </c>
      <c r="J124" s="60">
        <f t="shared" si="18"/>
        <v>0</v>
      </c>
      <c r="K124" s="60">
        <f t="shared" si="19"/>
        <v>-4383.5</v>
      </c>
      <c r="L124" s="61"/>
    </row>
    <row r="125" spans="1:12" ht="15.75">
      <c r="A125" s="58">
        <v>120</v>
      </c>
      <c r="B125" s="59">
        <v>42244</v>
      </c>
      <c r="C125" s="60"/>
      <c r="D125" s="60">
        <f t="shared" si="17"/>
        <v>-4383.5</v>
      </c>
      <c r="E125" s="60">
        <f>'Base Camp'!I129</f>
        <v>0</v>
      </c>
      <c r="F125" s="60">
        <f>Crusher!J126</f>
        <v>0</v>
      </c>
      <c r="G125" s="66">
        <f>AMP!H125</f>
        <v>0</v>
      </c>
      <c r="H125" s="60">
        <f>Quarry!M125</f>
        <v>0</v>
      </c>
      <c r="I125" s="60">
        <f>Lainnya!N125</f>
        <v>0</v>
      </c>
      <c r="J125" s="60">
        <f t="shared" si="18"/>
        <v>0</v>
      </c>
      <c r="K125" s="60">
        <f t="shared" si="19"/>
        <v>-4383.5</v>
      </c>
      <c r="L125" s="61"/>
    </row>
    <row r="126" spans="1:12" ht="15.75">
      <c r="A126" s="58">
        <v>121</v>
      </c>
      <c r="B126" s="59">
        <v>42245</v>
      </c>
      <c r="C126" s="60"/>
      <c r="D126" s="60">
        <f t="shared" si="17"/>
        <v>-4383.5</v>
      </c>
      <c r="E126" s="60">
        <f>'Base Camp'!I130</f>
        <v>0</v>
      </c>
      <c r="F126" s="60">
        <f>Crusher!J127</f>
        <v>0</v>
      </c>
      <c r="G126" s="66">
        <f>AMP!H126</f>
        <v>0</v>
      </c>
      <c r="H126" s="60">
        <f>Quarry!M126</f>
        <v>0</v>
      </c>
      <c r="I126" s="60">
        <f>Lainnya!N126</f>
        <v>0</v>
      </c>
      <c r="J126" s="60">
        <f t="shared" si="18"/>
        <v>0</v>
      </c>
      <c r="K126" s="60">
        <f t="shared" si="19"/>
        <v>-4383.5</v>
      </c>
      <c r="L126" s="61"/>
    </row>
    <row r="127" spans="1:12" ht="15.75">
      <c r="A127" s="58">
        <v>122</v>
      </c>
      <c r="B127" s="59">
        <v>42246</v>
      </c>
      <c r="C127" s="60"/>
      <c r="D127" s="60">
        <f t="shared" si="17"/>
        <v>-4383.5</v>
      </c>
      <c r="E127" s="60">
        <f>'Base Camp'!I131</f>
        <v>0</v>
      </c>
      <c r="F127" s="60">
        <f>Crusher!J128</f>
        <v>0</v>
      </c>
      <c r="G127" s="66">
        <f>AMP!H127</f>
        <v>0</v>
      </c>
      <c r="H127" s="60">
        <f>Quarry!M127</f>
        <v>0</v>
      </c>
      <c r="I127" s="60">
        <f>Lainnya!N127</f>
        <v>0</v>
      </c>
      <c r="J127" s="60">
        <f t="shared" si="18"/>
        <v>0</v>
      </c>
      <c r="K127" s="60">
        <f t="shared" si="19"/>
        <v>-4383.5</v>
      </c>
      <c r="L127" s="61"/>
    </row>
    <row r="128" spans="1:12" ht="15.75">
      <c r="A128" s="58">
        <v>123</v>
      </c>
      <c r="B128" s="59">
        <v>42247</v>
      </c>
      <c r="C128" s="60"/>
      <c r="D128" s="60">
        <f t="shared" si="17"/>
        <v>-4383.5</v>
      </c>
      <c r="E128" s="60">
        <f>'Base Camp'!I132</f>
        <v>0</v>
      </c>
      <c r="F128" s="60">
        <f>Crusher!J129</f>
        <v>0</v>
      </c>
      <c r="G128" s="66">
        <f>AMP!H128</f>
        <v>0</v>
      </c>
      <c r="H128" s="60">
        <f>Quarry!M128</f>
        <v>0</v>
      </c>
      <c r="I128" s="60">
        <f>Lainnya!N128</f>
        <v>0</v>
      </c>
      <c r="J128" s="60">
        <f t="shared" si="18"/>
        <v>0</v>
      </c>
      <c r="K128" s="60">
        <f t="shared" si="19"/>
        <v>-4383.5</v>
      </c>
      <c r="L128" s="61"/>
    </row>
    <row r="129" spans="1:12" ht="15.75">
      <c r="A129" s="58">
        <v>124</v>
      </c>
      <c r="B129" s="59">
        <v>42248</v>
      </c>
      <c r="C129" s="60"/>
      <c r="D129" s="60">
        <f t="shared" si="17"/>
        <v>-4383.5</v>
      </c>
      <c r="E129" s="60">
        <f>'Base Camp'!I133</f>
        <v>0</v>
      </c>
      <c r="F129" s="60">
        <f>Crusher!J130</f>
        <v>0</v>
      </c>
      <c r="G129" s="66">
        <f>AMP!H129</f>
        <v>0</v>
      </c>
      <c r="H129" s="60">
        <f>Quarry!M129</f>
        <v>0</v>
      </c>
      <c r="I129" s="60">
        <f>Lainnya!N129</f>
        <v>0</v>
      </c>
      <c r="J129" s="60">
        <f t="shared" si="18"/>
        <v>0</v>
      </c>
      <c r="K129" s="60">
        <f t="shared" si="19"/>
        <v>-4383.5</v>
      </c>
      <c r="L129" s="61"/>
    </row>
    <row r="130" spans="1:12" ht="15.75">
      <c r="A130" s="58">
        <v>125</v>
      </c>
      <c r="B130" s="59">
        <v>42249</v>
      </c>
      <c r="C130" s="60"/>
      <c r="D130" s="60">
        <f t="shared" si="17"/>
        <v>-4383.5</v>
      </c>
      <c r="E130" s="60">
        <f>'Base Camp'!I134</f>
        <v>0</v>
      </c>
      <c r="F130" s="60">
        <f>Crusher!J131</f>
        <v>0</v>
      </c>
      <c r="G130" s="66">
        <f>AMP!H130</f>
        <v>0</v>
      </c>
      <c r="H130" s="60">
        <f>Quarry!M130</f>
        <v>0</v>
      </c>
      <c r="I130" s="60">
        <f>Lainnya!N130</f>
        <v>0</v>
      </c>
      <c r="J130" s="60">
        <f t="shared" si="18"/>
        <v>0</v>
      </c>
      <c r="K130" s="60">
        <f t="shared" si="19"/>
        <v>-4383.5</v>
      </c>
      <c r="L130" s="61"/>
    </row>
    <row r="131" spans="1:12" ht="15.75">
      <c r="A131" s="58">
        <v>126</v>
      </c>
      <c r="B131" s="59">
        <v>42250</v>
      </c>
      <c r="C131" s="60"/>
      <c r="D131" s="60">
        <f t="shared" si="17"/>
        <v>-4383.5</v>
      </c>
      <c r="E131" s="60">
        <f>'Base Camp'!I135</f>
        <v>0</v>
      </c>
      <c r="F131" s="60">
        <f>Crusher!J132</f>
        <v>0</v>
      </c>
      <c r="G131" s="66">
        <f>AMP!H131</f>
        <v>0</v>
      </c>
      <c r="H131" s="60">
        <f>Quarry!M131</f>
        <v>0</v>
      </c>
      <c r="I131" s="60">
        <f>Lainnya!N131</f>
        <v>0</v>
      </c>
      <c r="J131" s="60">
        <f t="shared" si="18"/>
        <v>0</v>
      </c>
      <c r="K131" s="60">
        <f t="shared" si="19"/>
        <v>-4383.5</v>
      </c>
      <c r="L131" s="61"/>
    </row>
    <row r="132" spans="1:12" ht="15.75">
      <c r="A132" s="58">
        <v>127</v>
      </c>
      <c r="B132" s="59">
        <v>42251</v>
      </c>
      <c r="C132" s="60"/>
      <c r="D132" s="60">
        <f t="shared" si="17"/>
        <v>-4383.5</v>
      </c>
      <c r="E132" s="60">
        <f>'Base Camp'!I136</f>
        <v>0</v>
      </c>
      <c r="F132" s="60">
        <f>Crusher!J133</f>
        <v>0</v>
      </c>
      <c r="G132" s="66">
        <f>AMP!H132</f>
        <v>0</v>
      </c>
      <c r="H132" s="60">
        <f>Quarry!M132</f>
        <v>0</v>
      </c>
      <c r="I132" s="60">
        <f>Lainnya!N132</f>
        <v>0</v>
      </c>
      <c r="J132" s="60">
        <f t="shared" si="18"/>
        <v>0</v>
      </c>
      <c r="K132" s="60">
        <f t="shared" si="19"/>
        <v>-4383.5</v>
      </c>
      <c r="L132" s="61"/>
    </row>
    <row r="133" spans="1:12" ht="15.75">
      <c r="A133" s="58">
        <v>128</v>
      </c>
      <c r="B133" s="59">
        <v>42252</v>
      </c>
      <c r="C133" s="60"/>
      <c r="D133" s="60">
        <f t="shared" si="17"/>
        <v>-4383.5</v>
      </c>
      <c r="E133" s="60">
        <f>'Base Camp'!I137</f>
        <v>0</v>
      </c>
      <c r="F133" s="60">
        <f>Crusher!J134</f>
        <v>0</v>
      </c>
      <c r="G133" s="66">
        <f>AMP!H133</f>
        <v>0</v>
      </c>
      <c r="H133" s="60">
        <f>Quarry!M133</f>
        <v>0</v>
      </c>
      <c r="I133" s="60">
        <f>Lainnya!N133</f>
        <v>0</v>
      </c>
      <c r="J133" s="60">
        <f t="shared" si="18"/>
        <v>0</v>
      </c>
      <c r="K133" s="60">
        <f t="shared" si="19"/>
        <v>-4383.5</v>
      </c>
      <c r="L133" s="61"/>
    </row>
    <row r="134" spans="1:12" ht="15.75">
      <c r="A134" s="58">
        <v>129</v>
      </c>
      <c r="B134" s="59">
        <v>42253</v>
      </c>
      <c r="C134" s="60"/>
      <c r="D134" s="60">
        <f t="shared" si="17"/>
        <v>-4383.5</v>
      </c>
      <c r="E134" s="60">
        <f>'Base Camp'!I138</f>
        <v>0</v>
      </c>
      <c r="F134" s="60">
        <f>Crusher!J135</f>
        <v>0</v>
      </c>
      <c r="G134" s="66">
        <f>AMP!H134</f>
        <v>0</v>
      </c>
      <c r="H134" s="60">
        <f>Quarry!M134</f>
        <v>0</v>
      </c>
      <c r="I134" s="60">
        <f>Lainnya!N134</f>
        <v>0</v>
      </c>
      <c r="J134" s="60">
        <f t="shared" si="18"/>
        <v>0</v>
      </c>
      <c r="K134" s="60">
        <f t="shared" si="19"/>
        <v>-4383.5</v>
      </c>
      <c r="L134" s="61"/>
    </row>
    <row r="135" spans="1:12" ht="15.75">
      <c r="A135" s="58">
        <v>130</v>
      </c>
      <c r="B135" s="59">
        <v>42254</v>
      </c>
      <c r="C135" s="60"/>
      <c r="D135" s="60">
        <f t="shared" si="17"/>
        <v>-4383.5</v>
      </c>
      <c r="E135" s="60">
        <f>'Base Camp'!I139</f>
        <v>0</v>
      </c>
      <c r="F135" s="60">
        <f>Crusher!J136</f>
        <v>0</v>
      </c>
      <c r="G135" s="66">
        <f>AMP!H135</f>
        <v>0</v>
      </c>
      <c r="H135" s="60">
        <f>Quarry!M135</f>
        <v>0</v>
      </c>
      <c r="I135" s="60">
        <f>Lainnya!N135</f>
        <v>0</v>
      </c>
      <c r="J135" s="60">
        <f t="shared" si="18"/>
        <v>0</v>
      </c>
      <c r="K135" s="60">
        <f t="shared" si="19"/>
        <v>-4383.5</v>
      </c>
      <c r="L135" s="61"/>
    </row>
    <row r="136" spans="1:12" ht="15.75">
      <c r="A136" s="58">
        <v>131</v>
      </c>
      <c r="B136" s="59">
        <v>42255</v>
      </c>
      <c r="C136" s="60"/>
      <c r="D136" s="60">
        <f t="shared" si="17"/>
        <v>-4383.5</v>
      </c>
      <c r="E136" s="60">
        <f>'Base Camp'!I140</f>
        <v>0</v>
      </c>
      <c r="F136" s="60">
        <f>Crusher!J137</f>
        <v>0</v>
      </c>
      <c r="G136" s="66">
        <f>AMP!H136</f>
        <v>0</v>
      </c>
      <c r="H136" s="60">
        <f>Quarry!M136</f>
        <v>0</v>
      </c>
      <c r="I136" s="60">
        <f>Lainnya!N136</f>
        <v>0</v>
      </c>
      <c r="J136" s="60">
        <f t="shared" si="18"/>
        <v>0</v>
      </c>
      <c r="K136" s="60">
        <f t="shared" si="19"/>
        <v>-4383.5</v>
      </c>
      <c r="L136" s="61"/>
    </row>
    <row r="137" spans="1:12" ht="15.75">
      <c r="A137" s="58">
        <v>132</v>
      </c>
      <c r="B137" s="59">
        <v>42256</v>
      </c>
      <c r="C137" s="60"/>
      <c r="D137" s="60">
        <f t="shared" si="17"/>
        <v>-4383.5</v>
      </c>
      <c r="E137" s="60">
        <f>'Base Camp'!I141</f>
        <v>0</v>
      </c>
      <c r="F137" s="60">
        <f>Crusher!J138</f>
        <v>0</v>
      </c>
      <c r="G137" s="66">
        <f>AMP!H137</f>
        <v>0</v>
      </c>
      <c r="H137" s="60">
        <f>Quarry!M137</f>
        <v>0</v>
      </c>
      <c r="I137" s="60">
        <f>Lainnya!N137</f>
        <v>0</v>
      </c>
      <c r="J137" s="60">
        <f t="shared" si="18"/>
        <v>0</v>
      </c>
      <c r="K137" s="60">
        <f t="shared" si="19"/>
        <v>-4383.5</v>
      </c>
      <c r="L137" s="61"/>
    </row>
    <row r="138" spans="1:12" ht="15.75">
      <c r="A138" s="58">
        <v>133</v>
      </c>
      <c r="B138" s="59">
        <v>42257</v>
      </c>
      <c r="C138" s="60"/>
      <c r="D138" s="60">
        <f t="shared" si="17"/>
        <v>-4383.5</v>
      </c>
      <c r="E138" s="60">
        <f>'Base Camp'!I142</f>
        <v>0</v>
      </c>
      <c r="F138" s="60">
        <f>Crusher!J139</f>
        <v>0</v>
      </c>
      <c r="G138" s="66">
        <f>AMP!H138</f>
        <v>0</v>
      </c>
      <c r="H138" s="60">
        <f>Quarry!M138</f>
        <v>0</v>
      </c>
      <c r="I138" s="60">
        <f>Lainnya!N138</f>
        <v>0</v>
      </c>
      <c r="J138" s="60">
        <f t="shared" si="18"/>
        <v>0</v>
      </c>
      <c r="K138" s="60">
        <f t="shared" si="19"/>
        <v>-4383.5</v>
      </c>
      <c r="L138" s="61"/>
    </row>
    <row r="139" spans="1:12" ht="15.75">
      <c r="A139" s="58">
        <v>134</v>
      </c>
      <c r="B139" s="59">
        <v>42258</v>
      </c>
      <c r="C139" s="60"/>
      <c r="D139" s="60">
        <f t="shared" si="17"/>
        <v>-4383.5</v>
      </c>
      <c r="E139" s="60">
        <f>'Base Camp'!I143</f>
        <v>0</v>
      </c>
      <c r="F139" s="60">
        <f>Crusher!J140</f>
        <v>0</v>
      </c>
      <c r="G139" s="66">
        <f>AMP!H139</f>
        <v>0</v>
      </c>
      <c r="H139" s="60">
        <f>Quarry!M139</f>
        <v>0</v>
      </c>
      <c r="I139" s="60">
        <f>Lainnya!N139</f>
        <v>0</v>
      </c>
      <c r="J139" s="60">
        <f t="shared" si="18"/>
        <v>0</v>
      </c>
      <c r="K139" s="60">
        <f t="shared" si="19"/>
        <v>-4383.5</v>
      </c>
      <c r="L139" s="61"/>
    </row>
    <row r="140" spans="1:12" ht="15.75">
      <c r="A140" s="58">
        <v>135</v>
      </c>
      <c r="B140" s="59">
        <v>42259</v>
      </c>
      <c r="C140" s="60"/>
      <c r="D140" s="60">
        <f t="shared" si="17"/>
        <v>-4383.5</v>
      </c>
      <c r="E140" s="60">
        <f>'Base Camp'!I144</f>
        <v>0</v>
      </c>
      <c r="F140" s="60">
        <f>Crusher!J141</f>
        <v>0</v>
      </c>
      <c r="G140" s="66">
        <f>AMP!H140</f>
        <v>0</v>
      </c>
      <c r="H140" s="60">
        <f>Quarry!M140</f>
        <v>0</v>
      </c>
      <c r="I140" s="60">
        <f>Lainnya!N140</f>
        <v>0</v>
      </c>
      <c r="J140" s="60">
        <f t="shared" si="18"/>
        <v>0</v>
      </c>
      <c r="K140" s="60">
        <f t="shared" si="19"/>
        <v>-4383.5</v>
      </c>
      <c r="L140" s="61"/>
    </row>
    <row r="141" spans="1:12" ht="15.75">
      <c r="A141" s="58">
        <v>136</v>
      </c>
      <c r="B141" s="59">
        <v>42260</v>
      </c>
      <c r="C141" s="60"/>
      <c r="D141" s="60">
        <f t="shared" si="17"/>
        <v>-4383.5</v>
      </c>
      <c r="E141" s="60">
        <f>'Base Camp'!I145</f>
        <v>0</v>
      </c>
      <c r="F141" s="60">
        <f>Crusher!J142</f>
        <v>0</v>
      </c>
      <c r="G141" s="66">
        <f>AMP!H141</f>
        <v>0</v>
      </c>
      <c r="H141" s="60">
        <f>Quarry!M141</f>
        <v>0</v>
      </c>
      <c r="I141" s="60">
        <f>Lainnya!N141</f>
        <v>0</v>
      </c>
      <c r="J141" s="60">
        <f t="shared" si="18"/>
        <v>0</v>
      </c>
      <c r="K141" s="60">
        <f t="shared" si="19"/>
        <v>-4383.5</v>
      </c>
      <c r="L141" s="61"/>
    </row>
    <row r="142" spans="1:12" ht="15.75">
      <c r="A142" s="58">
        <v>137</v>
      </c>
      <c r="B142" s="59">
        <v>42261</v>
      </c>
      <c r="C142" s="60"/>
      <c r="D142" s="60">
        <f t="shared" si="17"/>
        <v>-4383.5</v>
      </c>
      <c r="E142" s="60">
        <f>'Base Camp'!I146</f>
        <v>0</v>
      </c>
      <c r="F142" s="60">
        <f>Crusher!J143</f>
        <v>0</v>
      </c>
      <c r="G142" s="66">
        <f>AMP!H142</f>
        <v>0</v>
      </c>
      <c r="H142" s="60">
        <f>Quarry!M142</f>
        <v>0</v>
      </c>
      <c r="I142" s="60">
        <f>Lainnya!N142</f>
        <v>0</v>
      </c>
      <c r="J142" s="60">
        <f t="shared" si="18"/>
        <v>0</v>
      </c>
      <c r="K142" s="60">
        <f t="shared" si="19"/>
        <v>-4383.5</v>
      </c>
      <c r="L142" s="61"/>
    </row>
    <row r="143" spans="1:12" ht="15.75">
      <c r="A143" s="58">
        <v>138</v>
      </c>
      <c r="B143" s="59">
        <v>42262</v>
      </c>
      <c r="C143" s="60"/>
      <c r="D143" s="60">
        <f t="shared" si="17"/>
        <v>-4383.5</v>
      </c>
      <c r="E143" s="60">
        <f>'Base Camp'!I147</f>
        <v>0</v>
      </c>
      <c r="F143" s="60">
        <f>Crusher!J144</f>
        <v>0</v>
      </c>
      <c r="G143" s="66">
        <f>AMP!H143</f>
        <v>0</v>
      </c>
      <c r="H143" s="60">
        <f>Quarry!M143</f>
        <v>0</v>
      </c>
      <c r="I143" s="60">
        <f>Lainnya!N143</f>
        <v>0</v>
      </c>
      <c r="J143" s="60">
        <f t="shared" si="18"/>
        <v>0</v>
      </c>
      <c r="K143" s="60">
        <f t="shared" si="19"/>
        <v>-4383.5</v>
      </c>
      <c r="L143" s="61"/>
    </row>
    <row r="144" spans="1:12" ht="15.75">
      <c r="A144" s="58">
        <v>139</v>
      </c>
      <c r="B144" s="59">
        <v>42263</v>
      </c>
      <c r="C144" s="60"/>
      <c r="D144" s="60">
        <f t="shared" si="17"/>
        <v>-4383.5</v>
      </c>
      <c r="E144" s="60">
        <f>'Base Camp'!I148</f>
        <v>0</v>
      </c>
      <c r="F144" s="60">
        <f>Crusher!J145</f>
        <v>0</v>
      </c>
      <c r="G144" s="66">
        <f>AMP!H144</f>
        <v>0</v>
      </c>
      <c r="H144" s="60">
        <f>Quarry!M144</f>
        <v>0</v>
      </c>
      <c r="I144" s="60">
        <f>Lainnya!N144</f>
        <v>0</v>
      </c>
      <c r="J144" s="60">
        <f t="shared" si="18"/>
        <v>0</v>
      </c>
      <c r="K144" s="60">
        <f t="shared" si="19"/>
        <v>-4383.5</v>
      </c>
      <c r="L144" s="61"/>
    </row>
    <row r="145" spans="1:12" ht="15.75">
      <c r="A145" s="58">
        <v>140</v>
      </c>
      <c r="B145" s="59">
        <v>42264</v>
      </c>
      <c r="C145" s="60"/>
      <c r="D145" s="60">
        <f t="shared" si="17"/>
        <v>-4383.5</v>
      </c>
      <c r="E145" s="60">
        <f>'Base Camp'!I149</f>
        <v>0</v>
      </c>
      <c r="F145" s="60">
        <f>Crusher!J146</f>
        <v>0</v>
      </c>
      <c r="G145" s="66">
        <f>AMP!H145</f>
        <v>0</v>
      </c>
      <c r="H145" s="60">
        <f>Quarry!M145</f>
        <v>0</v>
      </c>
      <c r="I145" s="60">
        <f>Lainnya!N145</f>
        <v>0</v>
      </c>
      <c r="J145" s="60">
        <f t="shared" si="18"/>
        <v>0</v>
      </c>
      <c r="K145" s="60">
        <f t="shared" si="19"/>
        <v>-4383.5</v>
      </c>
      <c r="L145" s="61"/>
    </row>
    <row r="146" spans="1:12" ht="15.75">
      <c r="A146" s="58">
        <v>141</v>
      </c>
      <c r="B146" s="59">
        <v>42265</v>
      </c>
      <c r="C146" s="60"/>
      <c r="D146" s="60">
        <f t="shared" si="17"/>
        <v>-4383.5</v>
      </c>
      <c r="E146" s="60">
        <f>'Base Camp'!I150</f>
        <v>0</v>
      </c>
      <c r="F146" s="60">
        <f>Crusher!J147</f>
        <v>0</v>
      </c>
      <c r="G146" s="66">
        <f>AMP!H146</f>
        <v>0</v>
      </c>
      <c r="H146" s="60">
        <f>Quarry!M146</f>
        <v>0</v>
      </c>
      <c r="I146" s="60">
        <f>Lainnya!N146</f>
        <v>0</v>
      </c>
      <c r="J146" s="60">
        <f t="shared" si="18"/>
        <v>0</v>
      </c>
      <c r="K146" s="60">
        <f t="shared" si="19"/>
        <v>-4383.5</v>
      </c>
      <c r="L146" s="61"/>
    </row>
    <row r="147" spans="1:12" ht="15.75">
      <c r="A147" s="58">
        <v>142</v>
      </c>
      <c r="B147" s="59">
        <v>42266</v>
      </c>
      <c r="C147" s="60"/>
      <c r="D147" s="60">
        <f t="shared" si="17"/>
        <v>-4383.5</v>
      </c>
      <c r="E147" s="60">
        <f>'Base Camp'!I151</f>
        <v>0</v>
      </c>
      <c r="F147" s="60">
        <f>Crusher!J148</f>
        <v>0</v>
      </c>
      <c r="G147" s="66">
        <f>AMP!H147</f>
        <v>0</v>
      </c>
      <c r="H147" s="60">
        <f>Quarry!M147</f>
        <v>0</v>
      </c>
      <c r="I147" s="60">
        <f>Lainnya!N147</f>
        <v>0</v>
      </c>
      <c r="J147" s="60">
        <f t="shared" si="18"/>
        <v>0</v>
      </c>
      <c r="K147" s="60">
        <f t="shared" si="19"/>
        <v>-4383.5</v>
      </c>
      <c r="L147" s="61"/>
    </row>
    <row r="148" spans="1:12" ht="15.75">
      <c r="A148" s="58">
        <v>143</v>
      </c>
      <c r="B148" s="59">
        <v>42267</v>
      </c>
      <c r="C148" s="60"/>
      <c r="D148" s="60">
        <f t="shared" si="17"/>
        <v>-4383.5</v>
      </c>
      <c r="E148" s="60">
        <f>'Base Camp'!I152</f>
        <v>0</v>
      </c>
      <c r="F148" s="60">
        <f>Crusher!J149</f>
        <v>0</v>
      </c>
      <c r="G148" s="66">
        <f>AMP!H148</f>
        <v>0</v>
      </c>
      <c r="H148" s="60">
        <f>Quarry!M148</f>
        <v>0</v>
      </c>
      <c r="I148" s="60">
        <f>Lainnya!N148</f>
        <v>0</v>
      </c>
      <c r="J148" s="60">
        <f t="shared" si="18"/>
        <v>0</v>
      </c>
      <c r="K148" s="60">
        <f t="shared" si="19"/>
        <v>-4383.5</v>
      </c>
      <c r="L148" s="61"/>
    </row>
  </sheetData>
  <mergeCells count="12">
    <mergeCell ref="X4:AA4"/>
    <mergeCell ref="S4:V4"/>
    <mergeCell ref="K4:K5"/>
    <mergeCell ref="L4:L5"/>
    <mergeCell ref="N4:Q4"/>
    <mergeCell ref="A1:L1"/>
    <mergeCell ref="A4:A5"/>
    <mergeCell ref="B4:B5"/>
    <mergeCell ref="C4:C5"/>
    <mergeCell ref="D4:D5"/>
    <mergeCell ref="E4:I4"/>
    <mergeCell ref="J4:J5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I144"/>
  <sheetViews>
    <sheetView workbookViewId="0">
      <pane xSplit="3" ySplit="5" topLeftCell="D69" activePane="bottomRight" state="frozen"/>
      <selection pane="topRight" activeCell="D1" sqref="D1"/>
      <selection pane="bottomLeft" activeCell="A6" sqref="A6"/>
      <selection pane="bottomRight" activeCell="M92" sqref="M92"/>
    </sheetView>
  </sheetViews>
  <sheetFormatPr defaultRowHeight="15"/>
  <cols>
    <col min="2" max="2" width="6.140625" customWidth="1"/>
    <col min="3" max="3" width="17.42578125" customWidth="1"/>
    <col min="4" max="4" width="15.42578125" customWidth="1"/>
    <col min="5" max="7" width="19" customWidth="1"/>
    <col min="8" max="8" width="11.28515625" customWidth="1"/>
    <col min="9" max="9" width="21.140625" customWidth="1"/>
  </cols>
  <sheetData>
    <row r="1" spans="2:9" ht="18.75">
      <c r="B1" s="140" t="s">
        <v>10</v>
      </c>
      <c r="C1" s="140"/>
      <c r="D1" s="140"/>
      <c r="E1" s="140"/>
      <c r="F1" s="140"/>
      <c r="G1" s="140"/>
      <c r="H1" s="140"/>
      <c r="I1" s="140"/>
    </row>
    <row r="2" spans="2:9" ht="18.75">
      <c r="B2" s="140" t="s">
        <v>6</v>
      </c>
      <c r="C2" s="140"/>
      <c r="D2" s="140"/>
      <c r="E2" s="140"/>
      <c r="F2" s="140"/>
      <c r="G2" s="140"/>
      <c r="H2" s="140"/>
      <c r="I2" s="140"/>
    </row>
    <row r="3" spans="2:9" ht="15.75" thickBot="1">
      <c r="B3" s="6"/>
      <c r="C3" s="6"/>
      <c r="D3" s="6"/>
      <c r="E3" s="6"/>
      <c r="F3" s="6"/>
      <c r="G3" s="6"/>
      <c r="H3" s="6"/>
      <c r="I3" s="6"/>
    </row>
    <row r="4" spans="2:9" ht="16.5" thickTop="1" thickBot="1">
      <c r="B4" s="141" t="s">
        <v>0</v>
      </c>
      <c r="C4" s="141" t="s">
        <v>1</v>
      </c>
      <c r="D4" s="141" t="s">
        <v>11</v>
      </c>
      <c r="E4" s="141"/>
      <c r="F4" s="141"/>
      <c r="G4" s="141"/>
      <c r="H4" s="141"/>
      <c r="I4" s="141" t="s">
        <v>12</v>
      </c>
    </row>
    <row r="5" spans="2:9" ht="16.5" thickTop="1" thickBot="1">
      <c r="B5" s="141"/>
      <c r="C5" s="141"/>
      <c r="D5" s="9" t="s">
        <v>13</v>
      </c>
      <c r="E5" s="9" t="s">
        <v>27</v>
      </c>
      <c r="F5" s="9" t="s">
        <v>23</v>
      </c>
      <c r="G5" s="78" t="s">
        <v>38</v>
      </c>
      <c r="H5" s="9" t="s">
        <v>14</v>
      </c>
      <c r="I5" s="141"/>
    </row>
    <row r="6" spans="2:9" ht="15.75" thickTop="1">
      <c r="B6" s="10">
        <v>1</v>
      </c>
      <c r="C6" s="12">
        <v>42125</v>
      </c>
      <c r="D6" s="8">
        <v>16.5</v>
      </c>
      <c r="E6" s="8"/>
      <c r="F6" s="8"/>
      <c r="G6" s="8"/>
      <c r="H6" s="8"/>
      <c r="I6" s="8">
        <f>SUM(D6:H6)</f>
        <v>16.5</v>
      </c>
    </row>
    <row r="7" spans="2:9">
      <c r="B7" s="11">
        <v>2</v>
      </c>
      <c r="C7" s="13">
        <v>42126</v>
      </c>
      <c r="D7" s="7"/>
      <c r="E7" s="7"/>
      <c r="F7" s="7"/>
      <c r="G7" s="7"/>
      <c r="H7" s="7"/>
      <c r="I7" s="7">
        <f t="shared" ref="I7:I20" si="0">SUM(D7:H7)</f>
        <v>0</v>
      </c>
    </row>
    <row r="8" spans="2:9">
      <c r="B8" s="11">
        <v>3</v>
      </c>
      <c r="C8" s="13">
        <v>42127</v>
      </c>
      <c r="D8" s="7"/>
      <c r="E8" s="7"/>
      <c r="F8" s="7"/>
      <c r="G8" s="7"/>
      <c r="H8" s="7"/>
      <c r="I8" s="7">
        <f t="shared" si="0"/>
        <v>0</v>
      </c>
    </row>
    <row r="9" spans="2:9">
      <c r="B9" s="11">
        <v>4</v>
      </c>
      <c r="C9" s="13">
        <v>42128</v>
      </c>
      <c r="D9" s="7">
        <v>26.5</v>
      </c>
      <c r="E9" s="7"/>
      <c r="F9" s="7"/>
      <c r="G9" s="7"/>
      <c r="H9" s="7"/>
      <c r="I9" s="7">
        <f t="shared" si="0"/>
        <v>26.5</v>
      </c>
    </row>
    <row r="10" spans="2:9">
      <c r="B10" s="11">
        <v>5</v>
      </c>
      <c r="C10" s="13">
        <v>42129</v>
      </c>
      <c r="D10" s="7">
        <v>13.5</v>
      </c>
      <c r="E10" s="7"/>
      <c r="F10" s="7"/>
      <c r="G10" s="7"/>
      <c r="H10" s="7"/>
      <c r="I10" s="7">
        <f t="shared" si="0"/>
        <v>13.5</v>
      </c>
    </row>
    <row r="11" spans="2:9">
      <c r="B11" s="11">
        <v>6</v>
      </c>
      <c r="C11" s="13">
        <v>42130</v>
      </c>
      <c r="D11" s="7"/>
      <c r="E11" s="7"/>
      <c r="F11" s="7">
        <v>33</v>
      </c>
      <c r="G11" s="7"/>
      <c r="H11" s="7"/>
      <c r="I11" s="7">
        <f t="shared" si="0"/>
        <v>33</v>
      </c>
    </row>
    <row r="12" spans="2:9">
      <c r="B12" s="11">
        <v>7</v>
      </c>
      <c r="C12" s="13">
        <v>42131</v>
      </c>
      <c r="D12" s="7"/>
      <c r="E12" s="7"/>
      <c r="F12" s="7"/>
      <c r="G12" s="7"/>
      <c r="H12" s="7"/>
      <c r="I12" s="7">
        <f t="shared" si="0"/>
        <v>0</v>
      </c>
    </row>
    <row r="13" spans="2:9">
      <c r="B13" s="11">
        <v>8</v>
      </c>
      <c r="C13" s="13">
        <v>42132</v>
      </c>
      <c r="D13" s="7">
        <v>16.5</v>
      </c>
      <c r="E13" s="7"/>
      <c r="F13" s="7"/>
      <c r="G13" s="7"/>
      <c r="H13" s="7"/>
      <c r="I13" s="7">
        <f t="shared" si="0"/>
        <v>16.5</v>
      </c>
    </row>
    <row r="14" spans="2:9">
      <c r="B14" s="11">
        <v>9</v>
      </c>
      <c r="C14" s="13">
        <v>42133</v>
      </c>
      <c r="D14" s="7">
        <v>16.5</v>
      </c>
      <c r="E14" s="7"/>
      <c r="F14" s="7"/>
      <c r="G14" s="7"/>
      <c r="H14" s="7"/>
      <c r="I14" s="7">
        <f t="shared" si="0"/>
        <v>16.5</v>
      </c>
    </row>
    <row r="15" spans="2:9">
      <c r="B15" s="11">
        <v>10</v>
      </c>
      <c r="C15" s="13">
        <v>42134</v>
      </c>
      <c r="D15" s="7"/>
      <c r="E15" s="7"/>
      <c r="F15" s="7"/>
      <c r="G15" s="7"/>
      <c r="H15" s="7">
        <v>15</v>
      </c>
      <c r="I15" s="7">
        <f t="shared" si="0"/>
        <v>15</v>
      </c>
    </row>
    <row r="16" spans="2:9">
      <c r="B16" s="11">
        <v>11</v>
      </c>
      <c r="C16" s="13">
        <v>42135</v>
      </c>
      <c r="D16" s="7"/>
      <c r="E16" s="7">
        <v>33</v>
      </c>
      <c r="F16" s="7"/>
      <c r="G16" s="7"/>
      <c r="H16" s="7">
        <v>49.5</v>
      </c>
      <c r="I16" s="7">
        <f t="shared" si="0"/>
        <v>82.5</v>
      </c>
    </row>
    <row r="17" spans="2:9">
      <c r="B17" s="11">
        <v>12</v>
      </c>
      <c r="C17" s="13">
        <v>42136</v>
      </c>
      <c r="D17" s="7">
        <v>16.5</v>
      </c>
      <c r="E17" s="7"/>
      <c r="F17" s="7"/>
      <c r="G17" s="7"/>
      <c r="H17" s="7"/>
      <c r="I17" s="7">
        <f t="shared" si="0"/>
        <v>16.5</v>
      </c>
    </row>
    <row r="18" spans="2:9">
      <c r="B18" s="11">
        <v>13</v>
      </c>
      <c r="C18" s="13">
        <v>42137</v>
      </c>
      <c r="D18" s="7"/>
      <c r="E18" s="7"/>
      <c r="F18" s="7"/>
      <c r="G18" s="7"/>
      <c r="H18" s="7">
        <v>33</v>
      </c>
      <c r="I18" s="7">
        <f t="shared" si="0"/>
        <v>33</v>
      </c>
    </row>
    <row r="19" spans="2:9">
      <c r="B19" s="11">
        <v>14</v>
      </c>
      <c r="C19" s="13">
        <v>42138</v>
      </c>
      <c r="D19" s="7"/>
      <c r="E19" s="7"/>
      <c r="F19" s="7"/>
      <c r="G19" s="7"/>
      <c r="H19" s="7"/>
      <c r="I19" s="7">
        <f t="shared" si="0"/>
        <v>0</v>
      </c>
    </row>
    <row r="20" spans="2:9">
      <c r="B20" s="11">
        <v>15</v>
      </c>
      <c r="C20" s="13">
        <v>42139</v>
      </c>
      <c r="D20" s="7">
        <v>16.5</v>
      </c>
      <c r="E20" s="7"/>
      <c r="F20" s="7"/>
      <c r="G20" s="7"/>
      <c r="H20" s="7">
        <v>33</v>
      </c>
      <c r="I20" s="7">
        <f t="shared" si="0"/>
        <v>49.5</v>
      </c>
    </row>
    <row r="21" spans="2:9">
      <c r="B21" s="11">
        <v>16</v>
      </c>
      <c r="C21" s="13">
        <v>42140</v>
      </c>
      <c r="D21" s="7"/>
      <c r="E21" s="7"/>
      <c r="F21" s="7">
        <v>33</v>
      </c>
      <c r="G21" s="7"/>
      <c r="H21" s="7">
        <v>33</v>
      </c>
      <c r="I21" s="7">
        <f>SUM(D21:H21)</f>
        <v>66</v>
      </c>
    </row>
    <row r="22" spans="2:9">
      <c r="B22" s="11">
        <v>17</v>
      </c>
      <c r="C22" s="13">
        <v>42141</v>
      </c>
      <c r="D22" s="7">
        <v>15</v>
      </c>
      <c r="E22" s="7"/>
      <c r="F22" s="7"/>
      <c r="G22" s="7"/>
      <c r="H22" s="7"/>
      <c r="I22" s="7">
        <f t="shared" ref="I22:I66" si="1">SUM(D22:H22)</f>
        <v>15</v>
      </c>
    </row>
    <row r="23" spans="2:9">
      <c r="B23" s="11">
        <v>18</v>
      </c>
      <c r="C23" s="13">
        <v>42142</v>
      </c>
      <c r="D23" s="7"/>
      <c r="E23" s="7"/>
      <c r="F23" s="7"/>
      <c r="G23" s="7"/>
      <c r="H23" s="7"/>
      <c r="I23" s="7">
        <f t="shared" si="1"/>
        <v>0</v>
      </c>
    </row>
    <row r="24" spans="2:9">
      <c r="B24" s="11">
        <v>19</v>
      </c>
      <c r="C24" s="13">
        <v>42143</v>
      </c>
      <c r="D24" s="7">
        <v>12</v>
      </c>
      <c r="E24" s="7"/>
      <c r="F24" s="7">
        <v>33</v>
      </c>
      <c r="G24" s="7"/>
      <c r="H24" s="7"/>
      <c r="I24" s="7">
        <f>SUM(D24:H24)</f>
        <v>45</v>
      </c>
    </row>
    <row r="25" spans="2:9">
      <c r="B25" s="11">
        <v>20</v>
      </c>
      <c r="C25" s="13">
        <v>42144</v>
      </c>
      <c r="D25" s="7">
        <v>10</v>
      </c>
      <c r="E25" s="7"/>
      <c r="F25" s="7">
        <v>33</v>
      </c>
      <c r="G25" s="7"/>
      <c r="H25" s="7"/>
      <c r="I25" s="7">
        <f>SUM(D25:H25)</f>
        <v>43</v>
      </c>
    </row>
    <row r="26" spans="2:9">
      <c r="B26" s="11">
        <v>21</v>
      </c>
      <c r="C26" s="13">
        <v>42145</v>
      </c>
      <c r="D26" s="7">
        <v>10</v>
      </c>
      <c r="E26" s="7">
        <v>33</v>
      </c>
      <c r="F26" s="7"/>
      <c r="G26" s="7"/>
      <c r="H26" s="7">
        <v>5</v>
      </c>
      <c r="I26" s="7">
        <f t="shared" si="1"/>
        <v>48</v>
      </c>
    </row>
    <row r="27" spans="2:9">
      <c r="B27" s="11">
        <v>22</v>
      </c>
      <c r="C27" s="13">
        <v>42146</v>
      </c>
      <c r="D27" s="7">
        <v>10</v>
      </c>
      <c r="E27" s="7"/>
      <c r="F27" s="7"/>
      <c r="G27" s="7"/>
      <c r="H27" s="7">
        <v>5</v>
      </c>
      <c r="I27" s="7">
        <f t="shared" si="1"/>
        <v>15</v>
      </c>
    </row>
    <row r="28" spans="2:9">
      <c r="B28" s="11">
        <v>23</v>
      </c>
      <c r="C28" s="13">
        <v>42147</v>
      </c>
      <c r="D28" s="103"/>
      <c r="E28" s="103"/>
      <c r="F28" s="103">
        <v>66</v>
      </c>
      <c r="G28" s="103"/>
      <c r="H28" s="103"/>
      <c r="I28" s="7">
        <f>SUM(D28:H28)</f>
        <v>66</v>
      </c>
    </row>
    <row r="29" spans="2:9">
      <c r="B29" s="11">
        <v>24</v>
      </c>
      <c r="C29" s="13">
        <v>42148</v>
      </c>
      <c r="D29" s="103"/>
      <c r="E29" s="103"/>
      <c r="F29" s="103"/>
      <c r="G29" s="103"/>
      <c r="H29" s="103"/>
      <c r="I29" s="7">
        <f t="shared" si="1"/>
        <v>0</v>
      </c>
    </row>
    <row r="30" spans="2:9">
      <c r="B30" s="11">
        <v>25</v>
      </c>
      <c r="C30" s="13">
        <v>42149</v>
      </c>
      <c r="D30" s="103"/>
      <c r="E30" s="103"/>
      <c r="F30" s="103"/>
      <c r="G30" s="103"/>
      <c r="H30" s="103"/>
      <c r="I30" s="7">
        <f t="shared" si="1"/>
        <v>0</v>
      </c>
    </row>
    <row r="31" spans="2:9">
      <c r="B31" s="11">
        <v>26</v>
      </c>
      <c r="C31" s="13">
        <v>42150</v>
      </c>
      <c r="D31" s="103"/>
      <c r="E31" s="103"/>
      <c r="F31" s="103"/>
      <c r="G31" s="103"/>
      <c r="H31" s="103"/>
      <c r="I31" s="7">
        <f t="shared" si="1"/>
        <v>0</v>
      </c>
    </row>
    <row r="32" spans="2:9">
      <c r="B32" s="11">
        <v>27</v>
      </c>
      <c r="C32" s="13">
        <v>42151</v>
      </c>
      <c r="D32" s="103"/>
      <c r="E32" s="103"/>
      <c r="F32" s="103"/>
      <c r="G32" s="103"/>
      <c r="H32" s="103"/>
      <c r="I32" s="7">
        <f t="shared" si="1"/>
        <v>0</v>
      </c>
    </row>
    <row r="33" spans="2:9">
      <c r="B33" s="11">
        <v>28</v>
      </c>
      <c r="C33" s="13">
        <v>42152</v>
      </c>
      <c r="D33" s="103"/>
      <c r="E33" s="103"/>
      <c r="F33" s="103"/>
      <c r="G33" s="103"/>
      <c r="H33" s="103"/>
      <c r="I33" s="7">
        <f t="shared" si="1"/>
        <v>0</v>
      </c>
    </row>
    <row r="34" spans="2:9">
      <c r="B34" s="11">
        <v>29</v>
      </c>
      <c r="C34" s="13">
        <v>42153</v>
      </c>
      <c r="D34" s="103"/>
      <c r="E34" s="103"/>
      <c r="F34" s="103"/>
      <c r="G34" s="103"/>
      <c r="H34" s="103"/>
      <c r="I34" s="7">
        <f t="shared" si="1"/>
        <v>0</v>
      </c>
    </row>
    <row r="35" spans="2:9">
      <c r="B35" s="11">
        <v>30</v>
      </c>
      <c r="C35" s="13">
        <v>42154</v>
      </c>
      <c r="D35" s="103"/>
      <c r="E35" s="103"/>
      <c r="F35" s="103"/>
      <c r="G35" s="103"/>
      <c r="H35" s="103"/>
      <c r="I35" s="7">
        <f t="shared" si="1"/>
        <v>0</v>
      </c>
    </row>
    <row r="36" spans="2:9">
      <c r="B36" s="11">
        <v>31</v>
      </c>
      <c r="C36" s="13">
        <v>42155</v>
      </c>
      <c r="D36" s="103"/>
      <c r="E36" s="103"/>
      <c r="F36" s="103">
        <v>66</v>
      </c>
      <c r="G36" s="103"/>
      <c r="H36" s="103">
        <v>8</v>
      </c>
      <c r="I36" s="7">
        <f t="shared" si="1"/>
        <v>74</v>
      </c>
    </row>
    <row r="37" spans="2:9">
      <c r="B37" s="10">
        <v>32</v>
      </c>
      <c r="C37" s="12">
        <v>42156</v>
      </c>
      <c r="D37" s="106"/>
      <c r="E37" s="106"/>
      <c r="F37" s="106">
        <v>66</v>
      </c>
      <c r="G37" s="106"/>
      <c r="H37" s="106"/>
      <c r="I37" s="7">
        <f t="shared" si="1"/>
        <v>66</v>
      </c>
    </row>
    <row r="38" spans="2:9">
      <c r="B38" s="11">
        <v>33</v>
      </c>
      <c r="C38" s="13">
        <v>42157</v>
      </c>
      <c r="D38" s="103">
        <v>10</v>
      </c>
      <c r="E38" s="103"/>
      <c r="F38" s="106">
        <f>66</f>
        <v>66</v>
      </c>
      <c r="G38" s="106"/>
      <c r="H38" s="106">
        <v>7</v>
      </c>
      <c r="I38" s="7">
        <f t="shared" si="1"/>
        <v>83</v>
      </c>
    </row>
    <row r="39" spans="2:9">
      <c r="B39" s="10">
        <v>34</v>
      </c>
      <c r="C39" s="12">
        <v>42158</v>
      </c>
      <c r="D39" s="106"/>
      <c r="E39" s="106"/>
      <c r="F39" s="106">
        <v>66</v>
      </c>
      <c r="G39" s="106"/>
      <c r="H39" s="106"/>
      <c r="I39" s="7">
        <f t="shared" si="1"/>
        <v>66</v>
      </c>
    </row>
    <row r="40" spans="2:9">
      <c r="B40" s="11">
        <v>35</v>
      </c>
      <c r="C40" s="13">
        <v>42159</v>
      </c>
      <c r="D40" s="103"/>
      <c r="E40" s="103"/>
      <c r="F40" s="103">
        <v>99</v>
      </c>
      <c r="G40" s="103"/>
      <c r="H40" s="103">
        <v>10</v>
      </c>
      <c r="I40" s="7">
        <f t="shared" si="1"/>
        <v>109</v>
      </c>
    </row>
    <row r="41" spans="2:9">
      <c r="B41" s="10">
        <v>36</v>
      </c>
      <c r="C41" s="12">
        <v>42160</v>
      </c>
      <c r="D41" s="106"/>
      <c r="E41" s="106">
        <v>33</v>
      </c>
      <c r="F41" s="103">
        <v>99</v>
      </c>
      <c r="G41" s="106"/>
      <c r="H41" s="106">
        <v>5</v>
      </c>
      <c r="I41" s="7">
        <f t="shared" si="1"/>
        <v>137</v>
      </c>
    </row>
    <row r="42" spans="2:9">
      <c r="B42" s="11">
        <v>37</v>
      </c>
      <c r="C42" s="13">
        <v>42161</v>
      </c>
      <c r="D42" s="103"/>
      <c r="E42" s="103"/>
      <c r="F42" s="103">
        <v>66</v>
      </c>
      <c r="G42" s="103"/>
      <c r="H42" s="103"/>
      <c r="I42" s="7">
        <f t="shared" si="1"/>
        <v>66</v>
      </c>
    </row>
    <row r="43" spans="2:9">
      <c r="B43" s="10">
        <v>38</v>
      </c>
      <c r="C43" s="12">
        <v>42162</v>
      </c>
      <c r="D43" s="106"/>
      <c r="E43" s="106"/>
      <c r="F43" s="106"/>
      <c r="G43" s="106"/>
      <c r="H43" s="106">
        <v>10</v>
      </c>
      <c r="I43" s="7">
        <f t="shared" si="1"/>
        <v>10</v>
      </c>
    </row>
    <row r="44" spans="2:9">
      <c r="B44" s="11">
        <v>39</v>
      </c>
      <c r="C44" s="13">
        <v>42163</v>
      </c>
      <c r="D44" s="103"/>
      <c r="E44" s="103">
        <v>33</v>
      </c>
      <c r="F44" s="103"/>
      <c r="G44" s="103"/>
      <c r="H44" s="103">
        <v>5</v>
      </c>
      <c r="I44" s="7">
        <f t="shared" si="1"/>
        <v>38</v>
      </c>
    </row>
    <row r="45" spans="2:9">
      <c r="B45" s="10">
        <v>40</v>
      </c>
      <c r="C45" s="12">
        <v>42164</v>
      </c>
      <c r="D45" s="106">
        <v>16.5</v>
      </c>
      <c r="E45" s="106"/>
      <c r="F45" s="106"/>
      <c r="G45" s="106"/>
      <c r="H45" s="106">
        <v>99</v>
      </c>
      <c r="I45" s="7">
        <f t="shared" si="1"/>
        <v>115.5</v>
      </c>
    </row>
    <row r="46" spans="2:9">
      <c r="B46" s="11">
        <v>41</v>
      </c>
      <c r="C46" s="13">
        <v>42165</v>
      </c>
      <c r="D46" s="103">
        <v>3</v>
      </c>
      <c r="E46" s="103"/>
      <c r="F46" s="103">
        <v>33</v>
      </c>
      <c r="G46" s="103">
        <v>132</v>
      </c>
      <c r="H46" s="103">
        <v>99</v>
      </c>
      <c r="I46" s="7">
        <f t="shared" si="1"/>
        <v>267</v>
      </c>
    </row>
    <row r="47" spans="2:9">
      <c r="B47" s="10">
        <v>42</v>
      </c>
      <c r="C47" s="12">
        <v>42166</v>
      </c>
      <c r="D47" s="106">
        <v>15</v>
      </c>
      <c r="E47" s="106"/>
      <c r="F47" s="106"/>
      <c r="G47" s="106"/>
      <c r="H47" s="106">
        <f>15</f>
        <v>15</v>
      </c>
      <c r="I47" s="7">
        <f t="shared" si="1"/>
        <v>30</v>
      </c>
    </row>
    <row r="48" spans="2:9">
      <c r="B48" s="11">
        <v>43</v>
      </c>
      <c r="C48" s="13">
        <v>42167</v>
      </c>
      <c r="D48" s="103"/>
      <c r="E48" s="103">
        <v>33</v>
      </c>
      <c r="F48" s="103">
        <v>99</v>
      </c>
      <c r="G48" s="103">
        <v>99</v>
      </c>
      <c r="H48" s="103">
        <f>5+10+10</f>
        <v>25</v>
      </c>
      <c r="I48" s="7">
        <f t="shared" si="1"/>
        <v>256</v>
      </c>
    </row>
    <row r="49" spans="2:9">
      <c r="B49" s="10">
        <v>44</v>
      </c>
      <c r="C49" s="12">
        <v>42168</v>
      </c>
      <c r="D49" s="106">
        <v>10</v>
      </c>
      <c r="E49" s="106"/>
      <c r="F49" s="106">
        <v>66</v>
      </c>
      <c r="G49" s="106">
        <v>99</v>
      </c>
      <c r="H49" s="106">
        <v>15</v>
      </c>
      <c r="I49" s="7">
        <f t="shared" si="1"/>
        <v>190</v>
      </c>
    </row>
    <row r="50" spans="2:9">
      <c r="B50" s="11">
        <v>45</v>
      </c>
      <c r="C50" s="13">
        <v>42169</v>
      </c>
      <c r="D50" s="103">
        <v>10</v>
      </c>
      <c r="E50" s="103"/>
      <c r="F50" s="103">
        <v>132</v>
      </c>
      <c r="G50" s="103">
        <v>99</v>
      </c>
      <c r="H50" s="103"/>
      <c r="I50" s="7">
        <f t="shared" si="1"/>
        <v>241</v>
      </c>
    </row>
    <row r="51" spans="2:9">
      <c r="B51" s="10">
        <v>46</v>
      </c>
      <c r="C51" s="12">
        <v>42170</v>
      </c>
      <c r="D51" s="106">
        <v>13</v>
      </c>
      <c r="E51" s="106"/>
      <c r="F51" s="106"/>
      <c r="G51" s="106"/>
      <c r="H51" s="106">
        <v>15</v>
      </c>
      <c r="I51" s="7">
        <f t="shared" si="1"/>
        <v>28</v>
      </c>
    </row>
    <row r="52" spans="2:9">
      <c r="B52" s="11">
        <v>47</v>
      </c>
      <c r="C52" s="13">
        <v>42171</v>
      </c>
      <c r="D52" s="103">
        <v>9</v>
      </c>
      <c r="E52" s="103"/>
      <c r="F52" s="103">
        <v>132</v>
      </c>
      <c r="G52" s="103"/>
      <c r="H52" s="103">
        <f>165+66+66</f>
        <v>297</v>
      </c>
      <c r="I52" s="7">
        <f t="shared" si="1"/>
        <v>438</v>
      </c>
    </row>
    <row r="53" spans="2:9">
      <c r="B53" s="10">
        <v>48</v>
      </c>
      <c r="C53" s="12">
        <v>42172</v>
      </c>
      <c r="D53" s="106"/>
      <c r="E53" s="106"/>
      <c r="F53" s="106"/>
      <c r="G53" s="106"/>
      <c r="H53" s="106"/>
      <c r="I53" s="7">
        <f t="shared" si="1"/>
        <v>0</v>
      </c>
    </row>
    <row r="54" spans="2:9">
      <c r="B54" s="11">
        <v>49</v>
      </c>
      <c r="C54" s="13">
        <v>42173</v>
      </c>
      <c r="D54" s="103"/>
      <c r="E54" s="103"/>
      <c r="F54" s="103">
        <v>99</v>
      </c>
      <c r="G54" s="103">
        <v>99</v>
      </c>
      <c r="H54" s="106">
        <f>15+16.5+10</f>
        <v>41.5</v>
      </c>
      <c r="I54" s="7">
        <f t="shared" si="1"/>
        <v>239.5</v>
      </c>
    </row>
    <row r="55" spans="2:9">
      <c r="B55" s="10">
        <v>50</v>
      </c>
      <c r="C55" s="12">
        <v>42174</v>
      </c>
      <c r="D55" s="8"/>
      <c r="E55" s="8"/>
      <c r="F55" s="8"/>
      <c r="G55" s="8"/>
      <c r="H55" s="8"/>
      <c r="I55" s="7">
        <f t="shared" si="1"/>
        <v>0</v>
      </c>
    </row>
    <row r="56" spans="2:9">
      <c r="B56" s="11">
        <v>51</v>
      </c>
      <c r="C56" s="13">
        <v>42175</v>
      </c>
      <c r="D56" s="7">
        <v>10</v>
      </c>
      <c r="E56" s="7">
        <v>33</v>
      </c>
      <c r="F56" s="8">
        <v>66</v>
      </c>
      <c r="G56" s="7">
        <v>66</v>
      </c>
      <c r="H56" s="8">
        <v>16</v>
      </c>
      <c r="I56" s="7">
        <f t="shared" si="1"/>
        <v>191</v>
      </c>
    </row>
    <row r="57" spans="2:9">
      <c r="B57" s="10">
        <v>52</v>
      </c>
      <c r="C57" s="12">
        <v>42176</v>
      </c>
      <c r="D57" s="8">
        <v>10</v>
      </c>
      <c r="E57" s="8"/>
      <c r="F57" s="8"/>
      <c r="G57" s="8"/>
      <c r="H57" s="8">
        <v>15</v>
      </c>
      <c r="I57" s="7">
        <f t="shared" si="1"/>
        <v>25</v>
      </c>
    </row>
    <row r="58" spans="2:9">
      <c r="B58" s="11">
        <v>53</v>
      </c>
      <c r="C58" s="13">
        <v>42177</v>
      </c>
      <c r="D58" s="7"/>
      <c r="E58" s="7"/>
      <c r="F58" s="8">
        <v>33</v>
      </c>
      <c r="G58" s="7"/>
      <c r="H58" s="7">
        <v>5</v>
      </c>
      <c r="I58" s="7">
        <f t="shared" si="1"/>
        <v>38</v>
      </c>
    </row>
    <row r="59" spans="2:9">
      <c r="B59" s="10">
        <v>54</v>
      </c>
      <c r="C59" s="12">
        <v>42178</v>
      </c>
      <c r="D59" s="8">
        <v>10</v>
      </c>
      <c r="E59" s="8"/>
      <c r="F59" s="8"/>
      <c r="G59" s="8"/>
      <c r="H59" s="8">
        <v>20</v>
      </c>
      <c r="I59" s="7">
        <f t="shared" si="1"/>
        <v>30</v>
      </c>
    </row>
    <row r="60" spans="2:9">
      <c r="B60" s="11">
        <v>55</v>
      </c>
      <c r="C60" s="13">
        <v>42179</v>
      </c>
      <c r="D60" s="7">
        <v>15</v>
      </c>
      <c r="E60" s="7"/>
      <c r="F60" s="7"/>
      <c r="G60" s="7"/>
      <c r="H60" s="8">
        <v>15</v>
      </c>
      <c r="I60" s="7">
        <f t="shared" si="1"/>
        <v>30</v>
      </c>
    </row>
    <row r="61" spans="2:9">
      <c r="B61" s="10">
        <v>56</v>
      </c>
      <c r="C61" s="12">
        <v>42180</v>
      </c>
      <c r="D61" s="8"/>
      <c r="E61" s="8">
        <v>33</v>
      </c>
      <c r="F61" s="8"/>
      <c r="G61" s="8"/>
      <c r="H61" s="8">
        <v>15</v>
      </c>
      <c r="I61" s="7">
        <f t="shared" si="1"/>
        <v>48</v>
      </c>
    </row>
    <row r="62" spans="2:9">
      <c r="B62" s="11">
        <v>57</v>
      </c>
      <c r="C62" s="13">
        <v>42181</v>
      </c>
      <c r="D62" s="8">
        <v>10</v>
      </c>
      <c r="E62" s="8"/>
      <c r="F62" s="8"/>
      <c r="G62" s="8"/>
      <c r="H62" s="8">
        <v>15</v>
      </c>
      <c r="I62" s="7">
        <f t="shared" si="1"/>
        <v>25</v>
      </c>
    </row>
    <row r="63" spans="2:9">
      <c r="B63" s="10">
        <v>58</v>
      </c>
      <c r="C63" s="12">
        <v>42182</v>
      </c>
      <c r="D63" s="8"/>
      <c r="E63" s="8"/>
      <c r="F63" s="8">
        <v>33</v>
      </c>
      <c r="G63" s="8"/>
      <c r="H63" s="8">
        <v>10</v>
      </c>
      <c r="I63" s="7">
        <f t="shared" si="1"/>
        <v>43</v>
      </c>
    </row>
    <row r="64" spans="2:9">
      <c r="B64" s="11">
        <v>59</v>
      </c>
      <c r="C64" s="13">
        <v>42183</v>
      </c>
      <c r="D64" s="8">
        <v>15</v>
      </c>
      <c r="E64" s="8"/>
      <c r="F64" s="8"/>
      <c r="G64" s="8"/>
      <c r="H64" s="8">
        <v>5</v>
      </c>
      <c r="I64" s="7">
        <f t="shared" si="1"/>
        <v>20</v>
      </c>
    </row>
    <row r="65" spans="2:9">
      <c r="B65" s="10">
        <v>60</v>
      </c>
      <c r="C65" s="12">
        <v>42184</v>
      </c>
      <c r="D65" s="8"/>
      <c r="E65" s="8"/>
      <c r="F65" s="8"/>
      <c r="G65" s="8"/>
      <c r="H65" s="8">
        <f>66+33+33</f>
        <v>132</v>
      </c>
      <c r="I65" s="7">
        <f t="shared" si="1"/>
        <v>132</v>
      </c>
    </row>
    <row r="66" spans="2:9">
      <c r="B66" s="11">
        <v>61</v>
      </c>
      <c r="C66" s="13">
        <v>42185</v>
      </c>
      <c r="D66" s="7">
        <v>10</v>
      </c>
      <c r="E66" s="7">
        <v>33</v>
      </c>
      <c r="F66" s="7"/>
      <c r="G66" s="7"/>
      <c r="H66" s="7">
        <f>33+33+33+33+66</f>
        <v>198</v>
      </c>
      <c r="I66" s="7">
        <f t="shared" si="1"/>
        <v>241</v>
      </c>
    </row>
    <row r="67" spans="2:9">
      <c r="B67" s="11">
        <v>62</v>
      </c>
      <c r="C67" s="13">
        <v>42186</v>
      </c>
      <c r="D67" s="7"/>
      <c r="E67" s="7"/>
      <c r="F67" s="7"/>
      <c r="G67" s="7"/>
      <c r="H67" s="7">
        <v>5</v>
      </c>
      <c r="I67" s="7">
        <f t="shared" ref="I67:I70" si="2">SUM(D67:H67)</f>
        <v>5</v>
      </c>
    </row>
    <row r="68" spans="2:9">
      <c r="B68" s="11">
        <v>63</v>
      </c>
      <c r="C68" s="13">
        <v>42187</v>
      </c>
      <c r="D68" s="7">
        <f>15+10</f>
        <v>25</v>
      </c>
      <c r="E68" s="7"/>
      <c r="F68" s="7"/>
      <c r="G68" s="7"/>
      <c r="H68" s="7"/>
      <c r="I68" s="7">
        <f t="shared" si="2"/>
        <v>25</v>
      </c>
    </row>
    <row r="69" spans="2:9">
      <c r="B69" s="11">
        <v>64</v>
      </c>
      <c r="C69" s="13">
        <v>42188</v>
      </c>
      <c r="D69" s="7"/>
      <c r="E69" s="7">
        <v>33</v>
      </c>
      <c r="F69" s="7"/>
      <c r="G69" s="7"/>
      <c r="H69" s="8">
        <v>15</v>
      </c>
      <c r="I69" s="7">
        <f t="shared" si="2"/>
        <v>48</v>
      </c>
    </row>
    <row r="70" spans="2:9">
      <c r="B70" s="11">
        <v>65</v>
      </c>
      <c r="C70" s="13">
        <v>42189</v>
      </c>
      <c r="D70" s="7">
        <f>15+5</f>
        <v>20</v>
      </c>
      <c r="E70" s="7"/>
      <c r="F70" s="7"/>
      <c r="G70" s="7"/>
      <c r="H70" s="7"/>
      <c r="I70" s="7">
        <f t="shared" si="2"/>
        <v>20</v>
      </c>
    </row>
    <row r="71" spans="2:9">
      <c r="B71" s="11">
        <v>66</v>
      </c>
      <c r="C71" s="13">
        <v>42190</v>
      </c>
      <c r="D71" s="7"/>
      <c r="E71" s="7"/>
      <c r="F71" s="7"/>
      <c r="G71" s="7"/>
      <c r="H71" s="7">
        <v>10</v>
      </c>
      <c r="I71" s="7">
        <f t="shared" ref="I71:I85" si="3">SUM(D71:H71)</f>
        <v>10</v>
      </c>
    </row>
    <row r="72" spans="2:9">
      <c r="B72" s="11">
        <v>67</v>
      </c>
      <c r="C72" s="13">
        <v>42191</v>
      </c>
      <c r="D72" s="7">
        <v>8</v>
      </c>
      <c r="E72" s="7">
        <v>33</v>
      </c>
      <c r="F72" s="7"/>
      <c r="G72" s="7"/>
      <c r="H72" s="7">
        <f>10+10</f>
        <v>20</v>
      </c>
      <c r="I72" s="7">
        <f t="shared" si="3"/>
        <v>61</v>
      </c>
    </row>
    <row r="73" spans="2:9">
      <c r="B73" s="11">
        <v>68</v>
      </c>
      <c r="C73" s="13">
        <v>42192</v>
      </c>
      <c r="D73" s="7"/>
      <c r="E73" s="7"/>
      <c r="F73" s="7"/>
      <c r="G73" s="7"/>
      <c r="H73" s="7"/>
      <c r="I73" s="7">
        <f t="shared" si="3"/>
        <v>0</v>
      </c>
    </row>
    <row r="74" spans="2:9">
      <c r="B74" s="11">
        <v>69</v>
      </c>
      <c r="C74" s="13">
        <v>42193</v>
      </c>
      <c r="D74" s="7"/>
      <c r="E74" s="7"/>
      <c r="F74" s="7">
        <v>99</v>
      </c>
      <c r="G74" s="7"/>
      <c r="H74" s="7">
        <f>10+3</f>
        <v>13</v>
      </c>
      <c r="I74" s="7">
        <f t="shared" si="3"/>
        <v>112</v>
      </c>
    </row>
    <row r="75" spans="2:9">
      <c r="B75" s="11">
        <v>70</v>
      </c>
      <c r="C75" s="13">
        <v>42194</v>
      </c>
      <c r="D75" s="7">
        <f>10+10</f>
        <v>20</v>
      </c>
      <c r="E75" s="7"/>
      <c r="F75" s="7"/>
      <c r="G75" s="7"/>
      <c r="H75" s="7">
        <f>1.5+13+3.5</f>
        <v>18</v>
      </c>
      <c r="I75" s="7">
        <f t="shared" si="3"/>
        <v>38</v>
      </c>
    </row>
    <row r="76" spans="2:9">
      <c r="B76" s="11">
        <v>71</v>
      </c>
      <c r="C76" s="13">
        <v>42195</v>
      </c>
      <c r="D76" s="7"/>
      <c r="E76" s="7">
        <v>33</v>
      </c>
      <c r="F76" s="7"/>
      <c r="G76" s="7"/>
      <c r="H76" s="7">
        <f>5+5</f>
        <v>10</v>
      </c>
      <c r="I76" s="7">
        <f t="shared" si="3"/>
        <v>43</v>
      </c>
    </row>
    <row r="77" spans="2:9">
      <c r="B77" s="11">
        <v>72</v>
      </c>
      <c r="C77" s="13">
        <v>42196</v>
      </c>
      <c r="D77" s="7">
        <v>10</v>
      </c>
      <c r="E77" s="7"/>
      <c r="F77" s="7"/>
      <c r="G77" s="7"/>
      <c r="H77" s="7"/>
      <c r="I77" s="7">
        <f t="shared" si="3"/>
        <v>10</v>
      </c>
    </row>
    <row r="78" spans="2:9">
      <c r="B78" s="11">
        <v>73</v>
      </c>
      <c r="C78" s="13">
        <v>42197</v>
      </c>
      <c r="D78" s="7"/>
      <c r="E78" s="7"/>
      <c r="F78" s="7"/>
      <c r="G78" s="7"/>
      <c r="H78" s="7">
        <f>33+5</f>
        <v>38</v>
      </c>
      <c r="I78" s="7">
        <f t="shared" si="3"/>
        <v>38</v>
      </c>
    </row>
    <row r="79" spans="2:9">
      <c r="B79" s="11">
        <v>74</v>
      </c>
      <c r="C79" s="13">
        <v>42198</v>
      </c>
      <c r="D79" s="7"/>
      <c r="E79" s="7">
        <v>33</v>
      </c>
      <c r="F79" s="7">
        <v>33</v>
      </c>
      <c r="G79" s="7"/>
      <c r="H79" s="7">
        <f>132+10</f>
        <v>142</v>
      </c>
      <c r="I79" s="7">
        <f t="shared" si="3"/>
        <v>208</v>
      </c>
    </row>
    <row r="80" spans="2:9">
      <c r="B80" s="11">
        <v>75</v>
      </c>
      <c r="C80" s="13">
        <v>42199</v>
      </c>
      <c r="D80" s="7"/>
      <c r="E80" s="7"/>
      <c r="F80" s="7"/>
      <c r="G80" s="7"/>
      <c r="H80" s="7">
        <f>8+198</f>
        <v>206</v>
      </c>
      <c r="I80" s="7">
        <f t="shared" si="3"/>
        <v>206</v>
      </c>
    </row>
    <row r="81" spans="2:9">
      <c r="B81" s="11">
        <v>76</v>
      </c>
      <c r="C81" s="13">
        <v>42200</v>
      </c>
      <c r="D81" s="7"/>
      <c r="E81" s="7"/>
      <c r="F81" s="7"/>
      <c r="G81" s="7"/>
      <c r="H81" s="7"/>
      <c r="I81" s="7">
        <f t="shared" si="3"/>
        <v>0</v>
      </c>
    </row>
    <row r="82" spans="2:9">
      <c r="B82" s="11">
        <v>77</v>
      </c>
      <c r="C82" s="13">
        <v>42201</v>
      </c>
      <c r="D82" s="7"/>
      <c r="E82" s="7"/>
      <c r="F82" s="7"/>
      <c r="G82" s="7"/>
      <c r="H82" s="7"/>
      <c r="I82" s="7">
        <f t="shared" si="3"/>
        <v>0</v>
      </c>
    </row>
    <row r="83" spans="2:9">
      <c r="B83" s="11">
        <v>78</v>
      </c>
      <c r="C83" s="13">
        <v>42202</v>
      </c>
      <c r="D83" s="7"/>
      <c r="E83" s="7"/>
      <c r="F83" s="7"/>
      <c r="G83" s="7"/>
      <c r="H83" s="7"/>
      <c r="I83" s="7">
        <f t="shared" si="3"/>
        <v>0</v>
      </c>
    </row>
    <row r="84" spans="2:9">
      <c r="B84" s="11">
        <v>79</v>
      </c>
      <c r="C84" s="13">
        <v>42203</v>
      </c>
      <c r="D84" s="7"/>
      <c r="E84" s="7"/>
      <c r="F84" s="7"/>
      <c r="G84" s="7"/>
      <c r="H84" s="7"/>
      <c r="I84" s="7">
        <f t="shared" si="3"/>
        <v>0</v>
      </c>
    </row>
    <row r="85" spans="2:9">
      <c r="B85" s="11">
        <v>80</v>
      </c>
      <c r="C85" s="13">
        <v>42204</v>
      </c>
      <c r="D85" s="7"/>
      <c r="E85" s="7"/>
      <c r="F85" s="7"/>
      <c r="G85" s="7"/>
      <c r="H85" s="7"/>
      <c r="I85" s="7">
        <f t="shared" si="3"/>
        <v>0</v>
      </c>
    </row>
    <row r="86" spans="2:9">
      <c r="B86" s="11">
        <v>81</v>
      </c>
      <c r="C86" s="13">
        <v>42205</v>
      </c>
      <c r="D86" s="7"/>
      <c r="E86" s="7"/>
      <c r="F86" s="7"/>
      <c r="G86" s="7"/>
      <c r="H86" s="7"/>
      <c r="I86" s="7">
        <f t="shared" ref="I86:I120" si="4">SUM(D86:H86)</f>
        <v>0</v>
      </c>
    </row>
    <row r="87" spans="2:9">
      <c r="B87" s="11">
        <v>82</v>
      </c>
      <c r="C87" s="13">
        <v>42206</v>
      </c>
      <c r="D87" s="7"/>
      <c r="E87" s="7"/>
      <c r="F87" s="7"/>
      <c r="G87" s="7"/>
      <c r="H87" s="7"/>
      <c r="I87" s="7">
        <f t="shared" si="4"/>
        <v>0</v>
      </c>
    </row>
    <row r="88" spans="2:9">
      <c r="B88" s="11">
        <v>83</v>
      </c>
      <c r="C88" s="13">
        <v>42207</v>
      </c>
      <c r="D88" s="7"/>
      <c r="E88" s="7"/>
      <c r="F88" s="7"/>
      <c r="G88" s="7"/>
      <c r="H88" s="7"/>
      <c r="I88" s="7">
        <f t="shared" si="4"/>
        <v>0</v>
      </c>
    </row>
    <row r="89" spans="2:9">
      <c r="B89" s="11">
        <v>84</v>
      </c>
      <c r="C89" s="13">
        <v>42208</v>
      </c>
      <c r="D89" s="7"/>
      <c r="E89" s="7"/>
      <c r="F89" s="7"/>
      <c r="G89" s="7"/>
      <c r="H89" s="7"/>
      <c r="I89" s="7">
        <f t="shared" si="4"/>
        <v>0</v>
      </c>
    </row>
    <row r="90" spans="2:9">
      <c r="B90" s="11">
        <v>85</v>
      </c>
      <c r="C90" s="13">
        <v>42209</v>
      </c>
      <c r="D90" s="7"/>
      <c r="E90" s="7"/>
      <c r="F90" s="7"/>
      <c r="G90" s="7"/>
      <c r="H90" s="7"/>
      <c r="I90" s="7">
        <f t="shared" si="4"/>
        <v>0</v>
      </c>
    </row>
    <row r="91" spans="2:9">
      <c r="B91" s="11">
        <v>86</v>
      </c>
      <c r="C91" s="13">
        <v>42210</v>
      </c>
      <c r="D91" s="7"/>
      <c r="E91" s="7"/>
      <c r="F91" s="7"/>
      <c r="G91" s="7"/>
      <c r="H91" s="7">
        <v>66</v>
      </c>
      <c r="I91" s="7">
        <f t="shared" si="4"/>
        <v>66</v>
      </c>
    </row>
    <row r="92" spans="2:9">
      <c r="B92" s="11">
        <v>87</v>
      </c>
      <c r="C92" s="13">
        <v>42211</v>
      </c>
      <c r="D92" s="7"/>
      <c r="E92" s="7"/>
      <c r="F92" s="7"/>
      <c r="G92" s="7"/>
      <c r="H92" s="7"/>
      <c r="I92" s="7">
        <f t="shared" si="4"/>
        <v>0</v>
      </c>
    </row>
    <row r="93" spans="2:9">
      <c r="B93" s="11">
        <v>88</v>
      </c>
      <c r="C93" s="13">
        <v>42212</v>
      </c>
      <c r="D93" s="7"/>
      <c r="E93" s="7"/>
      <c r="F93" s="7"/>
      <c r="G93" s="7"/>
      <c r="H93" s="7"/>
      <c r="I93" s="7">
        <f t="shared" si="4"/>
        <v>0</v>
      </c>
    </row>
    <row r="94" spans="2:9">
      <c r="B94" s="11">
        <v>89</v>
      </c>
      <c r="C94" s="13">
        <v>42213</v>
      </c>
      <c r="D94" s="7"/>
      <c r="E94" s="7"/>
      <c r="F94" s="7"/>
      <c r="G94" s="7"/>
      <c r="H94" s="7"/>
      <c r="I94" s="7">
        <f t="shared" si="4"/>
        <v>0</v>
      </c>
    </row>
    <row r="95" spans="2:9">
      <c r="B95" s="11">
        <v>90</v>
      </c>
      <c r="C95" s="13">
        <v>42214</v>
      </c>
      <c r="D95" s="7"/>
      <c r="E95" s="7"/>
      <c r="F95" s="7"/>
      <c r="G95" s="7"/>
      <c r="H95" s="7"/>
      <c r="I95" s="7">
        <f t="shared" si="4"/>
        <v>0</v>
      </c>
    </row>
    <row r="96" spans="2:9">
      <c r="B96" s="11">
        <v>91</v>
      </c>
      <c r="C96" s="13">
        <v>42215</v>
      </c>
      <c r="D96" s="7"/>
      <c r="E96" s="7"/>
      <c r="F96" s="7"/>
      <c r="G96" s="7"/>
      <c r="H96" s="7"/>
      <c r="I96" s="7">
        <f t="shared" si="4"/>
        <v>0</v>
      </c>
    </row>
    <row r="97" spans="2:9">
      <c r="B97" s="11">
        <v>92</v>
      </c>
      <c r="C97" s="13">
        <v>42216</v>
      </c>
      <c r="D97" s="7"/>
      <c r="E97" s="7"/>
      <c r="F97" s="7"/>
      <c r="G97" s="7"/>
      <c r="H97" s="7"/>
      <c r="I97" s="7">
        <f t="shared" si="4"/>
        <v>0</v>
      </c>
    </row>
    <row r="98" spans="2:9">
      <c r="B98" s="11">
        <v>93</v>
      </c>
      <c r="C98" s="13">
        <v>42217</v>
      </c>
      <c r="D98" s="7"/>
      <c r="E98" s="7"/>
      <c r="F98" s="7"/>
      <c r="G98" s="7"/>
      <c r="H98" s="7"/>
      <c r="I98" s="7">
        <f t="shared" si="4"/>
        <v>0</v>
      </c>
    </row>
    <row r="99" spans="2:9">
      <c r="B99" s="11">
        <v>94</v>
      </c>
      <c r="C99" s="13">
        <v>42218</v>
      </c>
      <c r="D99" s="7"/>
      <c r="E99" s="7"/>
      <c r="F99" s="7"/>
      <c r="G99" s="7"/>
      <c r="H99" s="7"/>
      <c r="I99" s="7">
        <f t="shared" si="4"/>
        <v>0</v>
      </c>
    </row>
    <row r="100" spans="2:9">
      <c r="B100" s="11">
        <v>95</v>
      </c>
      <c r="C100" s="13">
        <v>42219</v>
      </c>
      <c r="D100" s="7"/>
      <c r="E100" s="7"/>
      <c r="F100" s="7"/>
      <c r="G100" s="7"/>
      <c r="H100" s="7"/>
      <c r="I100" s="7">
        <f t="shared" si="4"/>
        <v>0</v>
      </c>
    </row>
    <row r="101" spans="2:9">
      <c r="B101" s="11">
        <v>96</v>
      </c>
      <c r="C101" s="13">
        <v>42220</v>
      </c>
      <c r="D101" s="7"/>
      <c r="E101" s="7"/>
      <c r="F101" s="7"/>
      <c r="G101" s="7"/>
      <c r="H101" s="7"/>
      <c r="I101" s="7">
        <f t="shared" si="4"/>
        <v>0</v>
      </c>
    </row>
    <row r="102" spans="2:9">
      <c r="B102" s="11">
        <v>97</v>
      </c>
      <c r="C102" s="13">
        <v>42221</v>
      </c>
      <c r="D102" s="7"/>
      <c r="E102" s="7"/>
      <c r="F102" s="7"/>
      <c r="G102" s="7"/>
      <c r="H102" s="7"/>
      <c r="I102" s="7">
        <f t="shared" si="4"/>
        <v>0</v>
      </c>
    </row>
    <row r="103" spans="2:9">
      <c r="B103" s="11">
        <v>98</v>
      </c>
      <c r="C103" s="13">
        <v>42222</v>
      </c>
      <c r="D103" s="7"/>
      <c r="E103" s="7"/>
      <c r="F103" s="7"/>
      <c r="G103" s="7"/>
      <c r="H103" s="7"/>
      <c r="I103" s="7">
        <f t="shared" si="4"/>
        <v>0</v>
      </c>
    </row>
    <row r="104" spans="2:9">
      <c r="B104" s="11">
        <v>99</v>
      </c>
      <c r="C104" s="13">
        <v>42223</v>
      </c>
      <c r="D104" s="7"/>
      <c r="E104" s="7"/>
      <c r="F104" s="7"/>
      <c r="G104" s="7"/>
      <c r="H104" s="7"/>
      <c r="I104" s="7">
        <f t="shared" si="4"/>
        <v>0</v>
      </c>
    </row>
    <row r="105" spans="2:9">
      <c r="B105" s="11">
        <v>100</v>
      </c>
      <c r="C105" s="13">
        <v>42224</v>
      </c>
      <c r="D105" s="7"/>
      <c r="E105" s="7"/>
      <c r="F105" s="7"/>
      <c r="G105" s="7"/>
      <c r="H105" s="7"/>
      <c r="I105" s="7">
        <f t="shared" si="4"/>
        <v>0</v>
      </c>
    </row>
    <row r="106" spans="2:9">
      <c r="B106" s="11">
        <v>101</v>
      </c>
      <c r="C106" s="13">
        <v>42225</v>
      </c>
      <c r="D106" s="7"/>
      <c r="E106" s="7"/>
      <c r="F106" s="7"/>
      <c r="G106" s="7"/>
      <c r="H106" s="7"/>
      <c r="I106" s="7">
        <f t="shared" si="4"/>
        <v>0</v>
      </c>
    </row>
    <row r="107" spans="2:9">
      <c r="B107" s="11">
        <v>102</v>
      </c>
      <c r="C107" s="13">
        <v>42226</v>
      </c>
      <c r="D107" s="7"/>
      <c r="E107" s="7"/>
      <c r="F107" s="7"/>
      <c r="G107" s="7"/>
      <c r="H107" s="7"/>
      <c r="I107" s="7">
        <f t="shared" si="4"/>
        <v>0</v>
      </c>
    </row>
    <row r="108" spans="2:9">
      <c r="B108" s="11">
        <v>103</v>
      </c>
      <c r="C108" s="13">
        <v>42227</v>
      </c>
      <c r="D108" s="7"/>
      <c r="E108" s="7"/>
      <c r="F108" s="7"/>
      <c r="G108" s="7"/>
      <c r="H108" s="7"/>
      <c r="I108" s="7">
        <f t="shared" si="4"/>
        <v>0</v>
      </c>
    </row>
    <row r="109" spans="2:9">
      <c r="B109" s="11">
        <v>104</v>
      </c>
      <c r="C109" s="13">
        <v>42228</v>
      </c>
      <c r="D109" s="7"/>
      <c r="E109" s="7"/>
      <c r="F109" s="7"/>
      <c r="G109" s="7"/>
      <c r="H109" s="7"/>
      <c r="I109" s="7">
        <f t="shared" si="4"/>
        <v>0</v>
      </c>
    </row>
    <row r="110" spans="2:9">
      <c r="B110" s="11">
        <v>105</v>
      </c>
      <c r="C110" s="13">
        <v>42229</v>
      </c>
      <c r="D110" s="7"/>
      <c r="E110" s="7"/>
      <c r="F110" s="7"/>
      <c r="G110" s="7"/>
      <c r="H110" s="7"/>
      <c r="I110" s="7">
        <f t="shared" si="4"/>
        <v>0</v>
      </c>
    </row>
    <row r="111" spans="2:9">
      <c r="B111" s="11">
        <v>106</v>
      </c>
      <c r="C111" s="13">
        <v>42230</v>
      </c>
      <c r="D111" s="7"/>
      <c r="E111" s="7"/>
      <c r="F111" s="7"/>
      <c r="G111" s="7"/>
      <c r="H111" s="7"/>
      <c r="I111" s="7">
        <f t="shared" si="4"/>
        <v>0</v>
      </c>
    </row>
    <row r="112" spans="2:9">
      <c r="B112" s="11">
        <v>107</v>
      </c>
      <c r="C112" s="13">
        <v>42231</v>
      </c>
      <c r="D112" s="7"/>
      <c r="E112" s="7"/>
      <c r="F112" s="7"/>
      <c r="G112" s="7"/>
      <c r="H112" s="7"/>
      <c r="I112" s="7">
        <f t="shared" si="4"/>
        <v>0</v>
      </c>
    </row>
    <row r="113" spans="2:9">
      <c r="B113" s="11">
        <v>108</v>
      </c>
      <c r="C113" s="13">
        <v>42232</v>
      </c>
      <c r="D113" s="7"/>
      <c r="E113" s="7"/>
      <c r="F113" s="7"/>
      <c r="G113" s="7"/>
      <c r="H113" s="7"/>
      <c r="I113" s="7">
        <f t="shared" si="4"/>
        <v>0</v>
      </c>
    </row>
    <row r="114" spans="2:9">
      <c r="B114" s="11">
        <v>109</v>
      </c>
      <c r="C114" s="13">
        <v>42233</v>
      </c>
      <c r="D114" s="7"/>
      <c r="E114" s="7"/>
      <c r="F114" s="7"/>
      <c r="G114" s="7"/>
      <c r="H114" s="7"/>
      <c r="I114" s="7">
        <f t="shared" si="4"/>
        <v>0</v>
      </c>
    </row>
    <row r="115" spans="2:9">
      <c r="B115" s="11">
        <v>110</v>
      </c>
      <c r="C115" s="13">
        <v>42234</v>
      </c>
      <c r="D115" s="7"/>
      <c r="E115" s="7"/>
      <c r="F115" s="7"/>
      <c r="G115" s="7"/>
      <c r="H115" s="7"/>
      <c r="I115" s="7">
        <f t="shared" si="4"/>
        <v>0</v>
      </c>
    </row>
    <row r="116" spans="2:9">
      <c r="B116" s="11">
        <v>111</v>
      </c>
      <c r="C116" s="13">
        <v>42235</v>
      </c>
      <c r="D116" s="7"/>
      <c r="E116" s="7"/>
      <c r="F116" s="7"/>
      <c r="G116" s="7"/>
      <c r="H116" s="7"/>
      <c r="I116" s="7">
        <f t="shared" si="4"/>
        <v>0</v>
      </c>
    </row>
    <row r="117" spans="2:9">
      <c r="B117" s="11">
        <v>112</v>
      </c>
      <c r="C117" s="13">
        <v>42236</v>
      </c>
      <c r="D117" s="7"/>
      <c r="E117" s="7"/>
      <c r="F117" s="7"/>
      <c r="G117" s="7"/>
      <c r="H117" s="7"/>
      <c r="I117" s="7">
        <f t="shared" si="4"/>
        <v>0</v>
      </c>
    </row>
    <row r="118" spans="2:9">
      <c r="B118" s="11">
        <v>113</v>
      </c>
      <c r="C118" s="13">
        <v>42237</v>
      </c>
      <c r="D118" s="7"/>
      <c r="E118" s="7"/>
      <c r="F118" s="7"/>
      <c r="G118" s="7"/>
      <c r="H118" s="7"/>
      <c r="I118" s="7">
        <f t="shared" si="4"/>
        <v>0</v>
      </c>
    </row>
    <row r="119" spans="2:9">
      <c r="B119" s="11">
        <v>114</v>
      </c>
      <c r="C119" s="13">
        <v>42238</v>
      </c>
      <c r="D119" s="7"/>
      <c r="E119" s="7"/>
      <c r="F119" s="7"/>
      <c r="G119" s="7"/>
      <c r="H119" s="7"/>
      <c r="I119" s="7">
        <f t="shared" si="4"/>
        <v>0</v>
      </c>
    </row>
    <row r="120" spans="2:9">
      <c r="B120" s="11">
        <v>115</v>
      </c>
      <c r="C120" s="13">
        <v>42239</v>
      </c>
      <c r="D120" s="7"/>
      <c r="E120" s="7"/>
      <c r="F120" s="7"/>
      <c r="G120" s="7"/>
      <c r="H120" s="7"/>
      <c r="I120" s="7">
        <f t="shared" si="4"/>
        <v>0</v>
      </c>
    </row>
    <row r="121" spans="2:9">
      <c r="B121" s="11">
        <v>116</v>
      </c>
      <c r="C121" s="13">
        <v>42240</v>
      </c>
      <c r="D121" s="7"/>
      <c r="E121" s="7"/>
      <c r="F121" s="7"/>
      <c r="G121" s="7"/>
      <c r="H121" s="7"/>
      <c r="I121" s="7">
        <f t="shared" ref="I121:I144" si="5">SUM(D121:H121)</f>
        <v>0</v>
      </c>
    </row>
    <row r="122" spans="2:9">
      <c r="B122" s="11">
        <v>117</v>
      </c>
      <c r="C122" s="13">
        <v>42241</v>
      </c>
      <c r="D122" s="7"/>
      <c r="E122" s="7"/>
      <c r="F122" s="7"/>
      <c r="G122" s="7"/>
      <c r="H122" s="7"/>
      <c r="I122" s="7">
        <f t="shared" si="5"/>
        <v>0</v>
      </c>
    </row>
    <row r="123" spans="2:9">
      <c r="B123" s="11">
        <v>118</v>
      </c>
      <c r="C123" s="13">
        <v>42242</v>
      </c>
      <c r="D123" s="7"/>
      <c r="E123" s="7"/>
      <c r="F123" s="7"/>
      <c r="G123" s="7"/>
      <c r="H123" s="7"/>
      <c r="I123" s="7">
        <f t="shared" si="5"/>
        <v>0</v>
      </c>
    </row>
    <row r="124" spans="2:9">
      <c r="B124" s="11">
        <v>119</v>
      </c>
      <c r="C124" s="13">
        <v>42243</v>
      </c>
      <c r="D124" s="7"/>
      <c r="E124" s="7"/>
      <c r="F124" s="7"/>
      <c r="G124" s="7"/>
      <c r="H124" s="7"/>
      <c r="I124" s="7">
        <f t="shared" si="5"/>
        <v>0</v>
      </c>
    </row>
    <row r="125" spans="2:9">
      <c r="B125" s="11">
        <v>120</v>
      </c>
      <c r="C125" s="13">
        <v>42244</v>
      </c>
      <c r="D125" s="7"/>
      <c r="E125" s="7"/>
      <c r="F125" s="7"/>
      <c r="G125" s="7"/>
      <c r="H125" s="7"/>
      <c r="I125" s="7">
        <f t="shared" si="5"/>
        <v>0</v>
      </c>
    </row>
    <row r="126" spans="2:9">
      <c r="B126" s="11">
        <v>121</v>
      </c>
      <c r="C126" s="13">
        <v>42245</v>
      </c>
      <c r="D126" s="7"/>
      <c r="E126" s="7"/>
      <c r="F126" s="7"/>
      <c r="G126" s="7"/>
      <c r="H126" s="7"/>
      <c r="I126" s="7">
        <f t="shared" si="5"/>
        <v>0</v>
      </c>
    </row>
    <row r="127" spans="2:9">
      <c r="B127" s="11">
        <v>122</v>
      </c>
      <c r="C127" s="13">
        <v>42246</v>
      </c>
      <c r="D127" s="7"/>
      <c r="E127" s="7"/>
      <c r="F127" s="7"/>
      <c r="G127" s="7"/>
      <c r="H127" s="7"/>
      <c r="I127" s="7">
        <f t="shared" si="5"/>
        <v>0</v>
      </c>
    </row>
    <row r="128" spans="2:9">
      <c r="B128" s="11">
        <v>123</v>
      </c>
      <c r="C128" s="13">
        <v>42247</v>
      </c>
      <c r="D128" s="7"/>
      <c r="E128" s="7"/>
      <c r="F128" s="7"/>
      <c r="G128" s="7"/>
      <c r="H128" s="7"/>
      <c r="I128" s="7">
        <f t="shared" si="5"/>
        <v>0</v>
      </c>
    </row>
    <row r="129" spans="2:9">
      <c r="B129" s="11">
        <v>124</v>
      </c>
      <c r="C129" s="13">
        <v>42248</v>
      </c>
      <c r="D129" s="7"/>
      <c r="E129" s="7"/>
      <c r="F129" s="7"/>
      <c r="G129" s="7"/>
      <c r="H129" s="7"/>
      <c r="I129" s="7">
        <f t="shared" si="5"/>
        <v>0</v>
      </c>
    </row>
    <row r="130" spans="2:9">
      <c r="B130" s="11">
        <v>125</v>
      </c>
      <c r="C130" s="13">
        <v>42249</v>
      </c>
      <c r="D130" s="7"/>
      <c r="E130" s="7"/>
      <c r="F130" s="7"/>
      <c r="G130" s="7"/>
      <c r="H130" s="7"/>
      <c r="I130" s="7">
        <f t="shared" si="5"/>
        <v>0</v>
      </c>
    </row>
    <row r="131" spans="2:9">
      <c r="B131" s="11">
        <v>126</v>
      </c>
      <c r="C131" s="13">
        <v>42250</v>
      </c>
      <c r="D131" s="7"/>
      <c r="E131" s="7"/>
      <c r="F131" s="7"/>
      <c r="G131" s="7"/>
      <c r="H131" s="7"/>
      <c r="I131" s="7">
        <f t="shared" si="5"/>
        <v>0</v>
      </c>
    </row>
    <row r="132" spans="2:9">
      <c r="B132" s="11">
        <v>127</v>
      </c>
      <c r="C132" s="13">
        <v>42251</v>
      </c>
      <c r="D132" s="7"/>
      <c r="E132" s="7"/>
      <c r="F132" s="7"/>
      <c r="G132" s="7"/>
      <c r="H132" s="7"/>
      <c r="I132" s="7">
        <f t="shared" si="5"/>
        <v>0</v>
      </c>
    </row>
    <row r="133" spans="2:9">
      <c r="B133" s="11">
        <v>128</v>
      </c>
      <c r="C133" s="13">
        <v>42252</v>
      </c>
      <c r="D133" s="7"/>
      <c r="E133" s="7"/>
      <c r="F133" s="7"/>
      <c r="G133" s="7"/>
      <c r="H133" s="7"/>
      <c r="I133" s="7">
        <f t="shared" si="5"/>
        <v>0</v>
      </c>
    </row>
    <row r="134" spans="2:9">
      <c r="B134" s="11">
        <v>129</v>
      </c>
      <c r="C134" s="13">
        <v>42253</v>
      </c>
      <c r="D134" s="7"/>
      <c r="E134" s="7"/>
      <c r="F134" s="7"/>
      <c r="G134" s="7"/>
      <c r="H134" s="7"/>
      <c r="I134" s="7">
        <f t="shared" si="5"/>
        <v>0</v>
      </c>
    </row>
    <row r="135" spans="2:9">
      <c r="B135" s="11">
        <v>130</v>
      </c>
      <c r="C135" s="13">
        <v>42254</v>
      </c>
      <c r="D135" s="7"/>
      <c r="E135" s="7"/>
      <c r="F135" s="7"/>
      <c r="G135" s="7"/>
      <c r="H135" s="7"/>
      <c r="I135" s="7">
        <f t="shared" si="5"/>
        <v>0</v>
      </c>
    </row>
    <row r="136" spans="2:9">
      <c r="B136" s="11">
        <v>131</v>
      </c>
      <c r="C136" s="13">
        <v>42255</v>
      </c>
      <c r="D136" s="7"/>
      <c r="E136" s="7"/>
      <c r="F136" s="7"/>
      <c r="G136" s="7"/>
      <c r="H136" s="7"/>
      <c r="I136" s="7">
        <f t="shared" si="5"/>
        <v>0</v>
      </c>
    </row>
    <row r="137" spans="2:9">
      <c r="B137" s="11">
        <v>132</v>
      </c>
      <c r="C137" s="13">
        <v>42256</v>
      </c>
      <c r="D137" s="7"/>
      <c r="E137" s="7"/>
      <c r="F137" s="7"/>
      <c r="G137" s="7"/>
      <c r="H137" s="7"/>
      <c r="I137" s="7">
        <f t="shared" si="5"/>
        <v>0</v>
      </c>
    </row>
    <row r="138" spans="2:9">
      <c r="B138" s="11">
        <v>133</v>
      </c>
      <c r="C138" s="13">
        <v>42257</v>
      </c>
      <c r="D138" s="7"/>
      <c r="E138" s="7"/>
      <c r="F138" s="7"/>
      <c r="G138" s="7"/>
      <c r="H138" s="7"/>
      <c r="I138" s="7">
        <f t="shared" si="5"/>
        <v>0</v>
      </c>
    </row>
    <row r="139" spans="2:9">
      <c r="B139" s="11">
        <v>134</v>
      </c>
      <c r="C139" s="13">
        <v>42258</v>
      </c>
      <c r="D139" s="7"/>
      <c r="E139" s="7"/>
      <c r="F139" s="7"/>
      <c r="G139" s="7"/>
      <c r="H139" s="7"/>
      <c r="I139" s="7">
        <f t="shared" si="5"/>
        <v>0</v>
      </c>
    </row>
    <row r="140" spans="2:9">
      <c r="B140" s="11">
        <v>135</v>
      </c>
      <c r="C140" s="13">
        <v>42259</v>
      </c>
      <c r="D140" s="7"/>
      <c r="E140" s="7"/>
      <c r="F140" s="7"/>
      <c r="G140" s="7"/>
      <c r="H140" s="7"/>
      <c r="I140" s="7">
        <f t="shared" si="5"/>
        <v>0</v>
      </c>
    </row>
    <row r="141" spans="2:9">
      <c r="B141" s="11">
        <v>136</v>
      </c>
      <c r="C141" s="13">
        <v>42260</v>
      </c>
      <c r="D141" s="7"/>
      <c r="E141" s="7"/>
      <c r="F141" s="7"/>
      <c r="G141" s="7"/>
      <c r="H141" s="7"/>
      <c r="I141" s="7">
        <f t="shared" si="5"/>
        <v>0</v>
      </c>
    </row>
    <row r="142" spans="2:9">
      <c r="B142" s="11">
        <v>137</v>
      </c>
      <c r="C142" s="13">
        <v>42261</v>
      </c>
      <c r="D142" s="7"/>
      <c r="E142" s="7"/>
      <c r="F142" s="7"/>
      <c r="G142" s="7"/>
      <c r="H142" s="7"/>
      <c r="I142" s="7">
        <f t="shared" si="5"/>
        <v>0</v>
      </c>
    </row>
    <row r="143" spans="2:9">
      <c r="B143" s="11">
        <v>138</v>
      </c>
      <c r="C143" s="13">
        <v>42262</v>
      </c>
      <c r="D143" s="7"/>
      <c r="E143" s="7"/>
      <c r="F143" s="7"/>
      <c r="G143" s="7"/>
      <c r="H143" s="7"/>
      <c r="I143" s="7">
        <f t="shared" si="5"/>
        <v>0</v>
      </c>
    </row>
    <row r="144" spans="2:9">
      <c r="B144" s="11">
        <v>139</v>
      </c>
      <c r="C144" s="13">
        <v>42263</v>
      </c>
      <c r="D144" s="7"/>
      <c r="E144" s="7"/>
      <c r="F144" s="7"/>
      <c r="G144" s="7"/>
      <c r="H144" s="7"/>
      <c r="I144" s="7">
        <f t="shared" si="5"/>
        <v>0</v>
      </c>
    </row>
  </sheetData>
  <mergeCells count="6">
    <mergeCell ref="B1:I1"/>
    <mergeCell ref="B2:I2"/>
    <mergeCell ref="B4:B5"/>
    <mergeCell ref="C4:C5"/>
    <mergeCell ref="D4:H4"/>
    <mergeCell ref="I4:I5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S148"/>
  <sheetViews>
    <sheetView zoomScale="90" zoomScaleNormal="90" workbookViewId="0">
      <pane xSplit="3" ySplit="6" topLeftCell="D61" activePane="bottomRight" state="frozen"/>
      <selection pane="topRight" activeCell="D1" sqref="D1"/>
      <selection pane="bottomLeft" activeCell="A7" sqref="A7"/>
      <selection pane="bottomRight" activeCell="E80" sqref="E80"/>
    </sheetView>
  </sheetViews>
  <sheetFormatPr defaultRowHeight="15"/>
  <cols>
    <col min="3" max="3" width="18.85546875" customWidth="1"/>
    <col min="4" max="4" width="15.28515625" customWidth="1"/>
    <col min="5" max="5" width="17.5703125" customWidth="1"/>
    <col min="6" max="6" width="11.85546875" customWidth="1"/>
    <col min="7" max="7" width="15" customWidth="1"/>
    <col min="8" max="8" width="17.85546875" customWidth="1"/>
    <col min="9" max="9" width="12.140625" customWidth="1"/>
    <col min="10" max="10" width="11.28515625" customWidth="1"/>
    <col min="11" max="11" width="18.28515625" customWidth="1"/>
    <col min="15" max="15" width="11.5703125" bestFit="1" customWidth="1"/>
    <col min="16" max="16" width="9.42578125" bestFit="1" customWidth="1"/>
    <col min="17" max="19" width="9.28515625" bestFit="1" customWidth="1"/>
  </cols>
  <sheetData>
    <row r="1" spans="2:11" ht="20.25">
      <c r="B1" s="144" t="s">
        <v>10</v>
      </c>
      <c r="C1" s="144"/>
      <c r="D1" s="144"/>
      <c r="E1" s="144"/>
      <c r="F1" s="144"/>
      <c r="G1" s="144"/>
      <c r="H1" s="144"/>
      <c r="I1" s="144"/>
      <c r="J1" s="144"/>
      <c r="K1" s="144"/>
    </row>
    <row r="2" spans="2:11" ht="20.25">
      <c r="B2" s="144" t="s">
        <v>8</v>
      </c>
      <c r="C2" s="144"/>
      <c r="D2" s="144"/>
      <c r="E2" s="144"/>
      <c r="F2" s="144"/>
      <c r="G2" s="144"/>
      <c r="H2" s="144"/>
      <c r="I2" s="144"/>
      <c r="J2" s="144"/>
      <c r="K2" s="144"/>
    </row>
    <row r="3" spans="2:11" ht="15.75" thickBot="1">
      <c r="B3" s="14"/>
      <c r="C3" s="14"/>
      <c r="D3" s="14"/>
      <c r="E3" s="14"/>
      <c r="F3" s="14"/>
      <c r="G3" s="14"/>
      <c r="H3" s="14"/>
      <c r="I3" s="14"/>
      <c r="J3" s="14"/>
      <c r="K3" s="14"/>
    </row>
    <row r="4" spans="2:11" ht="17.25" thickTop="1" thickBot="1">
      <c r="B4" s="143" t="s">
        <v>0</v>
      </c>
      <c r="C4" s="143" t="s">
        <v>26</v>
      </c>
      <c r="D4" s="142" t="s">
        <v>11</v>
      </c>
      <c r="E4" s="142"/>
      <c r="F4" s="142"/>
      <c r="G4" s="142"/>
      <c r="H4" s="142"/>
      <c r="I4" s="142"/>
      <c r="J4" s="143" t="s">
        <v>12</v>
      </c>
      <c r="K4" s="143" t="s">
        <v>5</v>
      </c>
    </row>
    <row r="5" spans="2:11" ht="17.25" thickTop="1" thickBot="1">
      <c r="B5" s="143"/>
      <c r="C5" s="143"/>
      <c r="D5" s="142" t="s">
        <v>15</v>
      </c>
      <c r="E5" s="142"/>
      <c r="F5" s="143" t="s">
        <v>12</v>
      </c>
      <c r="G5" s="142" t="s">
        <v>16</v>
      </c>
      <c r="H5" s="142"/>
      <c r="I5" s="143" t="s">
        <v>12</v>
      </c>
      <c r="J5" s="143"/>
      <c r="K5" s="143"/>
    </row>
    <row r="6" spans="2:11" ht="17.25" thickTop="1" thickBot="1">
      <c r="B6" s="143"/>
      <c r="C6" s="143"/>
      <c r="D6" s="19" t="s">
        <v>17</v>
      </c>
      <c r="E6" s="19" t="s">
        <v>18</v>
      </c>
      <c r="F6" s="143"/>
      <c r="G6" s="19" t="s">
        <v>17</v>
      </c>
      <c r="H6" s="19" t="s">
        <v>18</v>
      </c>
      <c r="I6" s="143"/>
      <c r="J6" s="143"/>
      <c r="K6" s="143"/>
    </row>
    <row r="7" spans="2:11" ht="15.75" thickTop="1">
      <c r="B7" s="18">
        <v>1</v>
      </c>
      <c r="C7" s="20">
        <v>42125</v>
      </c>
      <c r="D7" s="22">
        <v>93</v>
      </c>
      <c r="E7" s="22">
        <v>165</v>
      </c>
      <c r="F7" s="23">
        <f t="shared" ref="F7:F15" si="0">SUM(D7:E7)</f>
        <v>258</v>
      </c>
      <c r="G7" s="22">
        <v>55</v>
      </c>
      <c r="H7" s="23">
        <v>99</v>
      </c>
      <c r="I7" s="23">
        <f>SUM(G7:H7)</f>
        <v>154</v>
      </c>
      <c r="J7" s="22">
        <f>F7+I7</f>
        <v>412</v>
      </c>
      <c r="K7" s="18"/>
    </row>
    <row r="8" spans="2:11">
      <c r="B8" s="17">
        <v>2</v>
      </c>
      <c r="C8" s="21">
        <v>42126</v>
      </c>
      <c r="D8" s="24">
        <v>105</v>
      </c>
      <c r="E8" s="24">
        <v>102</v>
      </c>
      <c r="F8" s="23">
        <f t="shared" si="0"/>
        <v>207</v>
      </c>
      <c r="G8" s="24">
        <v>66</v>
      </c>
      <c r="H8" s="25">
        <v>66</v>
      </c>
      <c r="I8" s="23">
        <f t="shared" ref="I8:I37" si="1">SUM(G8:H8)</f>
        <v>132</v>
      </c>
      <c r="J8" s="24">
        <f>F8+I8</f>
        <v>339</v>
      </c>
      <c r="K8" s="17"/>
    </row>
    <row r="9" spans="2:11">
      <c r="B9" s="17">
        <v>3</v>
      </c>
      <c r="C9" s="21">
        <v>42127</v>
      </c>
      <c r="D9" s="24">
        <v>132</v>
      </c>
      <c r="E9" s="24"/>
      <c r="F9" s="23">
        <f t="shared" si="0"/>
        <v>132</v>
      </c>
      <c r="G9" s="24">
        <v>82.5</v>
      </c>
      <c r="H9" s="25"/>
      <c r="I9" s="23">
        <f t="shared" si="1"/>
        <v>82.5</v>
      </c>
      <c r="J9" s="24">
        <f t="shared" ref="J9:J67" si="2">F9+I9</f>
        <v>214.5</v>
      </c>
      <c r="K9" s="17"/>
    </row>
    <row r="10" spans="2:11">
      <c r="B10" s="17">
        <v>4</v>
      </c>
      <c r="C10" s="21">
        <v>42128</v>
      </c>
      <c r="D10" s="24">
        <v>82.5</v>
      </c>
      <c r="E10" s="24">
        <v>160</v>
      </c>
      <c r="F10" s="23">
        <f t="shared" si="0"/>
        <v>242.5</v>
      </c>
      <c r="G10" s="24">
        <v>49.5</v>
      </c>
      <c r="H10" s="25">
        <v>110</v>
      </c>
      <c r="I10" s="23">
        <f t="shared" si="1"/>
        <v>159.5</v>
      </c>
      <c r="J10" s="24">
        <f t="shared" si="2"/>
        <v>402</v>
      </c>
      <c r="K10" s="17"/>
    </row>
    <row r="11" spans="2:11">
      <c r="B11" s="17">
        <v>5</v>
      </c>
      <c r="C11" s="21">
        <v>42129</v>
      </c>
      <c r="D11" s="24">
        <v>100</v>
      </c>
      <c r="E11" s="24">
        <v>134</v>
      </c>
      <c r="F11" s="23">
        <f t="shared" si="0"/>
        <v>234</v>
      </c>
      <c r="G11" s="24">
        <v>58</v>
      </c>
      <c r="H11" s="25">
        <v>99</v>
      </c>
      <c r="I11" s="23">
        <f t="shared" si="1"/>
        <v>157</v>
      </c>
      <c r="J11" s="24">
        <f t="shared" si="2"/>
        <v>391</v>
      </c>
      <c r="K11" s="17"/>
    </row>
    <row r="12" spans="2:11">
      <c r="B12" s="17">
        <v>6</v>
      </c>
      <c r="C12" s="21">
        <v>42130</v>
      </c>
      <c r="D12" s="24">
        <v>91</v>
      </c>
      <c r="E12" s="24">
        <v>132</v>
      </c>
      <c r="F12" s="23">
        <f t="shared" si="0"/>
        <v>223</v>
      </c>
      <c r="G12" s="24">
        <v>56</v>
      </c>
      <c r="H12" s="25">
        <v>115.5</v>
      </c>
      <c r="I12" s="23">
        <f t="shared" si="1"/>
        <v>171.5</v>
      </c>
      <c r="J12" s="24">
        <f t="shared" si="2"/>
        <v>394.5</v>
      </c>
      <c r="K12" s="17"/>
    </row>
    <row r="13" spans="2:11">
      <c r="B13" s="17">
        <v>7</v>
      </c>
      <c r="C13" s="21">
        <v>42131</v>
      </c>
      <c r="D13" s="24">
        <v>82.5</v>
      </c>
      <c r="E13" s="24">
        <v>120</v>
      </c>
      <c r="F13" s="23">
        <f t="shared" si="0"/>
        <v>202.5</v>
      </c>
      <c r="G13" s="24">
        <v>49.5</v>
      </c>
      <c r="H13" s="25">
        <v>115.5</v>
      </c>
      <c r="I13" s="23">
        <f t="shared" si="1"/>
        <v>165</v>
      </c>
      <c r="J13" s="24">
        <f t="shared" si="2"/>
        <v>367.5</v>
      </c>
      <c r="K13" s="17"/>
    </row>
    <row r="14" spans="2:11">
      <c r="B14" s="17">
        <v>8</v>
      </c>
      <c r="C14" s="21">
        <v>42132</v>
      </c>
      <c r="D14" s="24">
        <v>127</v>
      </c>
      <c r="E14" s="24">
        <v>90</v>
      </c>
      <c r="F14" s="23">
        <f t="shared" si="0"/>
        <v>217</v>
      </c>
      <c r="G14" s="24">
        <v>72</v>
      </c>
      <c r="H14" s="25">
        <v>99</v>
      </c>
      <c r="I14" s="23">
        <f t="shared" si="1"/>
        <v>171</v>
      </c>
      <c r="J14" s="24">
        <f t="shared" si="2"/>
        <v>388</v>
      </c>
      <c r="K14" s="17"/>
    </row>
    <row r="15" spans="2:11" s="6" customFormat="1">
      <c r="B15" s="17">
        <v>9</v>
      </c>
      <c r="C15" s="21">
        <v>42133</v>
      </c>
      <c r="D15" s="24">
        <v>181.5</v>
      </c>
      <c r="E15" s="24">
        <v>148.5</v>
      </c>
      <c r="F15" s="23">
        <f t="shared" si="0"/>
        <v>330</v>
      </c>
      <c r="G15" s="24">
        <v>107</v>
      </c>
      <c r="H15" s="25">
        <v>132</v>
      </c>
      <c r="I15" s="23">
        <f t="shared" si="1"/>
        <v>239</v>
      </c>
      <c r="J15" s="24">
        <f t="shared" si="2"/>
        <v>569</v>
      </c>
      <c r="K15" s="17"/>
    </row>
    <row r="16" spans="2:11">
      <c r="B16" s="17">
        <v>10</v>
      </c>
      <c r="C16" s="21">
        <v>42134</v>
      </c>
      <c r="D16" s="24">
        <v>181.5</v>
      </c>
      <c r="E16" s="24"/>
      <c r="F16" s="23">
        <f t="shared" ref="F16:F67" si="3">SUM(D16:E16)</f>
        <v>181.5</v>
      </c>
      <c r="G16" s="24">
        <v>99</v>
      </c>
      <c r="H16" s="25">
        <v>148.5</v>
      </c>
      <c r="I16" s="23">
        <f t="shared" si="1"/>
        <v>247.5</v>
      </c>
      <c r="J16" s="24">
        <f t="shared" si="2"/>
        <v>429</v>
      </c>
      <c r="K16" s="17"/>
    </row>
    <row r="17" spans="2:11">
      <c r="B17" s="17">
        <v>11</v>
      </c>
      <c r="C17" s="21">
        <v>42135</v>
      </c>
      <c r="D17" s="24"/>
      <c r="E17" s="24"/>
      <c r="F17" s="23">
        <f>SUM(D17:E17)</f>
        <v>0</v>
      </c>
      <c r="G17" s="24"/>
      <c r="H17" s="25">
        <v>110</v>
      </c>
      <c r="I17" s="23">
        <f t="shared" si="1"/>
        <v>110</v>
      </c>
      <c r="J17" s="24">
        <f t="shared" si="2"/>
        <v>110</v>
      </c>
      <c r="K17" s="17"/>
    </row>
    <row r="18" spans="2:11">
      <c r="B18" s="17">
        <v>12</v>
      </c>
      <c r="C18" s="21">
        <v>42136</v>
      </c>
      <c r="D18" s="24"/>
      <c r="E18" s="24">
        <v>61.5</v>
      </c>
      <c r="F18" s="23">
        <f>SUM(D18:E18)</f>
        <v>61.5</v>
      </c>
      <c r="G18" s="24"/>
      <c r="H18" s="24">
        <v>107</v>
      </c>
      <c r="I18" s="23">
        <f t="shared" si="1"/>
        <v>107</v>
      </c>
      <c r="J18" s="24">
        <f t="shared" si="2"/>
        <v>168.5</v>
      </c>
      <c r="K18" s="17"/>
    </row>
    <row r="19" spans="2:11">
      <c r="B19" s="17">
        <v>13</v>
      </c>
      <c r="C19" s="21">
        <v>42137</v>
      </c>
      <c r="D19" s="24">
        <v>170</v>
      </c>
      <c r="E19" s="24">
        <v>91</v>
      </c>
      <c r="F19" s="23">
        <f t="shared" si="3"/>
        <v>261</v>
      </c>
      <c r="G19" s="24">
        <v>99</v>
      </c>
      <c r="H19" s="24">
        <v>103</v>
      </c>
      <c r="I19" s="23">
        <f t="shared" si="1"/>
        <v>202</v>
      </c>
      <c r="J19" s="24">
        <f t="shared" si="2"/>
        <v>463</v>
      </c>
      <c r="K19" s="17"/>
    </row>
    <row r="20" spans="2:11">
      <c r="B20" s="17">
        <v>14</v>
      </c>
      <c r="C20" s="21">
        <v>42138</v>
      </c>
      <c r="D20" s="24">
        <v>132</v>
      </c>
      <c r="E20" s="24">
        <v>90</v>
      </c>
      <c r="F20" s="23">
        <f t="shared" si="3"/>
        <v>222</v>
      </c>
      <c r="G20" s="24">
        <v>105</v>
      </c>
      <c r="H20" s="24">
        <v>122</v>
      </c>
      <c r="I20" s="23">
        <f t="shared" si="1"/>
        <v>227</v>
      </c>
      <c r="J20" s="24">
        <f t="shared" si="2"/>
        <v>449</v>
      </c>
      <c r="K20" s="17"/>
    </row>
    <row r="21" spans="2:11" s="6" customFormat="1">
      <c r="B21" s="17">
        <v>15</v>
      </c>
      <c r="C21" s="21">
        <v>42139</v>
      </c>
      <c r="D21" s="24">
        <v>165</v>
      </c>
      <c r="E21" s="24">
        <v>189</v>
      </c>
      <c r="F21" s="23">
        <f t="shared" si="3"/>
        <v>354</v>
      </c>
      <c r="G21" s="24">
        <v>105</v>
      </c>
      <c r="H21" s="24">
        <v>115.5</v>
      </c>
      <c r="I21" s="23">
        <f t="shared" si="1"/>
        <v>220.5</v>
      </c>
      <c r="J21" s="24">
        <f t="shared" si="2"/>
        <v>574.5</v>
      </c>
      <c r="K21" s="17"/>
    </row>
    <row r="22" spans="2:11">
      <c r="B22" s="17">
        <v>16</v>
      </c>
      <c r="C22" s="21">
        <v>42140</v>
      </c>
      <c r="D22" s="24">
        <v>165</v>
      </c>
      <c r="E22" s="24">
        <v>68</v>
      </c>
      <c r="F22" s="23">
        <f t="shared" si="3"/>
        <v>233</v>
      </c>
      <c r="G22" s="24">
        <v>110</v>
      </c>
      <c r="H22" s="24">
        <v>115.5</v>
      </c>
      <c r="I22" s="23">
        <f t="shared" si="1"/>
        <v>225.5</v>
      </c>
      <c r="J22" s="24">
        <f t="shared" si="2"/>
        <v>458.5</v>
      </c>
      <c r="K22" s="17"/>
    </row>
    <row r="23" spans="2:11">
      <c r="B23" s="17">
        <v>17</v>
      </c>
      <c r="C23" s="21">
        <v>42141</v>
      </c>
      <c r="D23" s="24">
        <v>181.5</v>
      </c>
      <c r="E23" s="24">
        <v>101</v>
      </c>
      <c r="F23" s="23">
        <f t="shared" si="3"/>
        <v>282.5</v>
      </c>
      <c r="G23" s="24">
        <v>108</v>
      </c>
      <c r="H23" s="24">
        <v>118</v>
      </c>
      <c r="I23" s="23">
        <f t="shared" si="1"/>
        <v>226</v>
      </c>
      <c r="J23" s="24">
        <f t="shared" si="2"/>
        <v>508.5</v>
      </c>
      <c r="K23" s="17"/>
    </row>
    <row r="24" spans="2:11">
      <c r="B24" s="17">
        <v>18</v>
      </c>
      <c r="C24" s="21">
        <v>42142</v>
      </c>
      <c r="D24" s="24">
        <v>84</v>
      </c>
      <c r="E24" s="24"/>
      <c r="F24" s="23">
        <f t="shared" si="3"/>
        <v>84</v>
      </c>
      <c r="G24" s="24">
        <v>48.5</v>
      </c>
      <c r="H24" s="24">
        <v>110</v>
      </c>
      <c r="I24" s="23">
        <f t="shared" si="1"/>
        <v>158.5</v>
      </c>
      <c r="J24" s="24">
        <f t="shared" si="2"/>
        <v>242.5</v>
      </c>
      <c r="K24" s="17"/>
    </row>
    <row r="25" spans="2:11">
      <c r="B25" s="17">
        <v>19</v>
      </c>
      <c r="C25" s="21">
        <v>42143</v>
      </c>
      <c r="D25" s="24">
        <v>123</v>
      </c>
      <c r="E25" s="24">
        <v>167</v>
      </c>
      <c r="F25" s="23">
        <f t="shared" si="3"/>
        <v>290</v>
      </c>
      <c r="G25" s="24">
        <v>99</v>
      </c>
      <c r="H25" s="24">
        <v>102</v>
      </c>
      <c r="I25" s="23">
        <f t="shared" si="1"/>
        <v>201</v>
      </c>
      <c r="J25" s="24">
        <f t="shared" si="2"/>
        <v>491</v>
      </c>
      <c r="K25" s="17"/>
    </row>
    <row r="26" spans="2:11">
      <c r="B26" s="17">
        <v>20</v>
      </c>
      <c r="C26" s="21">
        <v>42144</v>
      </c>
      <c r="D26" s="24">
        <v>165</v>
      </c>
      <c r="E26" s="24">
        <v>82.5</v>
      </c>
      <c r="F26" s="23">
        <f t="shared" si="3"/>
        <v>247.5</v>
      </c>
      <c r="G26" s="24">
        <v>99</v>
      </c>
      <c r="H26" s="24"/>
      <c r="I26" s="23">
        <f t="shared" si="1"/>
        <v>99</v>
      </c>
      <c r="J26" s="24">
        <f t="shared" si="2"/>
        <v>346.5</v>
      </c>
      <c r="K26" s="17"/>
    </row>
    <row r="27" spans="2:11">
      <c r="B27" s="17">
        <v>21</v>
      </c>
      <c r="C27" s="21">
        <v>42145</v>
      </c>
      <c r="D27" s="24">
        <v>77</v>
      </c>
      <c r="E27" s="24">
        <v>82.5</v>
      </c>
      <c r="F27" s="24">
        <f t="shared" si="3"/>
        <v>159.5</v>
      </c>
      <c r="G27" s="24">
        <v>132</v>
      </c>
      <c r="H27" s="24">
        <v>66</v>
      </c>
      <c r="I27" s="24">
        <f t="shared" si="1"/>
        <v>198</v>
      </c>
      <c r="J27" s="24">
        <f t="shared" si="2"/>
        <v>357.5</v>
      </c>
      <c r="K27" s="17"/>
    </row>
    <row r="28" spans="2:11">
      <c r="B28" s="17">
        <v>22</v>
      </c>
      <c r="C28" s="21">
        <v>42146</v>
      </c>
      <c r="D28" s="24">
        <v>181.5</v>
      </c>
      <c r="E28" s="24">
        <v>148.5</v>
      </c>
      <c r="F28" s="24">
        <f t="shared" si="3"/>
        <v>330</v>
      </c>
      <c r="G28" s="24">
        <v>132</v>
      </c>
      <c r="H28" s="24">
        <v>82.5</v>
      </c>
      <c r="I28" s="24">
        <f t="shared" si="1"/>
        <v>214.5</v>
      </c>
      <c r="J28" s="75">
        <f t="shared" si="2"/>
        <v>544.5</v>
      </c>
      <c r="K28" s="17"/>
    </row>
    <row r="29" spans="2:11">
      <c r="B29" s="17">
        <v>23</v>
      </c>
      <c r="C29" s="21">
        <v>42147</v>
      </c>
      <c r="D29" s="24">
        <v>165</v>
      </c>
      <c r="E29" s="24"/>
      <c r="F29" s="24">
        <f t="shared" si="3"/>
        <v>165</v>
      </c>
      <c r="G29" s="24">
        <v>132</v>
      </c>
      <c r="H29" s="24"/>
      <c r="I29" s="24">
        <f t="shared" si="1"/>
        <v>132</v>
      </c>
      <c r="J29" s="75">
        <f t="shared" si="2"/>
        <v>297</v>
      </c>
      <c r="K29" s="17"/>
    </row>
    <row r="30" spans="2:11">
      <c r="B30" s="17">
        <v>24</v>
      </c>
      <c r="C30" s="21">
        <v>42148</v>
      </c>
      <c r="D30" s="24">
        <v>99</v>
      </c>
      <c r="E30" s="24">
        <v>75</v>
      </c>
      <c r="F30" s="24">
        <f t="shared" si="3"/>
        <v>174</v>
      </c>
      <c r="G30" s="24">
        <v>132</v>
      </c>
      <c r="H30" s="24">
        <v>51</v>
      </c>
      <c r="I30" s="24">
        <f t="shared" si="1"/>
        <v>183</v>
      </c>
      <c r="J30" s="75">
        <f t="shared" si="2"/>
        <v>357</v>
      </c>
      <c r="K30" s="17"/>
    </row>
    <row r="31" spans="2:11">
      <c r="B31" s="17">
        <v>25</v>
      </c>
      <c r="C31" s="21">
        <v>42149</v>
      </c>
      <c r="D31" s="24">
        <v>90</v>
      </c>
      <c r="E31" s="24">
        <v>181.5</v>
      </c>
      <c r="F31" s="24">
        <f t="shared" si="3"/>
        <v>271.5</v>
      </c>
      <c r="G31" s="24">
        <v>99</v>
      </c>
      <c r="H31" s="24">
        <v>115.5</v>
      </c>
      <c r="I31" s="24">
        <f t="shared" si="1"/>
        <v>214.5</v>
      </c>
      <c r="J31" s="75">
        <f t="shared" si="2"/>
        <v>486</v>
      </c>
      <c r="K31" s="17"/>
    </row>
    <row r="32" spans="2:11">
      <c r="B32" s="17">
        <v>26</v>
      </c>
      <c r="C32" s="21">
        <v>42150</v>
      </c>
      <c r="D32" s="24"/>
      <c r="E32" s="24"/>
      <c r="F32" s="24">
        <f t="shared" si="3"/>
        <v>0</v>
      </c>
      <c r="G32" s="24">
        <v>104</v>
      </c>
      <c r="H32" s="24">
        <v>33</v>
      </c>
      <c r="I32" s="24">
        <f t="shared" si="1"/>
        <v>137</v>
      </c>
      <c r="J32" s="75">
        <f t="shared" si="2"/>
        <v>137</v>
      </c>
      <c r="K32" s="17"/>
    </row>
    <row r="33" spans="2:19">
      <c r="B33" s="17">
        <v>27</v>
      </c>
      <c r="C33" s="21">
        <v>42151</v>
      </c>
      <c r="D33" s="24"/>
      <c r="E33" s="24"/>
      <c r="F33" s="24">
        <f t="shared" si="3"/>
        <v>0</v>
      </c>
      <c r="G33" s="24">
        <v>99</v>
      </c>
      <c r="H33" s="24"/>
      <c r="I33" s="24">
        <f t="shared" si="1"/>
        <v>99</v>
      </c>
      <c r="J33" s="75">
        <f t="shared" si="2"/>
        <v>99</v>
      </c>
      <c r="K33" s="17"/>
    </row>
    <row r="34" spans="2:19">
      <c r="B34" s="17">
        <v>28</v>
      </c>
      <c r="C34" s="21">
        <v>42152</v>
      </c>
      <c r="D34" s="24"/>
      <c r="E34" s="24"/>
      <c r="F34" s="24">
        <f t="shared" si="3"/>
        <v>0</v>
      </c>
      <c r="G34" s="24">
        <v>132</v>
      </c>
      <c r="H34" s="24"/>
      <c r="I34" s="24">
        <f t="shared" si="1"/>
        <v>132</v>
      </c>
      <c r="J34" s="75">
        <f t="shared" si="2"/>
        <v>132</v>
      </c>
      <c r="K34" s="17"/>
    </row>
    <row r="35" spans="2:19">
      <c r="B35" s="17">
        <v>29</v>
      </c>
      <c r="C35" s="21">
        <v>42153</v>
      </c>
      <c r="D35" s="24">
        <v>99</v>
      </c>
      <c r="E35" s="24">
        <v>181.5</v>
      </c>
      <c r="F35" s="24">
        <f t="shared" si="3"/>
        <v>280.5</v>
      </c>
      <c r="G35" s="24">
        <v>115.5</v>
      </c>
      <c r="H35" s="24">
        <v>132</v>
      </c>
      <c r="I35" s="24">
        <f t="shared" si="1"/>
        <v>247.5</v>
      </c>
      <c r="J35" s="75">
        <f t="shared" si="2"/>
        <v>528</v>
      </c>
      <c r="K35" s="17"/>
    </row>
    <row r="36" spans="2:19">
      <c r="B36" s="17">
        <v>30</v>
      </c>
      <c r="C36" s="21">
        <v>42154</v>
      </c>
      <c r="D36" s="24">
        <f>16.5+55</f>
        <v>71.5</v>
      </c>
      <c r="E36" s="24">
        <v>165</v>
      </c>
      <c r="F36" s="24">
        <f t="shared" si="3"/>
        <v>236.5</v>
      </c>
      <c r="G36" s="24">
        <v>122</v>
      </c>
      <c r="H36" s="24">
        <v>99</v>
      </c>
      <c r="I36" s="24">
        <f t="shared" si="1"/>
        <v>221</v>
      </c>
      <c r="J36" s="75">
        <f t="shared" si="2"/>
        <v>457.5</v>
      </c>
      <c r="K36" s="17"/>
      <c r="O36" s="2"/>
    </row>
    <row r="37" spans="2:19">
      <c r="B37" s="17">
        <v>31</v>
      </c>
      <c r="C37" s="21">
        <v>42155</v>
      </c>
      <c r="D37" s="24"/>
      <c r="E37" s="24"/>
      <c r="F37" s="24">
        <f t="shared" si="3"/>
        <v>0</v>
      </c>
      <c r="G37" s="24">
        <v>132</v>
      </c>
      <c r="H37" s="24"/>
      <c r="I37" s="24">
        <f t="shared" si="1"/>
        <v>132</v>
      </c>
      <c r="J37" s="75">
        <f t="shared" si="2"/>
        <v>132</v>
      </c>
      <c r="K37" s="17"/>
    </row>
    <row r="38" spans="2:19">
      <c r="B38" s="17">
        <v>32</v>
      </c>
      <c r="C38" s="21">
        <v>42156</v>
      </c>
      <c r="D38" s="24"/>
      <c r="E38" s="24"/>
      <c r="F38" s="24">
        <f t="shared" si="3"/>
        <v>0</v>
      </c>
      <c r="G38" s="24">
        <v>132</v>
      </c>
      <c r="H38" s="24"/>
      <c r="I38" s="24">
        <f t="shared" ref="I38:I39" si="4">SUM(G38:H38)</f>
        <v>132</v>
      </c>
      <c r="J38" s="75">
        <f t="shared" si="2"/>
        <v>132</v>
      </c>
      <c r="K38" s="17"/>
    </row>
    <row r="39" spans="2:19">
      <c r="B39" s="17">
        <v>33</v>
      </c>
      <c r="C39" s="21">
        <v>42157</v>
      </c>
      <c r="D39" s="24"/>
      <c r="E39" s="24"/>
      <c r="F39" s="24">
        <f t="shared" si="3"/>
        <v>0</v>
      </c>
      <c r="G39" s="24">
        <v>96</v>
      </c>
      <c r="H39" s="24"/>
      <c r="I39" s="24">
        <f t="shared" si="4"/>
        <v>96</v>
      </c>
      <c r="J39" s="75">
        <f t="shared" si="2"/>
        <v>96</v>
      </c>
      <c r="K39" s="17" t="s">
        <v>36</v>
      </c>
      <c r="P39" t="s">
        <v>42</v>
      </c>
      <c r="Q39" t="s">
        <v>39</v>
      </c>
      <c r="R39" t="s">
        <v>40</v>
      </c>
      <c r="S39" t="s">
        <v>41</v>
      </c>
    </row>
    <row r="40" spans="2:19">
      <c r="B40" s="17">
        <v>34</v>
      </c>
      <c r="C40" s="21">
        <v>42158</v>
      </c>
      <c r="D40" s="24">
        <v>66</v>
      </c>
      <c r="E40" s="24">
        <v>160</v>
      </c>
      <c r="F40" s="24">
        <f t="shared" si="3"/>
        <v>226</v>
      </c>
      <c r="G40" s="24">
        <v>115.5</v>
      </c>
      <c r="H40" s="24">
        <v>99</v>
      </c>
      <c r="I40" s="24">
        <f t="shared" ref="I40:I67" si="5">SUM(G40:H40)</f>
        <v>214.5</v>
      </c>
      <c r="J40" s="89">
        <f t="shared" si="2"/>
        <v>440.5</v>
      </c>
      <c r="K40" s="17"/>
      <c r="P40" s="86">
        <v>42156</v>
      </c>
      <c r="Q40" s="88">
        <f>SUM(J28:J39)</f>
        <v>3398</v>
      </c>
      <c r="R40" s="88">
        <v>3564</v>
      </c>
      <c r="S40" s="88">
        <f>Q40-R40</f>
        <v>-166</v>
      </c>
    </row>
    <row r="41" spans="2:19">
      <c r="B41" s="17">
        <v>35</v>
      </c>
      <c r="C41" s="21">
        <v>42159</v>
      </c>
      <c r="D41" s="24">
        <v>132</v>
      </c>
      <c r="E41" s="24">
        <v>155</v>
      </c>
      <c r="F41" s="24">
        <f t="shared" si="3"/>
        <v>287</v>
      </c>
      <c r="G41" s="24">
        <v>155</v>
      </c>
      <c r="H41" s="24">
        <v>99</v>
      </c>
      <c r="I41" s="24">
        <f t="shared" si="5"/>
        <v>254</v>
      </c>
      <c r="J41" s="89">
        <f t="shared" si="2"/>
        <v>541</v>
      </c>
      <c r="K41" s="17"/>
      <c r="P41" s="86">
        <v>42163</v>
      </c>
      <c r="Q41" s="88">
        <f>SUM(J40:J44)</f>
        <v>2275.5</v>
      </c>
      <c r="R41" s="88">
        <v>2541</v>
      </c>
      <c r="S41" s="88">
        <f>Q41-R41</f>
        <v>-265.5</v>
      </c>
    </row>
    <row r="42" spans="2:19">
      <c r="B42" s="17">
        <v>36</v>
      </c>
      <c r="C42" s="21">
        <v>42160</v>
      </c>
      <c r="D42" s="24">
        <v>150</v>
      </c>
      <c r="E42" s="24">
        <v>163</v>
      </c>
      <c r="F42" s="24">
        <f t="shared" si="3"/>
        <v>313</v>
      </c>
      <c r="G42" s="24">
        <v>165</v>
      </c>
      <c r="H42" s="24">
        <v>99</v>
      </c>
      <c r="I42" s="24">
        <f t="shared" si="5"/>
        <v>264</v>
      </c>
      <c r="J42" s="89">
        <f t="shared" si="2"/>
        <v>577</v>
      </c>
      <c r="K42" s="17"/>
      <c r="P42" s="87">
        <v>42169</v>
      </c>
      <c r="Q42" s="88">
        <f>SUM(J45:J51)</f>
        <v>474</v>
      </c>
      <c r="R42" s="88">
        <f>166+264.5</f>
        <v>430.5</v>
      </c>
      <c r="S42" s="88">
        <f t="shared" ref="S42" si="6">Q42-R42</f>
        <v>43.5</v>
      </c>
    </row>
    <row r="43" spans="2:19">
      <c r="B43" s="17">
        <v>37</v>
      </c>
      <c r="C43" s="21">
        <v>42161</v>
      </c>
      <c r="D43" s="24">
        <v>75</v>
      </c>
      <c r="E43" s="24">
        <v>148.5</v>
      </c>
      <c r="F43" s="24">
        <f t="shared" si="3"/>
        <v>223.5</v>
      </c>
      <c r="G43" s="24">
        <v>132</v>
      </c>
      <c r="H43" s="24">
        <v>99</v>
      </c>
      <c r="I43" s="24">
        <f t="shared" si="5"/>
        <v>231</v>
      </c>
      <c r="J43" s="89">
        <f t="shared" si="2"/>
        <v>454.5</v>
      </c>
      <c r="K43" s="17"/>
    </row>
    <row r="44" spans="2:19">
      <c r="B44" s="17">
        <v>38</v>
      </c>
      <c r="C44" s="21">
        <v>42162</v>
      </c>
      <c r="D44" s="24">
        <v>147</v>
      </c>
      <c r="E44" s="24"/>
      <c r="F44" s="24">
        <f t="shared" si="3"/>
        <v>147</v>
      </c>
      <c r="G44" s="24">
        <v>115.5</v>
      </c>
      <c r="H44" s="24"/>
      <c r="I44" s="24">
        <f t="shared" si="5"/>
        <v>115.5</v>
      </c>
      <c r="J44" s="89">
        <f t="shared" si="2"/>
        <v>262.5</v>
      </c>
      <c r="K44" s="17"/>
    </row>
    <row r="45" spans="2:19">
      <c r="B45" s="17">
        <v>39</v>
      </c>
      <c r="C45" s="21">
        <v>42163</v>
      </c>
      <c r="D45" s="24"/>
      <c r="E45" s="24"/>
      <c r="F45" s="24">
        <f t="shared" si="3"/>
        <v>0</v>
      </c>
      <c r="G45" s="24"/>
      <c r="H45" s="24"/>
      <c r="I45" s="24">
        <f t="shared" si="5"/>
        <v>0</v>
      </c>
      <c r="J45" s="89">
        <f t="shared" si="2"/>
        <v>0</v>
      </c>
      <c r="K45" s="17"/>
    </row>
    <row r="46" spans="2:19">
      <c r="B46" s="17">
        <v>40</v>
      </c>
      <c r="C46" s="21">
        <v>42164</v>
      </c>
      <c r="D46" s="24"/>
      <c r="E46" s="24"/>
      <c r="F46" s="24">
        <f t="shared" si="3"/>
        <v>0</v>
      </c>
      <c r="G46" s="24"/>
      <c r="H46" s="24"/>
      <c r="I46" s="24">
        <f t="shared" si="5"/>
        <v>0</v>
      </c>
      <c r="J46" s="89">
        <f t="shared" si="2"/>
        <v>0</v>
      </c>
      <c r="K46" s="17"/>
    </row>
    <row r="47" spans="2:19">
      <c r="B47" s="17">
        <v>41</v>
      </c>
      <c r="C47" s="21">
        <v>42165</v>
      </c>
      <c r="D47" s="24"/>
      <c r="E47" s="24"/>
      <c r="F47" s="24">
        <f t="shared" si="3"/>
        <v>0</v>
      </c>
      <c r="G47" s="24"/>
      <c r="H47" s="24"/>
      <c r="I47" s="24">
        <f t="shared" si="5"/>
        <v>0</v>
      </c>
      <c r="J47" s="89">
        <f t="shared" si="2"/>
        <v>0</v>
      </c>
      <c r="K47" s="17"/>
    </row>
    <row r="48" spans="2:19">
      <c r="B48" s="17">
        <v>42</v>
      </c>
      <c r="C48" s="21">
        <v>42166</v>
      </c>
      <c r="D48" s="24"/>
      <c r="E48" s="24"/>
      <c r="F48" s="24">
        <f t="shared" si="3"/>
        <v>0</v>
      </c>
      <c r="G48" s="24"/>
      <c r="H48" s="24"/>
      <c r="I48" s="24">
        <f t="shared" si="5"/>
        <v>0</v>
      </c>
      <c r="J48" s="89">
        <f t="shared" si="2"/>
        <v>0</v>
      </c>
      <c r="K48" s="17"/>
    </row>
    <row r="49" spans="2:11">
      <c r="B49" s="17">
        <v>43</v>
      </c>
      <c r="C49" s="21">
        <v>42167</v>
      </c>
      <c r="D49" s="24"/>
      <c r="E49" s="24"/>
      <c r="F49" s="24">
        <f t="shared" si="3"/>
        <v>0</v>
      </c>
      <c r="G49" s="24"/>
      <c r="H49" s="24"/>
      <c r="I49" s="24">
        <f t="shared" si="5"/>
        <v>0</v>
      </c>
      <c r="J49" s="89">
        <f t="shared" si="2"/>
        <v>0</v>
      </c>
      <c r="K49" s="17"/>
    </row>
    <row r="50" spans="2:11">
      <c r="B50" s="17">
        <v>44</v>
      </c>
      <c r="C50" s="21">
        <v>42168</v>
      </c>
      <c r="D50" s="24">
        <v>89</v>
      </c>
      <c r="E50" s="24"/>
      <c r="F50" s="24">
        <f t="shared" si="3"/>
        <v>89</v>
      </c>
      <c r="G50" s="24"/>
      <c r="H50" s="24"/>
      <c r="I50" s="24">
        <f t="shared" si="5"/>
        <v>0</v>
      </c>
      <c r="J50" s="89">
        <f t="shared" si="2"/>
        <v>89</v>
      </c>
      <c r="K50" s="17"/>
    </row>
    <row r="51" spans="2:11">
      <c r="B51" s="17">
        <v>45</v>
      </c>
      <c r="C51" s="21">
        <v>42169</v>
      </c>
      <c r="D51" s="24">
        <f>132+5</f>
        <v>137</v>
      </c>
      <c r="E51" s="24"/>
      <c r="F51" s="24">
        <f t="shared" si="3"/>
        <v>137</v>
      </c>
      <c r="G51" s="24">
        <v>198</v>
      </c>
      <c r="H51" s="24">
        <v>50</v>
      </c>
      <c r="I51" s="24">
        <f t="shared" si="5"/>
        <v>248</v>
      </c>
      <c r="J51" s="89">
        <f t="shared" si="2"/>
        <v>385</v>
      </c>
      <c r="K51" s="17"/>
    </row>
    <row r="52" spans="2:11">
      <c r="B52" s="17">
        <v>46</v>
      </c>
      <c r="C52" s="21">
        <v>42170</v>
      </c>
      <c r="D52" s="24"/>
      <c r="E52" s="24"/>
      <c r="F52" s="24">
        <f t="shared" si="3"/>
        <v>0</v>
      </c>
      <c r="G52" s="24"/>
      <c r="H52" s="24"/>
      <c r="I52" s="24">
        <f t="shared" si="5"/>
        <v>0</v>
      </c>
      <c r="J52" s="24">
        <f t="shared" si="2"/>
        <v>0</v>
      </c>
      <c r="K52" s="17"/>
    </row>
    <row r="53" spans="2:11">
      <c r="B53" s="17">
        <v>47</v>
      </c>
      <c r="C53" s="21">
        <v>42171</v>
      </c>
      <c r="D53" s="24"/>
      <c r="E53" s="24"/>
      <c r="F53" s="24">
        <f t="shared" si="3"/>
        <v>0</v>
      </c>
      <c r="G53" s="24"/>
      <c r="H53" s="24"/>
      <c r="I53" s="24">
        <f t="shared" si="5"/>
        <v>0</v>
      </c>
      <c r="J53" s="24">
        <f t="shared" si="2"/>
        <v>0</v>
      </c>
      <c r="K53" s="17"/>
    </row>
    <row r="54" spans="2:11">
      <c r="B54" s="17">
        <v>48</v>
      </c>
      <c r="C54" s="21">
        <v>42172</v>
      </c>
      <c r="D54" s="24"/>
      <c r="E54" s="24"/>
      <c r="F54" s="24">
        <f t="shared" si="3"/>
        <v>0</v>
      </c>
      <c r="G54" s="24"/>
      <c r="H54" s="24"/>
      <c r="I54" s="24">
        <f t="shared" si="5"/>
        <v>0</v>
      </c>
      <c r="J54" s="24">
        <f t="shared" si="2"/>
        <v>0</v>
      </c>
      <c r="K54" s="17"/>
    </row>
    <row r="55" spans="2:11">
      <c r="B55" s="17">
        <v>49</v>
      </c>
      <c r="C55" s="21">
        <v>42173</v>
      </c>
      <c r="D55" s="24"/>
      <c r="E55" s="24">
        <v>96</v>
      </c>
      <c r="F55" s="24">
        <f t="shared" si="3"/>
        <v>96</v>
      </c>
      <c r="G55" s="24"/>
      <c r="H55" s="24">
        <v>64</v>
      </c>
      <c r="I55" s="24">
        <f t="shared" si="5"/>
        <v>64</v>
      </c>
      <c r="J55" s="24">
        <f t="shared" si="2"/>
        <v>160</v>
      </c>
      <c r="K55" s="17"/>
    </row>
    <row r="56" spans="2:11">
      <c r="B56" s="17">
        <v>50</v>
      </c>
      <c r="C56" s="21">
        <v>42174</v>
      </c>
      <c r="D56" s="24">
        <v>99</v>
      </c>
      <c r="E56" s="24">
        <v>70</v>
      </c>
      <c r="F56" s="24">
        <f t="shared" si="3"/>
        <v>169</v>
      </c>
      <c r="G56" s="24"/>
      <c r="H56" s="24">
        <v>70</v>
      </c>
      <c r="I56" s="24">
        <f t="shared" si="5"/>
        <v>70</v>
      </c>
      <c r="J56" s="24">
        <f t="shared" si="2"/>
        <v>239</v>
      </c>
      <c r="K56" s="17"/>
    </row>
    <row r="57" spans="2:11">
      <c r="B57" s="17">
        <v>51</v>
      </c>
      <c r="C57" s="21">
        <v>42175</v>
      </c>
      <c r="D57" s="24">
        <v>132</v>
      </c>
      <c r="E57" s="24">
        <v>99</v>
      </c>
      <c r="F57" s="24">
        <f t="shared" si="3"/>
        <v>231</v>
      </c>
      <c r="G57" s="24">
        <v>165</v>
      </c>
      <c r="H57" s="24">
        <v>66</v>
      </c>
      <c r="I57" s="24">
        <f t="shared" si="5"/>
        <v>231</v>
      </c>
      <c r="J57" s="24">
        <f t="shared" si="2"/>
        <v>462</v>
      </c>
      <c r="K57" s="17"/>
    </row>
    <row r="58" spans="2:11">
      <c r="B58" s="17">
        <v>52</v>
      </c>
      <c r="C58" s="21">
        <v>42176</v>
      </c>
      <c r="D58" s="24">
        <v>99</v>
      </c>
      <c r="E58" s="24">
        <v>105</v>
      </c>
      <c r="F58" s="24">
        <f t="shared" si="3"/>
        <v>204</v>
      </c>
      <c r="G58" s="24"/>
      <c r="H58" s="24">
        <v>165</v>
      </c>
      <c r="I58" s="24">
        <f t="shared" si="5"/>
        <v>165</v>
      </c>
      <c r="J58" s="24">
        <f t="shared" si="2"/>
        <v>369</v>
      </c>
      <c r="K58" s="17"/>
    </row>
    <row r="59" spans="2:11">
      <c r="B59" s="17">
        <v>53</v>
      </c>
      <c r="C59" s="21">
        <v>42177</v>
      </c>
      <c r="D59" s="24">
        <v>53</v>
      </c>
      <c r="E59" s="24">
        <v>132</v>
      </c>
      <c r="F59" s="24">
        <f t="shared" si="3"/>
        <v>185</v>
      </c>
      <c r="G59" s="24"/>
      <c r="H59" s="24"/>
      <c r="I59" s="24">
        <f t="shared" si="5"/>
        <v>0</v>
      </c>
      <c r="J59" s="24">
        <f t="shared" si="2"/>
        <v>185</v>
      </c>
      <c r="K59" s="17"/>
    </row>
    <row r="60" spans="2:11">
      <c r="B60" s="17">
        <v>54</v>
      </c>
      <c r="C60" s="21">
        <v>42178</v>
      </c>
      <c r="D60" s="24">
        <v>132</v>
      </c>
      <c r="E60" s="24">
        <v>150</v>
      </c>
      <c r="F60" s="24">
        <f t="shared" si="3"/>
        <v>282</v>
      </c>
      <c r="G60" s="24">
        <v>231</v>
      </c>
      <c r="H60" s="24">
        <v>70</v>
      </c>
      <c r="I60" s="24">
        <f t="shared" si="5"/>
        <v>301</v>
      </c>
      <c r="J60" s="24">
        <f t="shared" si="2"/>
        <v>583</v>
      </c>
      <c r="K60" s="17"/>
    </row>
    <row r="61" spans="2:11">
      <c r="B61" s="17">
        <v>55</v>
      </c>
      <c r="C61" s="21">
        <v>42179</v>
      </c>
      <c r="D61" s="24">
        <v>66</v>
      </c>
      <c r="E61" s="24">
        <v>165</v>
      </c>
      <c r="F61" s="24">
        <f t="shared" si="3"/>
        <v>231</v>
      </c>
      <c r="G61" s="24">
        <v>132</v>
      </c>
      <c r="H61" s="24"/>
      <c r="I61" s="24">
        <f t="shared" si="5"/>
        <v>132</v>
      </c>
      <c r="J61" s="24">
        <f t="shared" si="2"/>
        <v>363</v>
      </c>
      <c r="K61" s="17"/>
    </row>
    <row r="62" spans="2:11">
      <c r="B62" s="17">
        <v>56</v>
      </c>
      <c r="C62" s="21">
        <v>42180</v>
      </c>
      <c r="D62" s="24">
        <v>148.5</v>
      </c>
      <c r="E62" s="24">
        <v>127</v>
      </c>
      <c r="F62" s="24">
        <f t="shared" si="3"/>
        <v>275.5</v>
      </c>
      <c r="G62" s="24">
        <v>214.5</v>
      </c>
      <c r="H62" s="24"/>
      <c r="I62" s="24">
        <f t="shared" si="5"/>
        <v>214.5</v>
      </c>
      <c r="J62" s="24">
        <f t="shared" si="2"/>
        <v>490</v>
      </c>
      <c r="K62" s="17"/>
    </row>
    <row r="63" spans="2:11">
      <c r="B63" s="17">
        <v>57</v>
      </c>
      <c r="C63" s="21">
        <v>42181</v>
      </c>
      <c r="D63" s="24">
        <v>165</v>
      </c>
      <c r="E63" s="24">
        <v>165</v>
      </c>
      <c r="F63" s="24">
        <f t="shared" si="3"/>
        <v>330</v>
      </c>
      <c r="G63" s="24">
        <v>247.5</v>
      </c>
      <c r="H63" s="24"/>
      <c r="I63" s="24">
        <f t="shared" si="5"/>
        <v>247.5</v>
      </c>
      <c r="J63" s="24">
        <f t="shared" si="2"/>
        <v>577.5</v>
      </c>
      <c r="K63" s="17"/>
    </row>
    <row r="64" spans="2:11">
      <c r="B64" s="17">
        <v>58</v>
      </c>
      <c r="C64" s="21">
        <v>42182</v>
      </c>
      <c r="D64" s="24">
        <v>132</v>
      </c>
      <c r="E64" s="24"/>
      <c r="F64" s="24">
        <f t="shared" si="3"/>
        <v>132</v>
      </c>
      <c r="G64" s="24">
        <v>231</v>
      </c>
      <c r="H64" s="24"/>
      <c r="I64" s="24">
        <f t="shared" si="5"/>
        <v>231</v>
      </c>
      <c r="J64" s="24">
        <f t="shared" si="2"/>
        <v>363</v>
      </c>
      <c r="K64" s="17"/>
    </row>
    <row r="65" spans="2:11">
      <c r="B65" s="17">
        <v>59</v>
      </c>
      <c r="C65" s="21">
        <v>42183</v>
      </c>
      <c r="D65" s="24">
        <v>66</v>
      </c>
      <c r="E65" s="24">
        <v>155</v>
      </c>
      <c r="F65" s="24">
        <f t="shared" si="3"/>
        <v>221</v>
      </c>
      <c r="G65" s="24">
        <v>231</v>
      </c>
      <c r="H65" s="24"/>
      <c r="I65" s="24">
        <f t="shared" si="5"/>
        <v>231</v>
      </c>
      <c r="J65" s="24">
        <f t="shared" si="2"/>
        <v>452</v>
      </c>
      <c r="K65" s="17"/>
    </row>
    <row r="66" spans="2:11">
      <c r="B66" s="17">
        <v>60</v>
      </c>
      <c r="C66" s="21">
        <v>42184</v>
      </c>
      <c r="D66" s="24">
        <v>165</v>
      </c>
      <c r="E66" s="24">
        <v>132</v>
      </c>
      <c r="F66" s="24">
        <f t="shared" si="3"/>
        <v>297</v>
      </c>
      <c r="G66" s="24"/>
      <c r="H66" s="24"/>
      <c r="I66" s="24">
        <f t="shared" si="5"/>
        <v>0</v>
      </c>
      <c r="J66" s="24">
        <f t="shared" si="2"/>
        <v>297</v>
      </c>
      <c r="K66" s="17"/>
    </row>
    <row r="67" spans="2:11">
      <c r="B67" s="17">
        <v>61</v>
      </c>
      <c r="C67" s="21">
        <v>42185</v>
      </c>
      <c r="D67" s="24">
        <v>132</v>
      </c>
      <c r="E67" s="24">
        <v>99</v>
      </c>
      <c r="F67" s="24">
        <f t="shared" si="3"/>
        <v>231</v>
      </c>
      <c r="G67" s="24">
        <v>198</v>
      </c>
      <c r="H67" s="24"/>
      <c r="I67" s="24">
        <f t="shared" si="5"/>
        <v>198</v>
      </c>
      <c r="J67" s="24">
        <f t="shared" si="2"/>
        <v>429</v>
      </c>
      <c r="K67" s="17"/>
    </row>
    <row r="68" spans="2:11">
      <c r="B68" s="17">
        <v>62</v>
      </c>
      <c r="C68" s="21">
        <v>42186</v>
      </c>
      <c r="D68" s="24">
        <v>132</v>
      </c>
      <c r="E68" s="24">
        <v>66</v>
      </c>
      <c r="F68" s="24">
        <f t="shared" ref="F68:F75" si="7">SUM(D68:E68)</f>
        <v>198</v>
      </c>
      <c r="G68" s="24">
        <v>132</v>
      </c>
      <c r="H68" s="24"/>
      <c r="I68" s="24">
        <f t="shared" ref="I68:I75" si="8">SUM(G68:H68)</f>
        <v>132</v>
      </c>
      <c r="J68" s="24">
        <f t="shared" ref="J68:J75" si="9">F68+I68</f>
        <v>330</v>
      </c>
      <c r="K68" s="17"/>
    </row>
    <row r="69" spans="2:11">
      <c r="B69" s="17">
        <v>63</v>
      </c>
      <c r="C69" s="21">
        <v>42187</v>
      </c>
      <c r="D69" s="24">
        <v>132</v>
      </c>
      <c r="E69" s="24">
        <v>99</v>
      </c>
      <c r="F69" s="24">
        <f t="shared" si="7"/>
        <v>231</v>
      </c>
      <c r="G69" s="24"/>
      <c r="H69" s="24"/>
      <c r="I69" s="24">
        <f t="shared" si="8"/>
        <v>0</v>
      </c>
      <c r="J69" s="24">
        <f t="shared" si="9"/>
        <v>231</v>
      </c>
      <c r="K69" s="17"/>
    </row>
    <row r="70" spans="2:11">
      <c r="B70" s="17">
        <v>64</v>
      </c>
      <c r="C70" s="21">
        <v>42188</v>
      </c>
      <c r="D70" s="24">
        <v>180</v>
      </c>
      <c r="E70" s="24">
        <v>165</v>
      </c>
      <c r="F70" s="24">
        <f t="shared" si="7"/>
        <v>345</v>
      </c>
      <c r="G70" s="24">
        <v>66</v>
      </c>
      <c r="H70" s="24">
        <v>66</v>
      </c>
      <c r="I70" s="24">
        <f t="shared" si="8"/>
        <v>132</v>
      </c>
      <c r="J70" s="24">
        <f t="shared" si="9"/>
        <v>477</v>
      </c>
      <c r="K70" s="17"/>
    </row>
    <row r="71" spans="2:11">
      <c r="B71" s="17">
        <v>65</v>
      </c>
      <c r="C71" s="21">
        <v>42189</v>
      </c>
      <c r="D71" s="24">
        <v>150</v>
      </c>
      <c r="E71" s="24">
        <v>160</v>
      </c>
      <c r="F71" s="24">
        <f t="shared" si="7"/>
        <v>310</v>
      </c>
      <c r="G71" s="24">
        <v>66</v>
      </c>
      <c r="H71" s="24">
        <v>66</v>
      </c>
      <c r="I71" s="24">
        <f t="shared" si="8"/>
        <v>132</v>
      </c>
      <c r="J71" s="24">
        <f t="shared" si="9"/>
        <v>442</v>
      </c>
      <c r="K71" s="17"/>
    </row>
    <row r="72" spans="2:11">
      <c r="B72" s="17">
        <v>66</v>
      </c>
      <c r="C72" s="21">
        <v>42190</v>
      </c>
      <c r="D72" s="24">
        <v>147</v>
      </c>
      <c r="E72" s="24">
        <v>33</v>
      </c>
      <c r="F72" s="24">
        <f t="shared" si="7"/>
        <v>180</v>
      </c>
      <c r="G72" s="24">
        <v>165</v>
      </c>
      <c r="H72" s="24"/>
      <c r="I72" s="24">
        <f t="shared" si="8"/>
        <v>165</v>
      </c>
      <c r="J72" s="24">
        <f t="shared" si="9"/>
        <v>345</v>
      </c>
      <c r="K72" s="17"/>
    </row>
    <row r="73" spans="2:11">
      <c r="B73" s="17">
        <v>67</v>
      </c>
      <c r="C73" s="21">
        <v>42191</v>
      </c>
      <c r="D73" s="24">
        <v>132</v>
      </c>
      <c r="E73" s="24"/>
      <c r="F73" s="24">
        <f t="shared" si="7"/>
        <v>132</v>
      </c>
      <c r="G73" s="24">
        <f>66+66</f>
        <v>132</v>
      </c>
      <c r="H73" s="24"/>
      <c r="I73" s="24">
        <f t="shared" si="8"/>
        <v>132</v>
      </c>
      <c r="J73" s="24">
        <f t="shared" si="9"/>
        <v>264</v>
      </c>
      <c r="K73" s="17"/>
    </row>
    <row r="74" spans="2:11">
      <c r="B74" s="17">
        <v>68</v>
      </c>
      <c r="C74" s="21">
        <v>42192</v>
      </c>
      <c r="D74" s="24"/>
      <c r="E74" s="24"/>
      <c r="F74" s="24">
        <f t="shared" si="7"/>
        <v>0</v>
      </c>
      <c r="G74" s="24"/>
      <c r="H74" s="24"/>
      <c r="I74" s="24">
        <f t="shared" si="8"/>
        <v>0</v>
      </c>
      <c r="J74" s="24">
        <f t="shared" si="9"/>
        <v>0</v>
      </c>
      <c r="K74" s="17"/>
    </row>
    <row r="75" spans="2:11">
      <c r="B75" s="17">
        <v>69</v>
      </c>
      <c r="C75" s="21">
        <v>42193</v>
      </c>
      <c r="D75" s="24"/>
      <c r="E75" s="24"/>
      <c r="F75" s="24">
        <f t="shared" si="7"/>
        <v>0</v>
      </c>
      <c r="G75" s="24"/>
      <c r="H75" s="24"/>
      <c r="I75" s="24">
        <f t="shared" si="8"/>
        <v>0</v>
      </c>
      <c r="J75" s="24">
        <f t="shared" si="9"/>
        <v>0</v>
      </c>
      <c r="K75" s="17"/>
    </row>
    <row r="76" spans="2:11">
      <c r="B76" s="17">
        <v>70</v>
      </c>
      <c r="C76" s="21">
        <v>42194</v>
      </c>
      <c r="D76" s="24"/>
      <c r="E76" s="24"/>
      <c r="F76" s="24">
        <f t="shared" ref="F76:F111" si="10">SUM(D76:E76)</f>
        <v>0</v>
      </c>
      <c r="G76" s="24"/>
      <c r="H76" s="24"/>
      <c r="I76" s="24">
        <f t="shared" ref="I76:I111" si="11">SUM(G76:H76)</f>
        <v>0</v>
      </c>
      <c r="J76" s="24">
        <f t="shared" ref="J76:J111" si="12">F76+I76</f>
        <v>0</v>
      </c>
      <c r="K76" s="17"/>
    </row>
    <row r="77" spans="2:11">
      <c r="B77" s="17">
        <v>71</v>
      </c>
      <c r="C77" s="21">
        <v>42195</v>
      </c>
      <c r="D77" s="24"/>
      <c r="E77" s="24"/>
      <c r="F77" s="24">
        <f t="shared" si="10"/>
        <v>0</v>
      </c>
      <c r="G77" s="24"/>
      <c r="H77" s="24"/>
      <c r="I77" s="24">
        <f t="shared" si="11"/>
        <v>0</v>
      </c>
      <c r="J77" s="24">
        <f t="shared" si="12"/>
        <v>0</v>
      </c>
      <c r="K77" s="17"/>
    </row>
    <row r="78" spans="2:11">
      <c r="B78" s="17">
        <v>72</v>
      </c>
      <c r="C78" s="21">
        <v>42196</v>
      </c>
      <c r="D78" s="24">
        <v>66</v>
      </c>
      <c r="E78" s="24">
        <v>112</v>
      </c>
      <c r="F78" s="24">
        <f t="shared" si="10"/>
        <v>178</v>
      </c>
      <c r="G78" s="24">
        <v>231</v>
      </c>
      <c r="H78" s="24"/>
      <c r="I78" s="24">
        <f t="shared" si="11"/>
        <v>231</v>
      </c>
      <c r="J78" s="24">
        <f t="shared" si="12"/>
        <v>409</v>
      </c>
      <c r="K78" s="17"/>
    </row>
    <row r="79" spans="2:11">
      <c r="B79" s="17">
        <v>73</v>
      </c>
      <c r="C79" s="21">
        <v>42197</v>
      </c>
      <c r="D79" s="24">
        <v>99</v>
      </c>
      <c r="E79" s="24">
        <v>66</v>
      </c>
      <c r="F79" s="24">
        <f t="shared" si="10"/>
        <v>165</v>
      </c>
      <c r="G79" s="24"/>
      <c r="H79" s="24"/>
      <c r="I79" s="24">
        <f t="shared" si="11"/>
        <v>0</v>
      </c>
      <c r="J79" s="24">
        <f t="shared" si="12"/>
        <v>165</v>
      </c>
      <c r="K79" s="17"/>
    </row>
    <row r="80" spans="2:11">
      <c r="B80" s="17">
        <v>74</v>
      </c>
      <c r="C80" s="21">
        <v>42198</v>
      </c>
      <c r="D80" s="24"/>
      <c r="E80" s="24"/>
      <c r="F80" s="24">
        <f t="shared" si="10"/>
        <v>0</v>
      </c>
      <c r="G80" s="24"/>
      <c r="H80" s="24"/>
      <c r="I80" s="24">
        <f t="shared" si="11"/>
        <v>0</v>
      </c>
      <c r="J80" s="24">
        <f t="shared" si="12"/>
        <v>0</v>
      </c>
      <c r="K80" s="17"/>
    </row>
    <row r="81" spans="2:11">
      <c r="B81" s="17">
        <v>75</v>
      </c>
      <c r="C81" s="21">
        <v>42199</v>
      </c>
      <c r="D81" s="24"/>
      <c r="E81" s="24"/>
      <c r="F81" s="24">
        <f t="shared" si="10"/>
        <v>0</v>
      </c>
      <c r="G81" s="24"/>
      <c r="H81" s="24"/>
      <c r="I81" s="24">
        <f t="shared" si="11"/>
        <v>0</v>
      </c>
      <c r="J81" s="24">
        <f t="shared" si="12"/>
        <v>0</v>
      </c>
      <c r="K81" s="17"/>
    </row>
    <row r="82" spans="2:11">
      <c r="B82" s="17">
        <v>76</v>
      </c>
      <c r="C82" s="21">
        <v>42200</v>
      </c>
      <c r="D82" s="24"/>
      <c r="E82" s="24"/>
      <c r="F82" s="24">
        <f t="shared" si="10"/>
        <v>0</v>
      </c>
      <c r="G82" s="24"/>
      <c r="H82" s="24"/>
      <c r="I82" s="24">
        <f t="shared" si="11"/>
        <v>0</v>
      </c>
      <c r="J82" s="24">
        <f t="shared" si="12"/>
        <v>0</v>
      </c>
      <c r="K82" s="17"/>
    </row>
    <row r="83" spans="2:11">
      <c r="B83" s="17">
        <v>77</v>
      </c>
      <c r="C83" s="21">
        <v>42201</v>
      </c>
      <c r="D83" s="24"/>
      <c r="E83" s="24"/>
      <c r="F83" s="24">
        <f t="shared" si="10"/>
        <v>0</v>
      </c>
      <c r="G83" s="24"/>
      <c r="H83" s="24"/>
      <c r="I83" s="24">
        <f t="shared" si="11"/>
        <v>0</v>
      </c>
      <c r="J83" s="24">
        <f t="shared" si="12"/>
        <v>0</v>
      </c>
      <c r="K83" s="17"/>
    </row>
    <row r="84" spans="2:11">
      <c r="B84" s="17">
        <v>78</v>
      </c>
      <c r="C84" s="21">
        <v>42202</v>
      </c>
      <c r="D84" s="24"/>
      <c r="E84" s="24"/>
      <c r="F84" s="24">
        <f t="shared" si="10"/>
        <v>0</v>
      </c>
      <c r="G84" s="24"/>
      <c r="H84" s="24"/>
      <c r="I84" s="24">
        <f t="shared" si="11"/>
        <v>0</v>
      </c>
      <c r="J84" s="24">
        <f t="shared" si="12"/>
        <v>0</v>
      </c>
      <c r="K84" s="17"/>
    </row>
    <row r="85" spans="2:11">
      <c r="B85" s="17">
        <v>79</v>
      </c>
      <c r="C85" s="21">
        <v>42203</v>
      </c>
      <c r="D85" s="24"/>
      <c r="E85" s="24"/>
      <c r="F85" s="24">
        <f t="shared" si="10"/>
        <v>0</v>
      </c>
      <c r="G85" s="24"/>
      <c r="H85" s="24"/>
      <c r="I85" s="24">
        <f t="shared" si="11"/>
        <v>0</v>
      </c>
      <c r="J85" s="24">
        <f t="shared" si="12"/>
        <v>0</v>
      </c>
      <c r="K85" s="17"/>
    </row>
    <row r="86" spans="2:11">
      <c r="B86" s="17">
        <v>80</v>
      </c>
      <c r="C86" s="21">
        <v>42204</v>
      </c>
      <c r="D86" s="24"/>
      <c r="E86" s="24"/>
      <c r="F86" s="24">
        <f t="shared" si="10"/>
        <v>0</v>
      </c>
      <c r="G86" s="24"/>
      <c r="H86" s="24"/>
      <c r="I86" s="24">
        <f t="shared" si="11"/>
        <v>0</v>
      </c>
      <c r="J86" s="24">
        <f t="shared" si="12"/>
        <v>0</v>
      </c>
      <c r="K86" s="17"/>
    </row>
    <row r="87" spans="2:11">
      <c r="B87" s="17">
        <v>81</v>
      </c>
      <c r="C87" s="21">
        <v>42205</v>
      </c>
      <c r="D87" s="24"/>
      <c r="E87" s="24"/>
      <c r="F87" s="24">
        <f t="shared" si="10"/>
        <v>0</v>
      </c>
      <c r="G87" s="24"/>
      <c r="H87" s="24"/>
      <c r="I87" s="24">
        <f t="shared" si="11"/>
        <v>0</v>
      </c>
      <c r="J87" s="24">
        <f t="shared" si="12"/>
        <v>0</v>
      </c>
      <c r="K87" s="17"/>
    </row>
    <row r="88" spans="2:11">
      <c r="B88" s="17">
        <v>82</v>
      </c>
      <c r="C88" s="21">
        <v>42206</v>
      </c>
      <c r="D88" s="24"/>
      <c r="E88" s="24"/>
      <c r="F88" s="24">
        <f t="shared" si="10"/>
        <v>0</v>
      </c>
      <c r="G88" s="24"/>
      <c r="H88" s="24"/>
      <c r="I88" s="24">
        <f t="shared" si="11"/>
        <v>0</v>
      </c>
      <c r="J88" s="24">
        <f t="shared" si="12"/>
        <v>0</v>
      </c>
      <c r="K88" s="17"/>
    </row>
    <row r="89" spans="2:11">
      <c r="B89" s="17">
        <v>83</v>
      </c>
      <c r="C89" s="21">
        <v>42207</v>
      </c>
      <c r="D89" s="24"/>
      <c r="E89" s="24"/>
      <c r="F89" s="24">
        <f t="shared" si="10"/>
        <v>0</v>
      </c>
      <c r="G89" s="24"/>
      <c r="H89" s="24"/>
      <c r="I89" s="24">
        <f t="shared" si="11"/>
        <v>0</v>
      </c>
      <c r="J89" s="24">
        <f t="shared" si="12"/>
        <v>0</v>
      </c>
      <c r="K89" s="17"/>
    </row>
    <row r="90" spans="2:11">
      <c r="B90" s="17">
        <v>84</v>
      </c>
      <c r="C90" s="21">
        <v>42208</v>
      </c>
      <c r="D90" s="24"/>
      <c r="E90" s="24"/>
      <c r="F90" s="24">
        <f t="shared" si="10"/>
        <v>0</v>
      </c>
      <c r="G90" s="24"/>
      <c r="H90" s="24"/>
      <c r="I90" s="24">
        <f t="shared" si="11"/>
        <v>0</v>
      </c>
      <c r="J90" s="24">
        <f t="shared" si="12"/>
        <v>0</v>
      </c>
      <c r="K90" s="17"/>
    </row>
    <row r="91" spans="2:11">
      <c r="B91" s="17">
        <v>85</v>
      </c>
      <c r="C91" s="21">
        <v>42209</v>
      </c>
      <c r="D91" s="24"/>
      <c r="E91" s="24"/>
      <c r="F91" s="24">
        <f t="shared" si="10"/>
        <v>0</v>
      </c>
      <c r="G91" s="24"/>
      <c r="H91" s="24"/>
      <c r="I91" s="24">
        <f t="shared" si="11"/>
        <v>0</v>
      </c>
      <c r="J91" s="24">
        <f t="shared" si="12"/>
        <v>0</v>
      </c>
      <c r="K91" s="17"/>
    </row>
    <row r="92" spans="2:11">
      <c r="B92" s="17">
        <v>86</v>
      </c>
      <c r="C92" s="21">
        <v>42210</v>
      </c>
      <c r="D92" s="24"/>
      <c r="E92" s="24"/>
      <c r="F92" s="24">
        <f t="shared" si="10"/>
        <v>0</v>
      </c>
      <c r="G92" s="24"/>
      <c r="H92" s="24"/>
      <c r="I92" s="24">
        <f t="shared" si="11"/>
        <v>0</v>
      </c>
      <c r="J92" s="24">
        <f t="shared" si="12"/>
        <v>0</v>
      </c>
      <c r="K92" s="17"/>
    </row>
    <row r="93" spans="2:11">
      <c r="B93" s="17">
        <v>87</v>
      </c>
      <c r="C93" s="21">
        <v>42211</v>
      </c>
      <c r="D93" s="24"/>
      <c r="E93" s="24"/>
      <c r="F93" s="24">
        <f t="shared" si="10"/>
        <v>0</v>
      </c>
      <c r="G93" s="24"/>
      <c r="H93" s="24"/>
      <c r="I93" s="24">
        <f t="shared" si="11"/>
        <v>0</v>
      </c>
      <c r="J93" s="24">
        <f t="shared" si="12"/>
        <v>0</v>
      </c>
      <c r="K93" s="17"/>
    </row>
    <row r="94" spans="2:11">
      <c r="B94" s="17">
        <v>88</v>
      </c>
      <c r="C94" s="21">
        <v>42212</v>
      </c>
      <c r="D94" s="24"/>
      <c r="E94" s="24"/>
      <c r="F94" s="24">
        <f t="shared" si="10"/>
        <v>0</v>
      </c>
      <c r="G94" s="24"/>
      <c r="H94" s="24"/>
      <c r="I94" s="24">
        <f t="shared" si="11"/>
        <v>0</v>
      </c>
      <c r="J94" s="24">
        <f t="shared" si="12"/>
        <v>0</v>
      </c>
      <c r="K94" s="17"/>
    </row>
    <row r="95" spans="2:11">
      <c r="B95" s="17">
        <v>89</v>
      </c>
      <c r="C95" s="21">
        <v>42213</v>
      </c>
      <c r="D95" s="24"/>
      <c r="E95" s="24"/>
      <c r="F95" s="24">
        <f t="shared" si="10"/>
        <v>0</v>
      </c>
      <c r="G95" s="24"/>
      <c r="H95" s="24"/>
      <c r="I95" s="24">
        <f t="shared" si="11"/>
        <v>0</v>
      </c>
      <c r="J95" s="24">
        <f t="shared" si="12"/>
        <v>0</v>
      </c>
      <c r="K95" s="17"/>
    </row>
    <row r="96" spans="2:11">
      <c r="B96" s="17">
        <v>90</v>
      </c>
      <c r="C96" s="21">
        <v>42214</v>
      </c>
      <c r="D96" s="24"/>
      <c r="E96" s="24"/>
      <c r="F96" s="24">
        <f t="shared" si="10"/>
        <v>0</v>
      </c>
      <c r="G96" s="24"/>
      <c r="H96" s="24"/>
      <c r="I96" s="24">
        <f t="shared" si="11"/>
        <v>0</v>
      </c>
      <c r="J96" s="24">
        <f t="shared" si="12"/>
        <v>0</v>
      </c>
      <c r="K96" s="17"/>
    </row>
    <row r="97" spans="2:11">
      <c r="B97" s="17">
        <v>91</v>
      </c>
      <c r="C97" s="21">
        <v>42215</v>
      </c>
      <c r="D97" s="24"/>
      <c r="E97" s="24"/>
      <c r="F97" s="24">
        <f t="shared" si="10"/>
        <v>0</v>
      </c>
      <c r="G97" s="24"/>
      <c r="H97" s="24"/>
      <c r="I97" s="24">
        <f t="shared" si="11"/>
        <v>0</v>
      </c>
      <c r="J97" s="24">
        <f t="shared" si="12"/>
        <v>0</v>
      </c>
      <c r="K97" s="17"/>
    </row>
    <row r="98" spans="2:11">
      <c r="B98" s="17">
        <v>92</v>
      </c>
      <c r="C98" s="21">
        <v>42216</v>
      </c>
      <c r="D98" s="24"/>
      <c r="E98" s="24"/>
      <c r="F98" s="24">
        <f t="shared" si="10"/>
        <v>0</v>
      </c>
      <c r="G98" s="24"/>
      <c r="H98" s="24"/>
      <c r="I98" s="24">
        <f t="shared" si="11"/>
        <v>0</v>
      </c>
      <c r="J98" s="24">
        <f t="shared" si="12"/>
        <v>0</v>
      </c>
      <c r="K98" s="17"/>
    </row>
    <row r="99" spans="2:11">
      <c r="B99" s="17">
        <v>93</v>
      </c>
      <c r="C99" s="21">
        <v>42217</v>
      </c>
      <c r="D99" s="24"/>
      <c r="E99" s="24"/>
      <c r="F99" s="24">
        <f t="shared" si="10"/>
        <v>0</v>
      </c>
      <c r="G99" s="24"/>
      <c r="H99" s="24"/>
      <c r="I99" s="24">
        <f t="shared" si="11"/>
        <v>0</v>
      </c>
      <c r="J99" s="24">
        <f t="shared" si="12"/>
        <v>0</v>
      </c>
      <c r="K99" s="17"/>
    </row>
    <row r="100" spans="2:11">
      <c r="B100" s="17">
        <v>94</v>
      </c>
      <c r="C100" s="21">
        <v>42218</v>
      </c>
      <c r="D100" s="24"/>
      <c r="E100" s="24"/>
      <c r="F100" s="24">
        <f t="shared" si="10"/>
        <v>0</v>
      </c>
      <c r="G100" s="24"/>
      <c r="H100" s="24"/>
      <c r="I100" s="24">
        <f t="shared" si="11"/>
        <v>0</v>
      </c>
      <c r="J100" s="24">
        <f t="shared" si="12"/>
        <v>0</v>
      </c>
      <c r="K100" s="17"/>
    </row>
    <row r="101" spans="2:11">
      <c r="B101" s="17">
        <v>95</v>
      </c>
      <c r="C101" s="21">
        <v>42219</v>
      </c>
      <c r="D101" s="24"/>
      <c r="E101" s="24"/>
      <c r="F101" s="24">
        <f t="shared" si="10"/>
        <v>0</v>
      </c>
      <c r="G101" s="24"/>
      <c r="H101" s="24"/>
      <c r="I101" s="24">
        <f t="shared" si="11"/>
        <v>0</v>
      </c>
      <c r="J101" s="24">
        <f t="shared" si="12"/>
        <v>0</v>
      </c>
      <c r="K101" s="17"/>
    </row>
    <row r="102" spans="2:11">
      <c r="B102" s="17">
        <v>96</v>
      </c>
      <c r="C102" s="21">
        <v>42220</v>
      </c>
      <c r="D102" s="24"/>
      <c r="E102" s="24"/>
      <c r="F102" s="24">
        <f t="shared" si="10"/>
        <v>0</v>
      </c>
      <c r="G102" s="24"/>
      <c r="H102" s="24"/>
      <c r="I102" s="24">
        <f t="shared" si="11"/>
        <v>0</v>
      </c>
      <c r="J102" s="24">
        <f t="shared" si="12"/>
        <v>0</v>
      </c>
      <c r="K102" s="17"/>
    </row>
    <row r="103" spans="2:11">
      <c r="B103" s="17">
        <v>97</v>
      </c>
      <c r="C103" s="21">
        <v>42221</v>
      </c>
      <c r="D103" s="24"/>
      <c r="E103" s="24"/>
      <c r="F103" s="24">
        <f t="shared" si="10"/>
        <v>0</v>
      </c>
      <c r="G103" s="24"/>
      <c r="H103" s="24"/>
      <c r="I103" s="24">
        <f t="shared" si="11"/>
        <v>0</v>
      </c>
      <c r="J103" s="24">
        <f t="shared" si="12"/>
        <v>0</v>
      </c>
      <c r="K103" s="17"/>
    </row>
    <row r="104" spans="2:11">
      <c r="B104" s="17">
        <v>98</v>
      </c>
      <c r="C104" s="21">
        <v>42222</v>
      </c>
      <c r="D104" s="24"/>
      <c r="E104" s="24"/>
      <c r="F104" s="24">
        <f t="shared" si="10"/>
        <v>0</v>
      </c>
      <c r="G104" s="24"/>
      <c r="H104" s="24"/>
      <c r="I104" s="24">
        <f t="shared" si="11"/>
        <v>0</v>
      </c>
      <c r="J104" s="24">
        <f t="shared" si="12"/>
        <v>0</v>
      </c>
      <c r="K104" s="17"/>
    </row>
    <row r="105" spans="2:11">
      <c r="B105" s="17">
        <v>99</v>
      </c>
      <c r="C105" s="21">
        <v>42223</v>
      </c>
      <c r="D105" s="24"/>
      <c r="E105" s="24"/>
      <c r="F105" s="24">
        <f t="shared" si="10"/>
        <v>0</v>
      </c>
      <c r="G105" s="24"/>
      <c r="H105" s="24"/>
      <c r="I105" s="24">
        <f t="shared" si="11"/>
        <v>0</v>
      </c>
      <c r="J105" s="24">
        <f t="shared" si="12"/>
        <v>0</v>
      </c>
      <c r="K105" s="17"/>
    </row>
    <row r="106" spans="2:11">
      <c r="B106" s="17">
        <v>100</v>
      </c>
      <c r="C106" s="21">
        <v>42224</v>
      </c>
      <c r="D106" s="24"/>
      <c r="E106" s="24"/>
      <c r="F106" s="24">
        <f t="shared" si="10"/>
        <v>0</v>
      </c>
      <c r="G106" s="24"/>
      <c r="H106" s="24"/>
      <c r="I106" s="24">
        <f t="shared" si="11"/>
        <v>0</v>
      </c>
      <c r="J106" s="24">
        <f t="shared" si="12"/>
        <v>0</v>
      </c>
      <c r="K106" s="17"/>
    </row>
    <row r="107" spans="2:11">
      <c r="B107" s="17">
        <v>101</v>
      </c>
      <c r="C107" s="21">
        <v>42225</v>
      </c>
      <c r="D107" s="24"/>
      <c r="E107" s="24"/>
      <c r="F107" s="24">
        <f t="shared" si="10"/>
        <v>0</v>
      </c>
      <c r="G107" s="24"/>
      <c r="H107" s="24"/>
      <c r="I107" s="24">
        <f t="shared" si="11"/>
        <v>0</v>
      </c>
      <c r="J107" s="24">
        <f t="shared" si="12"/>
        <v>0</v>
      </c>
      <c r="K107" s="17"/>
    </row>
    <row r="108" spans="2:11">
      <c r="B108" s="17">
        <v>102</v>
      </c>
      <c r="C108" s="21">
        <v>42226</v>
      </c>
      <c r="D108" s="24"/>
      <c r="E108" s="24"/>
      <c r="F108" s="24">
        <f t="shared" si="10"/>
        <v>0</v>
      </c>
      <c r="G108" s="24"/>
      <c r="H108" s="24"/>
      <c r="I108" s="24">
        <f t="shared" si="11"/>
        <v>0</v>
      </c>
      <c r="J108" s="24">
        <f t="shared" si="12"/>
        <v>0</v>
      </c>
      <c r="K108" s="17"/>
    </row>
    <row r="109" spans="2:11">
      <c r="B109" s="17">
        <v>103</v>
      </c>
      <c r="C109" s="21">
        <v>42227</v>
      </c>
      <c r="D109" s="24"/>
      <c r="E109" s="24"/>
      <c r="F109" s="24">
        <f t="shared" si="10"/>
        <v>0</v>
      </c>
      <c r="G109" s="24"/>
      <c r="H109" s="24"/>
      <c r="I109" s="24">
        <f t="shared" si="11"/>
        <v>0</v>
      </c>
      <c r="J109" s="24">
        <f t="shared" si="12"/>
        <v>0</v>
      </c>
      <c r="K109" s="17"/>
    </row>
    <row r="110" spans="2:11">
      <c r="B110" s="17">
        <v>104</v>
      </c>
      <c r="C110" s="21">
        <v>42228</v>
      </c>
      <c r="D110" s="24"/>
      <c r="E110" s="24"/>
      <c r="F110" s="24">
        <f t="shared" si="10"/>
        <v>0</v>
      </c>
      <c r="G110" s="24"/>
      <c r="H110" s="24"/>
      <c r="I110" s="24">
        <f t="shared" si="11"/>
        <v>0</v>
      </c>
      <c r="J110" s="24">
        <f t="shared" si="12"/>
        <v>0</v>
      </c>
      <c r="K110" s="17"/>
    </row>
    <row r="111" spans="2:11">
      <c r="B111" s="17">
        <v>105</v>
      </c>
      <c r="C111" s="21">
        <v>42229</v>
      </c>
      <c r="D111" s="24"/>
      <c r="E111" s="24"/>
      <c r="F111" s="24">
        <f t="shared" si="10"/>
        <v>0</v>
      </c>
      <c r="G111" s="24"/>
      <c r="H111" s="24"/>
      <c r="I111" s="24">
        <f t="shared" si="11"/>
        <v>0</v>
      </c>
      <c r="J111" s="24">
        <f t="shared" si="12"/>
        <v>0</v>
      </c>
      <c r="K111" s="17"/>
    </row>
    <row r="112" spans="2:11">
      <c r="B112" s="17">
        <v>106</v>
      </c>
      <c r="C112" s="21">
        <v>42230</v>
      </c>
      <c r="D112" s="24"/>
      <c r="E112" s="24"/>
      <c r="F112" s="24">
        <f t="shared" ref="F112:F148" si="13">SUM(D112:E112)</f>
        <v>0</v>
      </c>
      <c r="G112" s="24"/>
      <c r="H112" s="24"/>
      <c r="I112" s="24">
        <f t="shared" ref="I112:I148" si="14">SUM(G112:H112)</f>
        <v>0</v>
      </c>
      <c r="J112" s="24">
        <f t="shared" ref="J112:J148" si="15">F112+I112</f>
        <v>0</v>
      </c>
      <c r="K112" s="17"/>
    </row>
    <row r="113" spans="2:11">
      <c r="B113" s="17">
        <v>107</v>
      </c>
      <c r="C113" s="21">
        <v>42231</v>
      </c>
      <c r="D113" s="24"/>
      <c r="E113" s="24"/>
      <c r="F113" s="24">
        <f t="shared" si="13"/>
        <v>0</v>
      </c>
      <c r="G113" s="24"/>
      <c r="H113" s="24"/>
      <c r="I113" s="24">
        <f t="shared" si="14"/>
        <v>0</v>
      </c>
      <c r="J113" s="24">
        <f t="shared" si="15"/>
        <v>0</v>
      </c>
      <c r="K113" s="17"/>
    </row>
    <row r="114" spans="2:11">
      <c r="B114" s="17">
        <v>108</v>
      </c>
      <c r="C114" s="21">
        <v>42232</v>
      </c>
      <c r="D114" s="24"/>
      <c r="E114" s="24"/>
      <c r="F114" s="24">
        <f t="shared" si="13"/>
        <v>0</v>
      </c>
      <c r="G114" s="24"/>
      <c r="H114" s="24"/>
      <c r="I114" s="24">
        <f t="shared" si="14"/>
        <v>0</v>
      </c>
      <c r="J114" s="24">
        <f t="shared" si="15"/>
        <v>0</v>
      </c>
      <c r="K114" s="17"/>
    </row>
    <row r="115" spans="2:11">
      <c r="B115" s="17">
        <v>109</v>
      </c>
      <c r="C115" s="21">
        <v>42233</v>
      </c>
      <c r="D115" s="24"/>
      <c r="E115" s="24"/>
      <c r="F115" s="24">
        <f t="shared" si="13"/>
        <v>0</v>
      </c>
      <c r="G115" s="24"/>
      <c r="H115" s="24"/>
      <c r="I115" s="24">
        <f t="shared" si="14"/>
        <v>0</v>
      </c>
      <c r="J115" s="24">
        <f t="shared" si="15"/>
        <v>0</v>
      </c>
      <c r="K115" s="17"/>
    </row>
    <row r="116" spans="2:11">
      <c r="B116" s="17">
        <v>110</v>
      </c>
      <c r="C116" s="21">
        <v>42234</v>
      </c>
      <c r="D116" s="24"/>
      <c r="E116" s="24"/>
      <c r="F116" s="24">
        <f t="shared" si="13"/>
        <v>0</v>
      </c>
      <c r="G116" s="24"/>
      <c r="H116" s="24"/>
      <c r="I116" s="24">
        <f t="shared" si="14"/>
        <v>0</v>
      </c>
      <c r="J116" s="24">
        <f t="shared" si="15"/>
        <v>0</v>
      </c>
      <c r="K116" s="17"/>
    </row>
    <row r="117" spans="2:11">
      <c r="B117" s="17">
        <v>111</v>
      </c>
      <c r="C117" s="21">
        <v>42235</v>
      </c>
      <c r="D117" s="24"/>
      <c r="E117" s="24"/>
      <c r="F117" s="24">
        <f t="shared" si="13"/>
        <v>0</v>
      </c>
      <c r="G117" s="24"/>
      <c r="H117" s="24"/>
      <c r="I117" s="24">
        <f t="shared" si="14"/>
        <v>0</v>
      </c>
      <c r="J117" s="24">
        <f t="shared" si="15"/>
        <v>0</v>
      </c>
      <c r="K117" s="17"/>
    </row>
    <row r="118" spans="2:11">
      <c r="B118" s="17">
        <v>112</v>
      </c>
      <c r="C118" s="21">
        <v>42236</v>
      </c>
      <c r="D118" s="24"/>
      <c r="E118" s="24"/>
      <c r="F118" s="24">
        <f t="shared" si="13"/>
        <v>0</v>
      </c>
      <c r="G118" s="24"/>
      <c r="H118" s="24"/>
      <c r="I118" s="24">
        <f t="shared" si="14"/>
        <v>0</v>
      </c>
      <c r="J118" s="24">
        <f t="shared" si="15"/>
        <v>0</v>
      </c>
      <c r="K118" s="17"/>
    </row>
    <row r="119" spans="2:11">
      <c r="B119" s="17">
        <v>113</v>
      </c>
      <c r="C119" s="21">
        <v>42237</v>
      </c>
      <c r="D119" s="24"/>
      <c r="E119" s="24"/>
      <c r="F119" s="24">
        <f t="shared" si="13"/>
        <v>0</v>
      </c>
      <c r="G119" s="24"/>
      <c r="H119" s="24"/>
      <c r="I119" s="24">
        <f t="shared" si="14"/>
        <v>0</v>
      </c>
      <c r="J119" s="24">
        <f t="shared" si="15"/>
        <v>0</v>
      </c>
      <c r="K119" s="17"/>
    </row>
    <row r="120" spans="2:11">
      <c r="B120" s="17">
        <v>114</v>
      </c>
      <c r="C120" s="21">
        <v>42238</v>
      </c>
      <c r="D120" s="24"/>
      <c r="E120" s="24"/>
      <c r="F120" s="24">
        <f t="shared" si="13"/>
        <v>0</v>
      </c>
      <c r="G120" s="24"/>
      <c r="H120" s="24"/>
      <c r="I120" s="24">
        <f t="shared" si="14"/>
        <v>0</v>
      </c>
      <c r="J120" s="24">
        <f t="shared" si="15"/>
        <v>0</v>
      </c>
      <c r="K120" s="17"/>
    </row>
    <row r="121" spans="2:11">
      <c r="B121" s="17">
        <v>115</v>
      </c>
      <c r="C121" s="21">
        <v>42239</v>
      </c>
      <c r="D121" s="24"/>
      <c r="E121" s="24"/>
      <c r="F121" s="24">
        <f t="shared" si="13"/>
        <v>0</v>
      </c>
      <c r="G121" s="24"/>
      <c r="H121" s="24"/>
      <c r="I121" s="24">
        <f t="shared" si="14"/>
        <v>0</v>
      </c>
      <c r="J121" s="24">
        <f t="shared" si="15"/>
        <v>0</v>
      </c>
      <c r="K121" s="17"/>
    </row>
    <row r="122" spans="2:11">
      <c r="B122" s="17">
        <v>116</v>
      </c>
      <c r="C122" s="21">
        <v>42240</v>
      </c>
      <c r="D122" s="24"/>
      <c r="E122" s="24"/>
      <c r="F122" s="24">
        <f t="shared" si="13"/>
        <v>0</v>
      </c>
      <c r="G122" s="24"/>
      <c r="H122" s="24"/>
      <c r="I122" s="24">
        <f t="shared" si="14"/>
        <v>0</v>
      </c>
      <c r="J122" s="24">
        <f t="shared" si="15"/>
        <v>0</v>
      </c>
      <c r="K122" s="17"/>
    </row>
    <row r="123" spans="2:11">
      <c r="B123" s="17">
        <v>117</v>
      </c>
      <c r="C123" s="21">
        <v>42241</v>
      </c>
      <c r="D123" s="24"/>
      <c r="E123" s="24"/>
      <c r="F123" s="24">
        <f t="shared" si="13"/>
        <v>0</v>
      </c>
      <c r="G123" s="24"/>
      <c r="H123" s="24"/>
      <c r="I123" s="24">
        <f t="shared" si="14"/>
        <v>0</v>
      </c>
      <c r="J123" s="24">
        <f t="shared" si="15"/>
        <v>0</v>
      </c>
      <c r="K123" s="17"/>
    </row>
    <row r="124" spans="2:11">
      <c r="B124" s="17">
        <v>118</v>
      </c>
      <c r="C124" s="21">
        <v>42242</v>
      </c>
      <c r="D124" s="24"/>
      <c r="E124" s="24"/>
      <c r="F124" s="24">
        <f t="shared" si="13"/>
        <v>0</v>
      </c>
      <c r="G124" s="24"/>
      <c r="H124" s="24"/>
      <c r="I124" s="24">
        <f t="shared" si="14"/>
        <v>0</v>
      </c>
      <c r="J124" s="24">
        <f t="shared" si="15"/>
        <v>0</v>
      </c>
      <c r="K124" s="17"/>
    </row>
    <row r="125" spans="2:11">
      <c r="B125" s="17">
        <v>119</v>
      </c>
      <c r="C125" s="21">
        <v>42243</v>
      </c>
      <c r="D125" s="24"/>
      <c r="E125" s="24"/>
      <c r="F125" s="24">
        <f t="shared" si="13"/>
        <v>0</v>
      </c>
      <c r="G125" s="24"/>
      <c r="H125" s="24"/>
      <c r="I125" s="24">
        <f t="shared" si="14"/>
        <v>0</v>
      </c>
      <c r="J125" s="24">
        <f t="shared" si="15"/>
        <v>0</v>
      </c>
      <c r="K125" s="17"/>
    </row>
    <row r="126" spans="2:11">
      <c r="B126" s="17">
        <v>120</v>
      </c>
      <c r="C126" s="21">
        <v>42244</v>
      </c>
      <c r="D126" s="24"/>
      <c r="E126" s="24"/>
      <c r="F126" s="24">
        <f t="shared" si="13"/>
        <v>0</v>
      </c>
      <c r="G126" s="24"/>
      <c r="H126" s="24"/>
      <c r="I126" s="24">
        <f t="shared" si="14"/>
        <v>0</v>
      </c>
      <c r="J126" s="24">
        <f t="shared" si="15"/>
        <v>0</v>
      </c>
      <c r="K126" s="17"/>
    </row>
    <row r="127" spans="2:11">
      <c r="B127" s="17">
        <v>121</v>
      </c>
      <c r="C127" s="21">
        <v>42245</v>
      </c>
      <c r="D127" s="24"/>
      <c r="E127" s="24"/>
      <c r="F127" s="24">
        <f t="shared" si="13"/>
        <v>0</v>
      </c>
      <c r="G127" s="24"/>
      <c r="H127" s="24"/>
      <c r="I127" s="24">
        <f t="shared" si="14"/>
        <v>0</v>
      </c>
      <c r="J127" s="24">
        <f t="shared" si="15"/>
        <v>0</v>
      </c>
      <c r="K127" s="17"/>
    </row>
    <row r="128" spans="2:11">
      <c r="B128" s="17">
        <v>122</v>
      </c>
      <c r="C128" s="21">
        <v>42246</v>
      </c>
      <c r="D128" s="24"/>
      <c r="E128" s="24"/>
      <c r="F128" s="24">
        <f t="shared" si="13"/>
        <v>0</v>
      </c>
      <c r="G128" s="24"/>
      <c r="H128" s="24"/>
      <c r="I128" s="24">
        <f t="shared" si="14"/>
        <v>0</v>
      </c>
      <c r="J128" s="24">
        <f t="shared" si="15"/>
        <v>0</v>
      </c>
      <c r="K128" s="17"/>
    </row>
    <row r="129" spans="2:11">
      <c r="B129" s="17">
        <v>123</v>
      </c>
      <c r="C129" s="21">
        <v>42247</v>
      </c>
      <c r="D129" s="24"/>
      <c r="E129" s="24"/>
      <c r="F129" s="24">
        <f t="shared" si="13"/>
        <v>0</v>
      </c>
      <c r="G129" s="24"/>
      <c r="H129" s="24"/>
      <c r="I129" s="24">
        <f t="shared" si="14"/>
        <v>0</v>
      </c>
      <c r="J129" s="24">
        <f t="shared" si="15"/>
        <v>0</v>
      </c>
      <c r="K129" s="17"/>
    </row>
    <row r="130" spans="2:11">
      <c r="B130" s="17">
        <v>124</v>
      </c>
      <c r="C130" s="21">
        <v>42248</v>
      </c>
      <c r="D130" s="24"/>
      <c r="E130" s="24"/>
      <c r="F130" s="24">
        <f t="shared" si="13"/>
        <v>0</v>
      </c>
      <c r="G130" s="24"/>
      <c r="H130" s="24"/>
      <c r="I130" s="24">
        <f t="shared" si="14"/>
        <v>0</v>
      </c>
      <c r="J130" s="24">
        <f t="shared" si="15"/>
        <v>0</v>
      </c>
      <c r="K130" s="17"/>
    </row>
    <row r="131" spans="2:11">
      <c r="B131" s="17">
        <v>125</v>
      </c>
      <c r="C131" s="21">
        <v>42249</v>
      </c>
      <c r="D131" s="24"/>
      <c r="E131" s="24"/>
      <c r="F131" s="24">
        <f t="shared" si="13"/>
        <v>0</v>
      </c>
      <c r="G131" s="24"/>
      <c r="H131" s="24"/>
      <c r="I131" s="24">
        <f t="shared" si="14"/>
        <v>0</v>
      </c>
      <c r="J131" s="24">
        <f t="shared" si="15"/>
        <v>0</v>
      </c>
      <c r="K131" s="17"/>
    </row>
    <row r="132" spans="2:11">
      <c r="B132" s="17">
        <v>126</v>
      </c>
      <c r="C132" s="21">
        <v>42250</v>
      </c>
      <c r="D132" s="24"/>
      <c r="E132" s="24"/>
      <c r="F132" s="24">
        <f t="shared" si="13"/>
        <v>0</v>
      </c>
      <c r="G132" s="24"/>
      <c r="H132" s="24"/>
      <c r="I132" s="24">
        <f t="shared" si="14"/>
        <v>0</v>
      </c>
      <c r="J132" s="24">
        <f t="shared" si="15"/>
        <v>0</v>
      </c>
      <c r="K132" s="17"/>
    </row>
    <row r="133" spans="2:11">
      <c r="B133" s="17">
        <v>127</v>
      </c>
      <c r="C133" s="21">
        <v>42251</v>
      </c>
      <c r="D133" s="24"/>
      <c r="E133" s="24"/>
      <c r="F133" s="24">
        <f t="shared" si="13"/>
        <v>0</v>
      </c>
      <c r="G133" s="24"/>
      <c r="H133" s="24"/>
      <c r="I133" s="24">
        <f t="shared" si="14"/>
        <v>0</v>
      </c>
      <c r="J133" s="24">
        <f t="shared" si="15"/>
        <v>0</v>
      </c>
      <c r="K133" s="17"/>
    </row>
    <row r="134" spans="2:11">
      <c r="B134" s="17">
        <v>128</v>
      </c>
      <c r="C134" s="21">
        <v>42252</v>
      </c>
      <c r="D134" s="24"/>
      <c r="E134" s="24"/>
      <c r="F134" s="24">
        <f t="shared" si="13"/>
        <v>0</v>
      </c>
      <c r="G134" s="24"/>
      <c r="H134" s="24"/>
      <c r="I134" s="24">
        <f t="shared" si="14"/>
        <v>0</v>
      </c>
      <c r="J134" s="24">
        <f t="shared" si="15"/>
        <v>0</v>
      </c>
      <c r="K134" s="17"/>
    </row>
    <row r="135" spans="2:11">
      <c r="B135" s="17">
        <v>129</v>
      </c>
      <c r="C135" s="21">
        <v>42253</v>
      </c>
      <c r="D135" s="24"/>
      <c r="E135" s="24"/>
      <c r="F135" s="24">
        <f t="shared" si="13"/>
        <v>0</v>
      </c>
      <c r="G135" s="24"/>
      <c r="H135" s="24"/>
      <c r="I135" s="24">
        <f t="shared" si="14"/>
        <v>0</v>
      </c>
      <c r="J135" s="24">
        <f t="shared" si="15"/>
        <v>0</v>
      </c>
      <c r="K135" s="17"/>
    </row>
    <row r="136" spans="2:11">
      <c r="B136" s="17">
        <v>130</v>
      </c>
      <c r="C136" s="21">
        <v>42254</v>
      </c>
      <c r="D136" s="24"/>
      <c r="E136" s="24"/>
      <c r="F136" s="24">
        <f t="shared" si="13"/>
        <v>0</v>
      </c>
      <c r="G136" s="24"/>
      <c r="H136" s="24"/>
      <c r="I136" s="24">
        <f t="shared" si="14"/>
        <v>0</v>
      </c>
      <c r="J136" s="24">
        <f t="shared" si="15"/>
        <v>0</v>
      </c>
      <c r="K136" s="17"/>
    </row>
    <row r="137" spans="2:11">
      <c r="B137" s="17">
        <v>131</v>
      </c>
      <c r="C137" s="21">
        <v>42255</v>
      </c>
      <c r="D137" s="24"/>
      <c r="E137" s="24"/>
      <c r="F137" s="24">
        <f t="shared" si="13"/>
        <v>0</v>
      </c>
      <c r="G137" s="24"/>
      <c r="H137" s="24"/>
      <c r="I137" s="24">
        <f t="shared" si="14"/>
        <v>0</v>
      </c>
      <c r="J137" s="24">
        <f t="shared" si="15"/>
        <v>0</v>
      </c>
      <c r="K137" s="17"/>
    </row>
    <row r="138" spans="2:11">
      <c r="B138" s="17">
        <v>132</v>
      </c>
      <c r="C138" s="21">
        <v>42256</v>
      </c>
      <c r="D138" s="24"/>
      <c r="E138" s="24"/>
      <c r="F138" s="24">
        <f t="shared" si="13"/>
        <v>0</v>
      </c>
      <c r="G138" s="24"/>
      <c r="H138" s="24"/>
      <c r="I138" s="24">
        <f t="shared" si="14"/>
        <v>0</v>
      </c>
      <c r="J138" s="24">
        <f t="shared" si="15"/>
        <v>0</v>
      </c>
      <c r="K138" s="17"/>
    </row>
    <row r="139" spans="2:11">
      <c r="B139" s="17">
        <v>133</v>
      </c>
      <c r="C139" s="21">
        <v>42257</v>
      </c>
      <c r="D139" s="24"/>
      <c r="E139" s="24"/>
      <c r="F139" s="24">
        <f t="shared" si="13"/>
        <v>0</v>
      </c>
      <c r="G139" s="24"/>
      <c r="H139" s="24"/>
      <c r="I139" s="24">
        <f t="shared" si="14"/>
        <v>0</v>
      </c>
      <c r="J139" s="24">
        <f t="shared" si="15"/>
        <v>0</v>
      </c>
      <c r="K139" s="17"/>
    </row>
    <row r="140" spans="2:11">
      <c r="B140" s="17">
        <v>134</v>
      </c>
      <c r="C140" s="21">
        <v>42258</v>
      </c>
      <c r="D140" s="24"/>
      <c r="E140" s="24"/>
      <c r="F140" s="24">
        <f t="shared" si="13"/>
        <v>0</v>
      </c>
      <c r="G140" s="24"/>
      <c r="H140" s="24"/>
      <c r="I140" s="24">
        <f t="shared" si="14"/>
        <v>0</v>
      </c>
      <c r="J140" s="24">
        <f t="shared" si="15"/>
        <v>0</v>
      </c>
      <c r="K140" s="17"/>
    </row>
    <row r="141" spans="2:11">
      <c r="B141" s="17">
        <v>135</v>
      </c>
      <c r="C141" s="21">
        <v>42259</v>
      </c>
      <c r="D141" s="24"/>
      <c r="E141" s="24"/>
      <c r="F141" s="24">
        <f t="shared" si="13"/>
        <v>0</v>
      </c>
      <c r="G141" s="24"/>
      <c r="H141" s="24"/>
      <c r="I141" s="24">
        <f t="shared" si="14"/>
        <v>0</v>
      </c>
      <c r="J141" s="24">
        <f t="shared" si="15"/>
        <v>0</v>
      </c>
      <c r="K141" s="17"/>
    </row>
    <row r="142" spans="2:11">
      <c r="B142" s="17">
        <v>136</v>
      </c>
      <c r="C142" s="21">
        <v>42260</v>
      </c>
      <c r="D142" s="24"/>
      <c r="E142" s="24"/>
      <c r="F142" s="24">
        <f t="shared" si="13"/>
        <v>0</v>
      </c>
      <c r="G142" s="24"/>
      <c r="H142" s="24"/>
      <c r="I142" s="24">
        <f t="shared" si="14"/>
        <v>0</v>
      </c>
      <c r="J142" s="24">
        <f t="shared" si="15"/>
        <v>0</v>
      </c>
      <c r="K142" s="17"/>
    </row>
    <row r="143" spans="2:11">
      <c r="B143" s="17">
        <v>137</v>
      </c>
      <c r="C143" s="21">
        <v>42261</v>
      </c>
      <c r="D143" s="24"/>
      <c r="E143" s="24"/>
      <c r="F143" s="24">
        <f t="shared" si="13"/>
        <v>0</v>
      </c>
      <c r="G143" s="24"/>
      <c r="H143" s="24"/>
      <c r="I143" s="24">
        <f t="shared" si="14"/>
        <v>0</v>
      </c>
      <c r="J143" s="24">
        <f t="shared" si="15"/>
        <v>0</v>
      </c>
      <c r="K143" s="17"/>
    </row>
    <row r="144" spans="2:11">
      <c r="B144" s="17">
        <v>138</v>
      </c>
      <c r="C144" s="21">
        <v>42262</v>
      </c>
      <c r="D144" s="24"/>
      <c r="E144" s="24"/>
      <c r="F144" s="24">
        <f t="shared" si="13"/>
        <v>0</v>
      </c>
      <c r="G144" s="24"/>
      <c r="H144" s="24"/>
      <c r="I144" s="24">
        <f t="shared" si="14"/>
        <v>0</v>
      </c>
      <c r="J144" s="24">
        <f t="shared" si="15"/>
        <v>0</v>
      </c>
      <c r="K144" s="17"/>
    </row>
    <row r="145" spans="2:11">
      <c r="B145" s="17">
        <v>139</v>
      </c>
      <c r="C145" s="21">
        <v>42263</v>
      </c>
      <c r="D145" s="24"/>
      <c r="E145" s="24"/>
      <c r="F145" s="24">
        <f t="shared" si="13"/>
        <v>0</v>
      </c>
      <c r="G145" s="24"/>
      <c r="H145" s="24"/>
      <c r="I145" s="24">
        <f t="shared" si="14"/>
        <v>0</v>
      </c>
      <c r="J145" s="24">
        <f t="shared" si="15"/>
        <v>0</v>
      </c>
      <c r="K145" s="17"/>
    </row>
    <row r="146" spans="2:11">
      <c r="B146" s="17">
        <v>140</v>
      </c>
      <c r="C146" s="21">
        <v>42264</v>
      </c>
      <c r="D146" s="24"/>
      <c r="E146" s="24"/>
      <c r="F146" s="24">
        <f t="shared" si="13"/>
        <v>0</v>
      </c>
      <c r="G146" s="24"/>
      <c r="H146" s="24"/>
      <c r="I146" s="24">
        <f t="shared" si="14"/>
        <v>0</v>
      </c>
      <c r="J146" s="24">
        <f t="shared" si="15"/>
        <v>0</v>
      </c>
      <c r="K146" s="17"/>
    </row>
    <row r="147" spans="2:11">
      <c r="B147" s="17">
        <v>141</v>
      </c>
      <c r="C147" s="21">
        <v>42265</v>
      </c>
      <c r="D147" s="24"/>
      <c r="E147" s="24"/>
      <c r="F147" s="24">
        <f t="shared" si="13"/>
        <v>0</v>
      </c>
      <c r="G147" s="24"/>
      <c r="H147" s="24"/>
      <c r="I147" s="24">
        <f t="shared" si="14"/>
        <v>0</v>
      </c>
      <c r="J147" s="24">
        <f t="shared" si="15"/>
        <v>0</v>
      </c>
      <c r="K147" s="17"/>
    </row>
    <row r="148" spans="2:11">
      <c r="B148" s="17">
        <v>142</v>
      </c>
      <c r="C148" s="21">
        <v>42266</v>
      </c>
      <c r="D148" s="24"/>
      <c r="E148" s="24"/>
      <c r="F148" s="24">
        <f t="shared" si="13"/>
        <v>0</v>
      </c>
      <c r="G148" s="24"/>
      <c r="H148" s="24"/>
      <c r="I148" s="24">
        <f t="shared" si="14"/>
        <v>0</v>
      </c>
      <c r="J148" s="24">
        <f t="shared" si="15"/>
        <v>0</v>
      </c>
      <c r="K148" s="17"/>
    </row>
  </sheetData>
  <mergeCells count="11">
    <mergeCell ref="G5:H5"/>
    <mergeCell ref="I5:I6"/>
    <mergeCell ref="B1:K1"/>
    <mergeCell ref="B2:K2"/>
    <mergeCell ref="B4:B6"/>
    <mergeCell ref="C4:C6"/>
    <mergeCell ref="D4:I4"/>
    <mergeCell ref="J4:J6"/>
    <mergeCell ref="K4:K6"/>
    <mergeCell ref="D5:E5"/>
    <mergeCell ref="F5:F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I138"/>
  <sheetViews>
    <sheetView workbookViewId="0">
      <pane xSplit="3" ySplit="5" topLeftCell="D51" activePane="bottomRight" state="frozen"/>
      <selection pane="topRight" activeCell="D1" sqref="D1"/>
      <selection pane="bottomLeft" activeCell="A6" sqref="A6"/>
      <selection pane="bottomRight" activeCell="F80" sqref="F80"/>
    </sheetView>
  </sheetViews>
  <sheetFormatPr defaultRowHeight="15"/>
  <cols>
    <col min="3" max="3" width="18.140625" customWidth="1"/>
    <col min="4" max="4" width="13.5703125" customWidth="1"/>
    <col min="5" max="5" width="13.42578125" customWidth="1"/>
    <col min="6" max="6" width="14.5703125" customWidth="1"/>
    <col min="7" max="7" width="15.85546875" customWidth="1"/>
    <col min="8" max="8" width="18.28515625" customWidth="1"/>
    <col min="9" max="9" width="21.7109375" customWidth="1"/>
  </cols>
  <sheetData>
    <row r="1" spans="2:9" ht="20.25">
      <c r="B1" s="144" t="s">
        <v>19</v>
      </c>
      <c r="C1" s="144"/>
      <c r="D1" s="144"/>
      <c r="E1" s="144"/>
      <c r="F1" s="144"/>
      <c r="G1" s="144"/>
      <c r="H1" s="144"/>
      <c r="I1" s="144"/>
    </row>
    <row r="2" spans="2:9" ht="20.25">
      <c r="B2" s="144" t="s">
        <v>9</v>
      </c>
      <c r="C2" s="144"/>
      <c r="D2" s="144"/>
      <c r="E2" s="144"/>
      <c r="F2" s="144"/>
      <c r="G2" s="144"/>
      <c r="H2" s="144"/>
      <c r="I2" s="144"/>
    </row>
    <row r="3" spans="2:9" ht="15.75" thickBot="1"/>
    <row r="4" spans="2:9" ht="20.25" thickTop="1" thickBot="1">
      <c r="B4" s="145" t="s">
        <v>0</v>
      </c>
      <c r="C4" s="145" t="s">
        <v>26</v>
      </c>
      <c r="D4" s="145" t="s">
        <v>11</v>
      </c>
      <c r="E4" s="145"/>
      <c r="F4" s="145"/>
      <c r="G4" s="145"/>
      <c r="H4" s="145" t="s">
        <v>12</v>
      </c>
      <c r="I4" s="145" t="s">
        <v>5</v>
      </c>
    </row>
    <row r="5" spans="2:9" ht="20.25" thickTop="1" thickBot="1">
      <c r="B5" s="145"/>
      <c r="C5" s="145"/>
      <c r="D5" s="50" t="s">
        <v>28</v>
      </c>
      <c r="E5" s="50" t="s">
        <v>29</v>
      </c>
      <c r="F5" s="50" t="s">
        <v>16</v>
      </c>
      <c r="G5" s="51" t="s">
        <v>14</v>
      </c>
      <c r="H5" s="145"/>
      <c r="I5" s="145"/>
    </row>
    <row r="6" spans="2:9" ht="15.75" thickTop="1">
      <c r="B6" s="27">
        <v>1</v>
      </c>
      <c r="C6" s="29">
        <v>42125</v>
      </c>
      <c r="D6" s="68"/>
      <c r="E6" s="68"/>
      <c r="F6" s="68"/>
      <c r="G6" s="28"/>
      <c r="H6" s="28">
        <f>SUM(D6:G6)</f>
        <v>0</v>
      </c>
      <c r="I6" s="27"/>
    </row>
    <row r="7" spans="2:9">
      <c r="B7" s="26">
        <v>2</v>
      </c>
      <c r="C7" s="30">
        <v>42126</v>
      </c>
      <c r="D7" s="69"/>
      <c r="E7" s="69"/>
      <c r="F7" s="69"/>
      <c r="G7" s="70"/>
      <c r="H7" s="28">
        <f>SUM(D7:G7)</f>
        <v>0</v>
      </c>
      <c r="I7" s="26"/>
    </row>
    <row r="8" spans="2:9">
      <c r="B8" s="26">
        <v>3</v>
      </c>
      <c r="C8" s="30">
        <v>42127</v>
      </c>
      <c r="D8" s="69"/>
      <c r="E8" s="69"/>
      <c r="F8" s="69"/>
      <c r="G8" s="70"/>
      <c r="H8" s="28">
        <f t="shared" ref="H8:H35" si="0">SUM(D8:G8)</f>
        <v>0</v>
      </c>
      <c r="I8" s="26"/>
    </row>
    <row r="9" spans="2:9">
      <c r="B9" s="26">
        <v>4</v>
      </c>
      <c r="C9" s="30">
        <v>42128</v>
      </c>
      <c r="D9" s="69"/>
      <c r="E9" s="69"/>
      <c r="F9" s="69"/>
      <c r="G9" s="70"/>
      <c r="H9" s="28">
        <f t="shared" si="0"/>
        <v>0</v>
      </c>
      <c r="I9" s="26"/>
    </row>
    <row r="10" spans="2:9">
      <c r="B10" s="26">
        <v>5</v>
      </c>
      <c r="C10" s="30">
        <v>42129</v>
      </c>
      <c r="D10" s="69"/>
      <c r="E10" s="69"/>
      <c r="F10" s="69"/>
      <c r="G10" s="70"/>
      <c r="H10" s="28">
        <f t="shared" si="0"/>
        <v>0</v>
      </c>
      <c r="I10" s="26"/>
    </row>
    <row r="11" spans="2:9">
      <c r="B11" s="26">
        <v>6</v>
      </c>
      <c r="C11" s="30">
        <v>42130</v>
      </c>
      <c r="D11" s="69"/>
      <c r="E11" s="69"/>
      <c r="F11" s="69"/>
      <c r="G11" s="70"/>
      <c r="H11" s="28">
        <f t="shared" si="0"/>
        <v>0</v>
      </c>
      <c r="I11" s="26"/>
    </row>
    <row r="12" spans="2:9">
      <c r="B12" s="26">
        <v>7</v>
      </c>
      <c r="C12" s="30">
        <v>42131</v>
      </c>
      <c r="D12" s="69"/>
      <c r="E12" s="69"/>
      <c r="F12" s="69"/>
      <c r="G12" s="70"/>
      <c r="H12" s="28">
        <f t="shared" si="0"/>
        <v>0</v>
      </c>
      <c r="I12" s="26"/>
    </row>
    <row r="13" spans="2:9">
      <c r="B13" s="26">
        <v>8</v>
      </c>
      <c r="C13" s="30">
        <v>42132</v>
      </c>
      <c r="D13" s="69"/>
      <c r="E13" s="69"/>
      <c r="F13" s="69"/>
      <c r="G13" s="70"/>
      <c r="H13" s="28">
        <f t="shared" si="0"/>
        <v>0</v>
      </c>
      <c r="I13" s="26"/>
    </row>
    <row r="14" spans="2:9">
      <c r="B14" s="26">
        <v>9</v>
      </c>
      <c r="C14" s="30">
        <v>42133</v>
      </c>
      <c r="D14" s="69"/>
      <c r="E14" s="69"/>
      <c r="F14" s="69"/>
      <c r="G14" s="70"/>
      <c r="H14" s="28">
        <f t="shared" si="0"/>
        <v>0</v>
      </c>
      <c r="I14" s="26"/>
    </row>
    <row r="15" spans="2:9">
      <c r="B15" s="26">
        <v>10</v>
      </c>
      <c r="C15" s="30">
        <v>42134</v>
      </c>
      <c r="D15" s="69"/>
      <c r="E15" s="69"/>
      <c r="F15" s="69"/>
      <c r="G15" s="70"/>
      <c r="H15" s="28">
        <f t="shared" si="0"/>
        <v>0</v>
      </c>
      <c r="I15" s="26"/>
    </row>
    <row r="16" spans="2:9">
      <c r="B16" s="26">
        <v>11</v>
      </c>
      <c r="C16" s="30">
        <v>42135</v>
      </c>
      <c r="D16" s="69"/>
      <c r="E16" s="69"/>
      <c r="F16" s="69"/>
      <c r="G16" s="70"/>
      <c r="H16" s="28">
        <f t="shared" si="0"/>
        <v>0</v>
      </c>
      <c r="I16" s="26"/>
    </row>
    <row r="17" spans="2:9">
      <c r="B17" s="26">
        <v>12</v>
      </c>
      <c r="C17" s="30">
        <v>42136</v>
      </c>
      <c r="D17" s="69"/>
      <c r="E17" s="69"/>
      <c r="F17" s="69"/>
      <c r="G17" s="70"/>
      <c r="H17" s="28">
        <f t="shared" si="0"/>
        <v>0</v>
      </c>
      <c r="I17" s="26"/>
    </row>
    <row r="18" spans="2:9">
      <c r="B18" s="26">
        <v>13</v>
      </c>
      <c r="C18" s="30">
        <v>42137</v>
      </c>
      <c r="D18" s="69"/>
      <c r="E18" s="69"/>
      <c r="F18" s="69"/>
      <c r="G18" s="70"/>
      <c r="H18" s="28">
        <f t="shared" si="0"/>
        <v>0</v>
      </c>
      <c r="I18" s="26"/>
    </row>
    <row r="19" spans="2:9">
      <c r="B19" s="26">
        <v>14</v>
      </c>
      <c r="C19" s="30">
        <v>42138</v>
      </c>
      <c r="D19" s="69"/>
      <c r="E19" s="69"/>
      <c r="F19" s="69"/>
      <c r="G19" s="70"/>
      <c r="H19" s="28">
        <f t="shared" si="0"/>
        <v>0</v>
      </c>
      <c r="I19" s="26"/>
    </row>
    <row r="20" spans="2:9">
      <c r="B20" s="26">
        <v>15</v>
      </c>
      <c r="C20" s="30">
        <v>42139</v>
      </c>
      <c r="D20" s="69"/>
      <c r="E20" s="69"/>
      <c r="F20" s="69"/>
      <c r="G20" s="70"/>
      <c r="H20" s="28">
        <f t="shared" si="0"/>
        <v>0</v>
      </c>
      <c r="I20" s="26"/>
    </row>
    <row r="21" spans="2:9">
      <c r="B21" s="26">
        <v>16</v>
      </c>
      <c r="C21" s="30">
        <v>42140</v>
      </c>
      <c r="D21" s="69"/>
      <c r="E21" s="69"/>
      <c r="F21" s="69"/>
      <c r="G21" s="70"/>
      <c r="H21" s="28">
        <f>SUM(D21:G21)</f>
        <v>0</v>
      </c>
      <c r="I21" s="26"/>
    </row>
    <row r="22" spans="2:9">
      <c r="B22" s="26">
        <v>17</v>
      </c>
      <c r="C22" s="30">
        <v>42141</v>
      </c>
      <c r="D22" s="69"/>
      <c r="E22" s="69"/>
      <c r="F22" s="69"/>
      <c r="G22" s="70"/>
      <c r="H22" s="28">
        <f t="shared" si="0"/>
        <v>0</v>
      </c>
      <c r="I22" s="26"/>
    </row>
    <row r="23" spans="2:9">
      <c r="B23" s="26">
        <v>18</v>
      </c>
      <c r="C23" s="30">
        <v>42142</v>
      </c>
      <c r="D23" s="69"/>
      <c r="E23" s="69"/>
      <c r="F23" s="69"/>
      <c r="G23" s="70"/>
      <c r="H23" s="28">
        <f t="shared" si="0"/>
        <v>0</v>
      </c>
      <c r="I23" s="26"/>
    </row>
    <row r="24" spans="2:9">
      <c r="B24" s="26">
        <v>19</v>
      </c>
      <c r="C24" s="30">
        <v>42143</v>
      </c>
      <c r="D24" s="69"/>
      <c r="E24" s="69"/>
      <c r="F24" s="69"/>
      <c r="G24" s="70"/>
      <c r="H24" s="28">
        <f>SUM(D24:G24)</f>
        <v>0</v>
      </c>
      <c r="I24" s="26"/>
    </row>
    <row r="25" spans="2:9">
      <c r="B25" s="26">
        <v>20</v>
      </c>
      <c r="C25" s="30">
        <v>42144</v>
      </c>
      <c r="D25" s="69"/>
      <c r="E25" s="69"/>
      <c r="F25" s="69"/>
      <c r="G25" s="70"/>
      <c r="H25" s="28">
        <f>SUM(D25:G25)</f>
        <v>0</v>
      </c>
      <c r="I25" s="26"/>
    </row>
    <row r="26" spans="2:9">
      <c r="B26" s="26">
        <v>21</v>
      </c>
      <c r="C26" s="30">
        <v>42145</v>
      </c>
      <c r="D26" s="69"/>
      <c r="E26" s="69"/>
      <c r="F26" s="69"/>
      <c r="G26" s="70"/>
      <c r="H26" s="28">
        <f t="shared" si="0"/>
        <v>0</v>
      </c>
      <c r="I26" s="26"/>
    </row>
    <row r="27" spans="2:9">
      <c r="B27" s="26">
        <v>22</v>
      </c>
      <c r="C27" s="30">
        <v>42146</v>
      </c>
      <c r="D27" s="69"/>
      <c r="E27" s="69"/>
      <c r="F27" s="69"/>
      <c r="G27" s="70"/>
      <c r="H27" s="28">
        <f t="shared" si="0"/>
        <v>0</v>
      </c>
      <c r="I27" s="26"/>
    </row>
    <row r="28" spans="2:9">
      <c r="B28" s="26">
        <v>23</v>
      </c>
      <c r="C28" s="30">
        <v>42147</v>
      </c>
      <c r="D28" s="69"/>
      <c r="E28" s="69"/>
      <c r="F28" s="69"/>
      <c r="G28" s="70"/>
      <c r="H28" s="28">
        <f>SUM(D28:G28)</f>
        <v>0</v>
      </c>
      <c r="I28" s="26"/>
    </row>
    <row r="29" spans="2:9">
      <c r="B29" s="26">
        <v>24</v>
      </c>
      <c r="C29" s="30">
        <v>42148</v>
      </c>
      <c r="D29" s="69"/>
      <c r="E29" s="69"/>
      <c r="F29" s="69"/>
      <c r="G29" s="70"/>
      <c r="H29" s="28">
        <f t="shared" si="0"/>
        <v>0</v>
      </c>
      <c r="I29" s="26"/>
    </row>
    <row r="30" spans="2:9">
      <c r="B30" s="26">
        <v>25</v>
      </c>
      <c r="C30" s="30">
        <v>42149</v>
      </c>
      <c r="D30" s="69"/>
      <c r="E30" s="69"/>
      <c r="F30" s="69"/>
      <c r="G30" s="70"/>
      <c r="H30" s="28">
        <f t="shared" si="0"/>
        <v>0</v>
      </c>
      <c r="I30" s="26"/>
    </row>
    <row r="31" spans="2:9">
      <c r="B31" s="26">
        <v>26</v>
      </c>
      <c r="C31" s="30">
        <v>42150</v>
      </c>
      <c r="D31" s="69"/>
      <c r="E31" s="69"/>
      <c r="F31" s="69"/>
      <c r="G31" s="70"/>
      <c r="H31" s="28">
        <f t="shared" si="0"/>
        <v>0</v>
      </c>
      <c r="I31" s="26"/>
    </row>
    <row r="32" spans="2:9">
      <c r="B32" s="26">
        <v>27</v>
      </c>
      <c r="C32" s="30">
        <v>42151</v>
      </c>
      <c r="D32" s="69"/>
      <c r="E32" s="69"/>
      <c r="F32" s="69"/>
      <c r="G32" s="70"/>
      <c r="H32" s="28">
        <f t="shared" si="0"/>
        <v>0</v>
      </c>
      <c r="I32" s="26"/>
    </row>
    <row r="33" spans="2:9">
      <c r="B33" s="26">
        <v>28</v>
      </c>
      <c r="C33" s="30">
        <v>42152</v>
      </c>
      <c r="D33" s="69"/>
      <c r="E33" s="69"/>
      <c r="F33" s="69"/>
      <c r="G33" s="70"/>
      <c r="H33" s="28">
        <f t="shared" si="0"/>
        <v>0</v>
      </c>
      <c r="I33" s="26"/>
    </row>
    <row r="34" spans="2:9">
      <c r="B34" s="26">
        <v>29</v>
      </c>
      <c r="C34" s="30">
        <v>42153</v>
      </c>
      <c r="D34" s="69"/>
      <c r="E34" s="69"/>
      <c r="F34" s="69"/>
      <c r="G34" s="70"/>
      <c r="H34" s="28">
        <f t="shared" si="0"/>
        <v>0</v>
      </c>
      <c r="I34" s="26"/>
    </row>
    <row r="35" spans="2:9">
      <c r="B35" s="26">
        <v>30</v>
      </c>
      <c r="C35" s="30">
        <v>42154</v>
      </c>
      <c r="D35" s="69"/>
      <c r="E35" s="69"/>
      <c r="F35" s="69"/>
      <c r="G35" s="70"/>
      <c r="H35" s="28">
        <f t="shared" si="0"/>
        <v>0</v>
      </c>
      <c r="I35" s="26"/>
    </row>
    <row r="36" spans="2:9">
      <c r="B36" s="26">
        <v>31</v>
      </c>
      <c r="C36" s="30">
        <v>42155</v>
      </c>
      <c r="D36" s="69"/>
      <c r="E36" s="69"/>
      <c r="F36" s="69"/>
      <c r="G36" s="70"/>
      <c r="H36" s="28">
        <f>SUM(D36:G36)</f>
        <v>0</v>
      </c>
      <c r="I36" s="26"/>
    </row>
    <row r="37" spans="2:9">
      <c r="B37" s="26">
        <v>32</v>
      </c>
      <c r="C37" s="30">
        <v>42156</v>
      </c>
      <c r="D37" s="69"/>
      <c r="E37" s="69"/>
      <c r="F37" s="69"/>
      <c r="G37" s="70"/>
      <c r="H37" s="28">
        <f t="shared" ref="H37:H42" si="1">SUM(D37:G37)</f>
        <v>0</v>
      </c>
      <c r="I37" s="26"/>
    </row>
    <row r="38" spans="2:9">
      <c r="B38" s="26">
        <v>33</v>
      </c>
      <c r="C38" s="30">
        <v>42157</v>
      </c>
      <c r="D38" s="81">
        <v>957</v>
      </c>
      <c r="E38" s="81"/>
      <c r="F38" s="81"/>
      <c r="G38" s="82"/>
      <c r="H38" s="83">
        <f t="shared" si="1"/>
        <v>957</v>
      </c>
      <c r="I38" s="26"/>
    </row>
    <row r="39" spans="2:9">
      <c r="B39" s="26">
        <v>34</v>
      </c>
      <c r="C39" s="30">
        <v>42158</v>
      </c>
      <c r="D39" s="81"/>
      <c r="E39" s="81"/>
      <c r="F39" s="81"/>
      <c r="G39" s="82"/>
      <c r="H39" s="84">
        <f t="shared" si="1"/>
        <v>0</v>
      </c>
      <c r="I39" s="26"/>
    </row>
    <row r="40" spans="2:9">
      <c r="B40" s="26">
        <v>35</v>
      </c>
      <c r="C40" s="30">
        <v>42159</v>
      </c>
      <c r="D40" s="81"/>
      <c r="E40" s="81"/>
      <c r="F40" s="81"/>
      <c r="G40" s="82"/>
      <c r="H40" s="84">
        <f t="shared" si="1"/>
        <v>0</v>
      </c>
      <c r="I40" s="26"/>
    </row>
    <row r="41" spans="2:9">
      <c r="B41" s="26">
        <v>36</v>
      </c>
      <c r="C41" s="30">
        <v>42160</v>
      </c>
      <c r="D41" s="81"/>
      <c r="E41" s="81"/>
      <c r="F41" s="81"/>
      <c r="G41" s="82"/>
      <c r="H41" s="84">
        <f t="shared" si="1"/>
        <v>0</v>
      </c>
      <c r="I41" s="26"/>
    </row>
    <row r="42" spans="2:9">
      <c r="B42" s="26">
        <v>37</v>
      </c>
      <c r="C42" s="30">
        <v>42161</v>
      </c>
      <c r="D42" s="81"/>
      <c r="E42" s="81">
        <v>165</v>
      </c>
      <c r="F42" s="81"/>
      <c r="G42" s="82"/>
      <c r="H42" s="83">
        <f t="shared" si="1"/>
        <v>165</v>
      </c>
      <c r="I42" s="26"/>
    </row>
    <row r="43" spans="2:9">
      <c r="B43" s="26">
        <v>38</v>
      </c>
      <c r="C43" s="30">
        <v>42162</v>
      </c>
      <c r="D43" s="81">
        <v>49.5</v>
      </c>
      <c r="E43" s="81">
        <v>49.5</v>
      </c>
      <c r="F43" s="81">
        <f>264+66</f>
        <v>330</v>
      </c>
      <c r="G43" s="82"/>
      <c r="H43" s="84">
        <f t="shared" ref="H43:H68" si="2">SUM(D43:G43)</f>
        <v>429</v>
      </c>
      <c r="I43" s="26"/>
    </row>
    <row r="44" spans="2:9">
      <c r="B44" s="26">
        <v>39</v>
      </c>
      <c r="C44" s="30">
        <v>42163</v>
      </c>
      <c r="D44" s="81">
        <v>165</v>
      </c>
      <c r="E44" s="81">
        <v>165</v>
      </c>
      <c r="F44" s="81">
        <v>181.5</v>
      </c>
      <c r="G44" s="82"/>
      <c r="H44" s="84">
        <f t="shared" si="2"/>
        <v>511.5</v>
      </c>
      <c r="I44" s="26"/>
    </row>
    <row r="45" spans="2:9">
      <c r="B45" s="26">
        <v>40</v>
      </c>
      <c r="C45" s="30">
        <v>42164</v>
      </c>
      <c r="D45" s="81"/>
      <c r="E45" s="81"/>
      <c r="F45" s="81"/>
      <c r="G45" s="82"/>
      <c r="H45" s="84">
        <f t="shared" si="2"/>
        <v>0</v>
      </c>
      <c r="I45" s="26"/>
    </row>
    <row r="46" spans="2:9">
      <c r="B46" s="26">
        <v>41</v>
      </c>
      <c r="C46" s="30">
        <v>42165</v>
      </c>
      <c r="D46" s="81"/>
      <c r="E46" s="81"/>
      <c r="F46" s="81"/>
      <c r="G46" s="82"/>
      <c r="H46" s="84">
        <f t="shared" si="2"/>
        <v>0</v>
      </c>
      <c r="I46" s="26"/>
    </row>
    <row r="47" spans="2:9">
      <c r="B47" s="26">
        <v>42</v>
      </c>
      <c r="C47" s="30">
        <v>42166</v>
      </c>
      <c r="D47" s="81">
        <f>198+18</f>
        <v>216</v>
      </c>
      <c r="E47" s="81">
        <v>231</v>
      </c>
      <c r="F47" s="81">
        <v>99</v>
      </c>
      <c r="G47" s="82"/>
      <c r="H47" s="84">
        <f t="shared" si="2"/>
        <v>546</v>
      </c>
      <c r="I47" s="26"/>
    </row>
    <row r="48" spans="2:9">
      <c r="B48" s="26">
        <v>43</v>
      </c>
      <c r="C48" s="30">
        <v>42167</v>
      </c>
      <c r="D48" s="81">
        <v>89</v>
      </c>
      <c r="E48" s="81">
        <v>132</v>
      </c>
      <c r="F48" s="81">
        <v>99</v>
      </c>
      <c r="G48" s="82"/>
      <c r="H48" s="84">
        <f t="shared" si="2"/>
        <v>320</v>
      </c>
      <c r="I48" s="26"/>
    </row>
    <row r="49" spans="2:9">
      <c r="B49" s="26">
        <v>44</v>
      </c>
      <c r="C49" s="30">
        <v>42168</v>
      </c>
      <c r="D49" s="81">
        <v>330</v>
      </c>
      <c r="E49" s="81">
        <v>198</v>
      </c>
      <c r="F49" s="81">
        <v>181.5</v>
      </c>
      <c r="G49" s="82"/>
      <c r="H49" s="84">
        <f t="shared" si="2"/>
        <v>709.5</v>
      </c>
      <c r="I49" s="26"/>
    </row>
    <row r="50" spans="2:9">
      <c r="B50" s="26">
        <v>45</v>
      </c>
      <c r="C50" s="30">
        <v>42169</v>
      </c>
      <c r="D50" s="81"/>
      <c r="E50" s="81"/>
      <c r="F50" s="81"/>
      <c r="G50" s="82"/>
      <c r="H50" s="84">
        <f t="shared" si="2"/>
        <v>0</v>
      </c>
      <c r="I50" s="26"/>
    </row>
    <row r="51" spans="2:9">
      <c r="B51" s="26">
        <v>46</v>
      </c>
      <c r="C51" s="30">
        <v>42170</v>
      </c>
      <c r="D51" s="69">
        <v>264</v>
      </c>
      <c r="E51" s="69">
        <v>132</v>
      </c>
      <c r="F51" s="69">
        <v>198</v>
      </c>
      <c r="G51" s="82"/>
      <c r="H51" s="84">
        <f t="shared" si="2"/>
        <v>594</v>
      </c>
      <c r="I51" s="26"/>
    </row>
    <row r="52" spans="2:9">
      <c r="B52" s="26">
        <v>47</v>
      </c>
      <c r="C52" s="30">
        <v>42171</v>
      </c>
      <c r="D52" s="81"/>
      <c r="E52" s="81"/>
      <c r="F52" s="81"/>
      <c r="G52" s="82"/>
      <c r="H52" s="84">
        <f t="shared" si="2"/>
        <v>0</v>
      </c>
      <c r="I52" s="26"/>
    </row>
    <row r="53" spans="2:9">
      <c r="B53" s="26">
        <v>48</v>
      </c>
      <c r="C53" s="30">
        <v>42172</v>
      </c>
      <c r="D53" s="81"/>
      <c r="E53" s="81"/>
      <c r="F53" s="81"/>
      <c r="G53" s="82"/>
      <c r="H53" s="84">
        <f t="shared" si="2"/>
        <v>0</v>
      </c>
      <c r="I53" s="26"/>
    </row>
    <row r="54" spans="2:9">
      <c r="B54" s="26">
        <v>49</v>
      </c>
      <c r="C54" s="30">
        <v>42173</v>
      </c>
      <c r="D54" s="81">
        <v>297</v>
      </c>
      <c r="E54" s="81">
        <v>231</v>
      </c>
      <c r="F54" s="81"/>
      <c r="G54" s="82"/>
      <c r="H54" s="84">
        <f t="shared" si="2"/>
        <v>528</v>
      </c>
      <c r="I54" s="26"/>
    </row>
    <row r="55" spans="2:9">
      <c r="B55" s="26">
        <v>50</v>
      </c>
      <c r="C55" s="30">
        <v>42174</v>
      </c>
      <c r="D55" s="81"/>
      <c r="E55" s="81">
        <v>105</v>
      </c>
      <c r="F55" s="81">
        <v>132</v>
      </c>
      <c r="G55" s="82"/>
      <c r="H55" s="84">
        <f t="shared" si="2"/>
        <v>237</v>
      </c>
      <c r="I55" s="26"/>
    </row>
    <row r="56" spans="2:9">
      <c r="B56" s="26">
        <v>51</v>
      </c>
      <c r="C56" s="30">
        <v>42175</v>
      </c>
      <c r="D56" s="81">
        <f>99+165</f>
        <v>264</v>
      </c>
      <c r="E56" s="81">
        <v>132</v>
      </c>
      <c r="F56" s="81"/>
      <c r="G56" s="82"/>
      <c r="H56" s="84">
        <f t="shared" si="2"/>
        <v>396</v>
      </c>
      <c r="I56" s="26"/>
    </row>
    <row r="57" spans="2:9">
      <c r="B57" s="26">
        <v>52</v>
      </c>
      <c r="C57" s="30">
        <v>42176</v>
      </c>
      <c r="D57" s="81">
        <v>231</v>
      </c>
      <c r="E57" s="81">
        <v>132</v>
      </c>
      <c r="F57" s="81">
        <v>165</v>
      </c>
      <c r="G57" s="82"/>
      <c r="H57" s="84">
        <f t="shared" si="2"/>
        <v>528</v>
      </c>
      <c r="I57" s="26"/>
    </row>
    <row r="58" spans="2:9">
      <c r="B58" s="26">
        <v>53</v>
      </c>
      <c r="C58" s="30">
        <v>42177</v>
      </c>
      <c r="D58" s="81"/>
      <c r="E58" s="81"/>
      <c r="F58" s="81"/>
      <c r="G58" s="82"/>
      <c r="H58" s="84">
        <f t="shared" si="2"/>
        <v>0</v>
      </c>
      <c r="I58" s="26"/>
    </row>
    <row r="59" spans="2:9">
      <c r="B59" s="26">
        <v>54</v>
      </c>
      <c r="C59" s="30">
        <v>42178</v>
      </c>
      <c r="D59" s="81"/>
      <c r="E59" s="81"/>
      <c r="F59" s="81"/>
      <c r="G59" s="82"/>
      <c r="H59" s="84">
        <f t="shared" si="2"/>
        <v>0</v>
      </c>
      <c r="I59" s="26"/>
    </row>
    <row r="60" spans="2:9">
      <c r="B60" s="26">
        <v>55</v>
      </c>
      <c r="C60" s="30">
        <v>42179</v>
      </c>
      <c r="D60" s="81">
        <v>198</v>
      </c>
      <c r="E60" s="81">
        <v>165</v>
      </c>
      <c r="F60" s="81">
        <v>99</v>
      </c>
      <c r="G60" s="82"/>
      <c r="H60" s="84">
        <f t="shared" si="2"/>
        <v>462</v>
      </c>
      <c r="I60" s="26"/>
    </row>
    <row r="61" spans="2:9">
      <c r="B61" s="26">
        <v>56</v>
      </c>
      <c r="C61" s="30">
        <v>42180</v>
      </c>
      <c r="D61" s="81">
        <v>528</v>
      </c>
      <c r="E61" s="81">
        <v>132</v>
      </c>
      <c r="F61" s="81"/>
      <c r="G61" s="82"/>
      <c r="H61" s="84">
        <f t="shared" si="2"/>
        <v>660</v>
      </c>
      <c r="I61" s="26"/>
    </row>
    <row r="62" spans="2:9">
      <c r="B62" s="26">
        <v>57</v>
      </c>
      <c r="C62" s="30">
        <v>42181</v>
      </c>
      <c r="D62" s="81">
        <v>198</v>
      </c>
      <c r="E62" s="81">
        <v>132</v>
      </c>
      <c r="F62" s="81"/>
      <c r="G62" s="82"/>
      <c r="H62" s="84">
        <f t="shared" si="2"/>
        <v>330</v>
      </c>
      <c r="I62" s="26"/>
    </row>
    <row r="63" spans="2:9">
      <c r="B63" s="26">
        <v>58</v>
      </c>
      <c r="C63" s="30">
        <v>42182</v>
      </c>
      <c r="D63" s="81"/>
      <c r="E63" s="81"/>
      <c r="F63" s="81"/>
      <c r="G63" s="82"/>
      <c r="H63" s="84">
        <f t="shared" si="2"/>
        <v>0</v>
      </c>
      <c r="I63" s="26"/>
    </row>
    <row r="64" spans="2:9">
      <c r="B64" s="26">
        <v>59</v>
      </c>
      <c r="C64" s="30">
        <v>42183</v>
      </c>
      <c r="D64" s="81">
        <v>231</v>
      </c>
      <c r="E64" s="81">
        <v>165</v>
      </c>
      <c r="F64" s="81"/>
      <c r="G64" s="82"/>
      <c r="H64" s="84">
        <f t="shared" si="2"/>
        <v>396</v>
      </c>
      <c r="I64" s="26"/>
    </row>
    <row r="65" spans="2:9">
      <c r="B65" s="26">
        <v>60</v>
      </c>
      <c r="C65" s="30">
        <v>42184</v>
      </c>
      <c r="D65" s="81">
        <v>132</v>
      </c>
      <c r="E65" s="81">
        <v>132</v>
      </c>
      <c r="F65" s="81">
        <v>264</v>
      </c>
      <c r="G65" s="82"/>
      <c r="H65" s="84">
        <f t="shared" si="2"/>
        <v>528</v>
      </c>
      <c r="I65" s="26"/>
    </row>
    <row r="66" spans="2:9">
      <c r="B66" s="26">
        <v>61</v>
      </c>
      <c r="C66" s="30">
        <v>42185</v>
      </c>
      <c r="D66" s="81">
        <v>99</v>
      </c>
      <c r="E66" s="81">
        <v>99</v>
      </c>
      <c r="F66" s="81"/>
      <c r="G66" s="82"/>
      <c r="H66" s="84">
        <f t="shared" si="2"/>
        <v>198</v>
      </c>
      <c r="I66" s="26"/>
    </row>
    <row r="67" spans="2:9">
      <c r="B67" s="26">
        <v>62</v>
      </c>
      <c r="C67" s="30">
        <v>42186</v>
      </c>
      <c r="D67" s="81"/>
      <c r="E67" s="81">
        <v>132</v>
      </c>
      <c r="F67" s="81"/>
      <c r="G67" s="82"/>
      <c r="H67" s="84">
        <f t="shared" si="2"/>
        <v>132</v>
      </c>
      <c r="I67" s="26"/>
    </row>
    <row r="68" spans="2:9">
      <c r="B68" s="26">
        <v>63</v>
      </c>
      <c r="C68" s="30">
        <v>42187</v>
      </c>
      <c r="D68" s="81">
        <v>231</v>
      </c>
      <c r="E68" s="81">
        <v>99</v>
      </c>
      <c r="F68" s="81">
        <v>231</v>
      </c>
      <c r="G68" s="82"/>
      <c r="H68" s="84">
        <f t="shared" si="2"/>
        <v>561</v>
      </c>
      <c r="I68" s="26"/>
    </row>
    <row r="69" spans="2:9">
      <c r="B69" s="26">
        <v>64</v>
      </c>
      <c r="C69" s="30">
        <v>42188</v>
      </c>
      <c r="D69" s="81">
        <v>132</v>
      </c>
      <c r="E69" s="81">
        <v>99</v>
      </c>
      <c r="F69" s="81">
        <v>99</v>
      </c>
      <c r="G69" s="82"/>
      <c r="H69" s="84">
        <f t="shared" ref="H69:H87" si="3">SUM(D69:G69)</f>
        <v>330</v>
      </c>
      <c r="I69" s="26"/>
    </row>
    <row r="70" spans="2:9">
      <c r="B70" s="26">
        <v>65</v>
      </c>
      <c r="C70" s="30">
        <v>42189</v>
      </c>
      <c r="D70" s="81"/>
      <c r="E70" s="81">
        <v>165</v>
      </c>
      <c r="F70" s="81">
        <v>99</v>
      </c>
      <c r="G70" s="82"/>
      <c r="H70" s="84">
        <f t="shared" si="3"/>
        <v>264</v>
      </c>
      <c r="I70" s="26"/>
    </row>
    <row r="71" spans="2:9">
      <c r="B71" s="26">
        <v>66</v>
      </c>
      <c r="C71" s="30">
        <v>42190</v>
      </c>
      <c r="D71" s="81">
        <v>330</v>
      </c>
      <c r="E71" s="81">
        <v>198</v>
      </c>
      <c r="F71" s="81"/>
      <c r="G71" s="82"/>
      <c r="H71" s="84">
        <f t="shared" si="3"/>
        <v>528</v>
      </c>
      <c r="I71" s="26"/>
    </row>
    <row r="72" spans="2:9">
      <c r="B72" s="26">
        <v>67</v>
      </c>
      <c r="C72" s="30">
        <v>42191</v>
      </c>
      <c r="D72" s="81">
        <v>330</v>
      </c>
      <c r="E72" s="81">
        <v>33</v>
      </c>
      <c r="F72" s="81">
        <v>99</v>
      </c>
      <c r="G72" s="82"/>
      <c r="H72" s="84">
        <f t="shared" si="3"/>
        <v>462</v>
      </c>
      <c r="I72" s="26"/>
    </row>
    <row r="73" spans="2:9">
      <c r="B73" s="26">
        <v>68</v>
      </c>
      <c r="C73" s="30">
        <v>42192</v>
      </c>
      <c r="D73" s="81">
        <v>297</v>
      </c>
      <c r="E73" s="81">
        <v>198</v>
      </c>
      <c r="F73" s="81">
        <v>165</v>
      </c>
      <c r="G73" s="82"/>
      <c r="H73" s="84">
        <f t="shared" si="3"/>
        <v>660</v>
      </c>
      <c r="I73" s="26"/>
    </row>
    <row r="74" spans="2:9">
      <c r="B74" s="26">
        <v>69</v>
      </c>
      <c r="C74" s="30">
        <v>42193</v>
      </c>
      <c r="D74" s="81"/>
      <c r="E74" s="81">
        <v>132</v>
      </c>
      <c r="F74" s="81"/>
      <c r="G74" s="82"/>
      <c r="H74" s="84">
        <f t="shared" si="3"/>
        <v>132</v>
      </c>
      <c r="I74" s="26"/>
    </row>
    <row r="75" spans="2:9">
      <c r="B75" s="26">
        <v>70</v>
      </c>
      <c r="C75" s="30">
        <v>42194</v>
      </c>
      <c r="D75" s="81">
        <v>264</v>
      </c>
      <c r="E75" s="81">
        <f>46+53</f>
        <v>99</v>
      </c>
      <c r="F75" s="81">
        <v>264</v>
      </c>
      <c r="G75" s="82"/>
      <c r="H75" s="84">
        <f t="shared" si="3"/>
        <v>627</v>
      </c>
      <c r="I75" s="26"/>
    </row>
    <row r="76" spans="2:9">
      <c r="B76" s="26">
        <v>71</v>
      </c>
      <c r="C76" s="30">
        <v>42195</v>
      </c>
      <c r="D76" s="81"/>
      <c r="E76" s="81"/>
      <c r="F76" s="81"/>
      <c r="G76" s="82"/>
      <c r="H76" s="84">
        <f t="shared" si="3"/>
        <v>0</v>
      </c>
      <c r="I76" s="26"/>
    </row>
    <row r="77" spans="2:9">
      <c r="B77" s="26">
        <v>72</v>
      </c>
      <c r="C77" s="30">
        <v>42196</v>
      </c>
      <c r="D77" s="81"/>
      <c r="E77" s="81"/>
      <c r="F77" s="81"/>
      <c r="G77" s="82">
        <v>33</v>
      </c>
      <c r="H77" s="84">
        <f t="shared" si="3"/>
        <v>33</v>
      </c>
      <c r="I77" s="26"/>
    </row>
    <row r="78" spans="2:9">
      <c r="B78" s="26">
        <v>73</v>
      </c>
      <c r="C78" s="30">
        <v>42197</v>
      </c>
      <c r="D78" s="81"/>
      <c r="E78" s="81"/>
      <c r="F78" s="81"/>
      <c r="G78" s="82"/>
      <c r="H78" s="84">
        <f t="shared" si="3"/>
        <v>0</v>
      </c>
      <c r="I78" s="26"/>
    </row>
    <row r="79" spans="2:9">
      <c r="B79" s="26">
        <v>74</v>
      </c>
      <c r="C79" s="30">
        <v>42198</v>
      </c>
      <c r="D79" s="81"/>
      <c r="E79" s="81"/>
      <c r="F79" s="81"/>
      <c r="G79" s="82"/>
      <c r="H79" s="84">
        <f t="shared" si="3"/>
        <v>0</v>
      </c>
      <c r="I79" s="26"/>
    </row>
    <row r="80" spans="2:9">
      <c r="B80" s="26">
        <v>75</v>
      </c>
      <c r="C80" s="30">
        <v>42199</v>
      </c>
      <c r="D80" s="81"/>
      <c r="E80" s="81"/>
      <c r="F80" s="81"/>
      <c r="G80" s="82"/>
      <c r="H80" s="84">
        <f t="shared" si="3"/>
        <v>0</v>
      </c>
      <c r="I80" s="26"/>
    </row>
    <row r="81" spans="2:9">
      <c r="B81" s="26">
        <v>76</v>
      </c>
      <c r="C81" s="30">
        <v>42200</v>
      </c>
      <c r="D81" s="81"/>
      <c r="E81" s="81"/>
      <c r="F81" s="81"/>
      <c r="G81" s="82"/>
      <c r="H81" s="84">
        <f t="shared" si="3"/>
        <v>0</v>
      </c>
      <c r="I81" s="26"/>
    </row>
    <row r="82" spans="2:9">
      <c r="B82" s="26">
        <v>77</v>
      </c>
      <c r="C82" s="30">
        <v>42201</v>
      </c>
      <c r="D82" s="81"/>
      <c r="E82" s="81"/>
      <c r="F82" s="81"/>
      <c r="G82" s="82"/>
      <c r="H82" s="84">
        <f t="shared" si="3"/>
        <v>0</v>
      </c>
      <c r="I82" s="26"/>
    </row>
    <row r="83" spans="2:9">
      <c r="B83" s="26">
        <v>78</v>
      </c>
      <c r="C83" s="30">
        <v>42202</v>
      </c>
      <c r="D83" s="81"/>
      <c r="E83" s="81"/>
      <c r="F83" s="81"/>
      <c r="G83" s="82"/>
      <c r="H83" s="84">
        <f t="shared" si="3"/>
        <v>0</v>
      </c>
      <c r="I83" s="26"/>
    </row>
    <row r="84" spans="2:9">
      <c r="B84" s="26">
        <v>79</v>
      </c>
      <c r="C84" s="30">
        <v>42203</v>
      </c>
      <c r="D84" s="81"/>
      <c r="E84" s="81"/>
      <c r="F84" s="81"/>
      <c r="G84" s="82"/>
      <c r="H84" s="84">
        <f t="shared" si="3"/>
        <v>0</v>
      </c>
      <c r="I84" s="26"/>
    </row>
    <row r="85" spans="2:9">
      <c r="B85" s="26">
        <v>80</v>
      </c>
      <c r="C85" s="30">
        <v>42204</v>
      </c>
      <c r="D85" s="81"/>
      <c r="E85" s="81"/>
      <c r="F85" s="81"/>
      <c r="G85" s="82"/>
      <c r="H85" s="84">
        <f t="shared" si="3"/>
        <v>0</v>
      </c>
      <c r="I85" s="26"/>
    </row>
    <row r="86" spans="2:9">
      <c r="B86" s="26">
        <v>81</v>
      </c>
      <c r="C86" s="30">
        <v>42205</v>
      </c>
      <c r="D86" s="81"/>
      <c r="E86" s="81"/>
      <c r="F86" s="81"/>
      <c r="G86" s="82"/>
      <c r="H86" s="84">
        <f t="shared" si="3"/>
        <v>0</v>
      </c>
      <c r="I86" s="26"/>
    </row>
    <row r="87" spans="2:9">
      <c r="B87" s="26">
        <v>82</v>
      </c>
      <c r="C87" s="30">
        <v>42206</v>
      </c>
      <c r="D87" s="81"/>
      <c r="E87" s="81"/>
      <c r="F87" s="81"/>
      <c r="G87" s="82"/>
      <c r="H87" s="84">
        <f t="shared" si="3"/>
        <v>0</v>
      </c>
      <c r="I87" s="26"/>
    </row>
    <row r="88" spans="2:9">
      <c r="B88" s="26">
        <v>83</v>
      </c>
      <c r="C88" s="30">
        <v>42207</v>
      </c>
      <c r="D88" s="81"/>
      <c r="E88" s="81"/>
      <c r="F88" s="81"/>
      <c r="G88" s="82"/>
      <c r="H88" s="84">
        <f t="shared" ref="H88:H118" si="4">SUM(D88:G88)</f>
        <v>0</v>
      </c>
      <c r="I88" s="26"/>
    </row>
    <row r="89" spans="2:9">
      <c r="B89" s="26">
        <v>84</v>
      </c>
      <c r="C89" s="30">
        <v>42208</v>
      </c>
      <c r="D89" s="81"/>
      <c r="E89" s="81"/>
      <c r="F89" s="81"/>
      <c r="G89" s="82"/>
      <c r="H89" s="84">
        <f t="shared" si="4"/>
        <v>0</v>
      </c>
      <c r="I89" s="26"/>
    </row>
    <row r="90" spans="2:9">
      <c r="B90" s="26">
        <v>85</v>
      </c>
      <c r="C90" s="30">
        <v>42209</v>
      </c>
      <c r="D90" s="81"/>
      <c r="E90" s="81"/>
      <c r="F90" s="81"/>
      <c r="G90" s="82"/>
      <c r="H90" s="84">
        <f t="shared" si="4"/>
        <v>0</v>
      </c>
      <c r="I90" s="26"/>
    </row>
    <row r="91" spans="2:9">
      <c r="B91" s="26">
        <v>86</v>
      </c>
      <c r="C91" s="30">
        <v>42210</v>
      </c>
      <c r="D91" s="81"/>
      <c r="E91" s="81"/>
      <c r="F91" s="81"/>
      <c r="G91" s="82"/>
      <c r="H91" s="84">
        <f t="shared" si="4"/>
        <v>0</v>
      </c>
      <c r="I91" s="26"/>
    </row>
    <row r="92" spans="2:9">
      <c r="B92" s="26">
        <v>87</v>
      </c>
      <c r="C92" s="30">
        <v>42211</v>
      </c>
      <c r="D92" s="81"/>
      <c r="E92" s="81"/>
      <c r="F92" s="81"/>
      <c r="G92" s="82"/>
      <c r="H92" s="84">
        <f t="shared" si="4"/>
        <v>0</v>
      </c>
      <c r="I92" s="26"/>
    </row>
    <row r="93" spans="2:9">
      <c r="B93" s="26">
        <v>88</v>
      </c>
      <c r="C93" s="30">
        <v>42212</v>
      </c>
      <c r="D93" s="81"/>
      <c r="E93" s="81"/>
      <c r="F93" s="81"/>
      <c r="G93" s="82"/>
      <c r="H93" s="84">
        <f t="shared" si="4"/>
        <v>0</v>
      </c>
      <c r="I93" s="26"/>
    </row>
    <row r="94" spans="2:9">
      <c r="B94" s="26">
        <v>89</v>
      </c>
      <c r="C94" s="30">
        <v>42213</v>
      </c>
      <c r="D94" s="81"/>
      <c r="E94" s="81"/>
      <c r="F94" s="81"/>
      <c r="G94" s="82"/>
      <c r="H94" s="84">
        <f t="shared" si="4"/>
        <v>0</v>
      </c>
      <c r="I94" s="26"/>
    </row>
    <row r="95" spans="2:9">
      <c r="B95" s="26">
        <v>90</v>
      </c>
      <c r="C95" s="30">
        <v>42214</v>
      </c>
      <c r="D95" s="81"/>
      <c r="E95" s="81"/>
      <c r="F95" s="81"/>
      <c r="G95" s="82"/>
      <c r="H95" s="84">
        <f t="shared" si="4"/>
        <v>0</v>
      </c>
      <c r="I95" s="26"/>
    </row>
    <row r="96" spans="2:9">
      <c r="B96" s="26">
        <v>91</v>
      </c>
      <c r="C96" s="30">
        <v>42215</v>
      </c>
      <c r="D96" s="81"/>
      <c r="E96" s="81"/>
      <c r="F96" s="81"/>
      <c r="G96" s="82"/>
      <c r="H96" s="84">
        <f t="shared" si="4"/>
        <v>0</v>
      </c>
      <c r="I96" s="26"/>
    </row>
    <row r="97" spans="2:9">
      <c r="B97" s="26">
        <v>92</v>
      </c>
      <c r="C97" s="30">
        <v>42216</v>
      </c>
      <c r="D97" s="81"/>
      <c r="E97" s="81"/>
      <c r="F97" s="81"/>
      <c r="G97" s="82"/>
      <c r="H97" s="84">
        <f t="shared" si="4"/>
        <v>0</v>
      </c>
      <c r="I97" s="26"/>
    </row>
    <row r="98" spans="2:9">
      <c r="B98" s="26">
        <v>93</v>
      </c>
      <c r="C98" s="30">
        <v>42217</v>
      </c>
      <c r="D98" s="81"/>
      <c r="E98" s="81"/>
      <c r="F98" s="81"/>
      <c r="G98" s="82"/>
      <c r="H98" s="84">
        <f t="shared" si="4"/>
        <v>0</v>
      </c>
      <c r="I98" s="26"/>
    </row>
    <row r="99" spans="2:9">
      <c r="B99" s="26">
        <v>94</v>
      </c>
      <c r="C99" s="30">
        <v>42218</v>
      </c>
      <c r="D99" s="81"/>
      <c r="E99" s="81"/>
      <c r="F99" s="81"/>
      <c r="G99" s="82"/>
      <c r="H99" s="84">
        <f t="shared" si="4"/>
        <v>0</v>
      </c>
      <c r="I99" s="26"/>
    </row>
    <row r="100" spans="2:9">
      <c r="B100" s="26">
        <v>95</v>
      </c>
      <c r="C100" s="30">
        <v>42219</v>
      </c>
      <c r="D100" s="81"/>
      <c r="E100" s="81"/>
      <c r="F100" s="81"/>
      <c r="G100" s="82"/>
      <c r="H100" s="84">
        <f t="shared" si="4"/>
        <v>0</v>
      </c>
      <c r="I100" s="26"/>
    </row>
    <row r="101" spans="2:9">
      <c r="B101" s="26">
        <v>96</v>
      </c>
      <c r="C101" s="30">
        <v>42220</v>
      </c>
      <c r="D101" s="81"/>
      <c r="E101" s="81"/>
      <c r="F101" s="81"/>
      <c r="G101" s="82"/>
      <c r="H101" s="84">
        <f t="shared" si="4"/>
        <v>0</v>
      </c>
      <c r="I101" s="26"/>
    </row>
    <row r="102" spans="2:9">
      <c r="B102" s="26">
        <v>97</v>
      </c>
      <c r="C102" s="30">
        <v>42221</v>
      </c>
      <c r="D102" s="81"/>
      <c r="E102" s="81"/>
      <c r="F102" s="81"/>
      <c r="G102" s="82"/>
      <c r="H102" s="84">
        <f t="shared" si="4"/>
        <v>0</v>
      </c>
      <c r="I102" s="26"/>
    </row>
    <row r="103" spans="2:9">
      <c r="B103" s="26">
        <v>98</v>
      </c>
      <c r="C103" s="30">
        <v>42222</v>
      </c>
      <c r="D103" s="81"/>
      <c r="E103" s="81"/>
      <c r="F103" s="81"/>
      <c r="G103" s="82"/>
      <c r="H103" s="84">
        <f t="shared" si="4"/>
        <v>0</v>
      </c>
      <c r="I103" s="26"/>
    </row>
    <row r="104" spans="2:9">
      <c r="B104" s="26">
        <v>99</v>
      </c>
      <c r="C104" s="30">
        <v>42223</v>
      </c>
      <c r="D104" s="81"/>
      <c r="E104" s="81"/>
      <c r="F104" s="81"/>
      <c r="G104" s="82"/>
      <c r="H104" s="84">
        <f t="shared" si="4"/>
        <v>0</v>
      </c>
      <c r="I104" s="26"/>
    </row>
    <row r="105" spans="2:9">
      <c r="B105" s="26">
        <v>100</v>
      </c>
      <c r="C105" s="30">
        <v>42224</v>
      </c>
      <c r="D105" s="81"/>
      <c r="E105" s="81"/>
      <c r="F105" s="81"/>
      <c r="G105" s="82"/>
      <c r="H105" s="84">
        <f t="shared" si="4"/>
        <v>0</v>
      </c>
      <c r="I105" s="26"/>
    </row>
    <row r="106" spans="2:9">
      <c r="B106" s="26">
        <v>101</v>
      </c>
      <c r="C106" s="30">
        <v>42225</v>
      </c>
      <c r="D106" s="81"/>
      <c r="E106" s="81"/>
      <c r="F106" s="81"/>
      <c r="G106" s="82"/>
      <c r="H106" s="84">
        <f t="shared" si="4"/>
        <v>0</v>
      </c>
      <c r="I106" s="26"/>
    </row>
    <row r="107" spans="2:9">
      <c r="B107" s="26">
        <v>102</v>
      </c>
      <c r="C107" s="30">
        <v>42226</v>
      </c>
      <c r="D107" s="81"/>
      <c r="E107" s="81"/>
      <c r="F107" s="81"/>
      <c r="G107" s="82"/>
      <c r="H107" s="84">
        <f t="shared" si="4"/>
        <v>0</v>
      </c>
      <c r="I107" s="26"/>
    </row>
    <row r="108" spans="2:9">
      <c r="B108" s="26">
        <v>103</v>
      </c>
      <c r="C108" s="30">
        <v>42227</v>
      </c>
      <c r="D108" s="81"/>
      <c r="E108" s="81"/>
      <c r="F108" s="81"/>
      <c r="G108" s="82"/>
      <c r="H108" s="84">
        <f t="shared" si="4"/>
        <v>0</v>
      </c>
      <c r="I108" s="26"/>
    </row>
    <row r="109" spans="2:9">
      <c r="B109" s="26">
        <v>104</v>
      </c>
      <c r="C109" s="30">
        <v>42228</v>
      </c>
      <c r="D109" s="81"/>
      <c r="E109" s="81"/>
      <c r="F109" s="81"/>
      <c r="G109" s="82"/>
      <c r="H109" s="84">
        <f t="shared" si="4"/>
        <v>0</v>
      </c>
      <c r="I109" s="26"/>
    </row>
    <row r="110" spans="2:9">
      <c r="B110" s="26">
        <v>105</v>
      </c>
      <c r="C110" s="30">
        <v>42229</v>
      </c>
      <c r="D110" s="81"/>
      <c r="E110" s="81"/>
      <c r="F110" s="81"/>
      <c r="G110" s="82"/>
      <c r="H110" s="84">
        <f t="shared" si="4"/>
        <v>0</v>
      </c>
      <c r="I110" s="26"/>
    </row>
    <row r="111" spans="2:9">
      <c r="B111" s="26">
        <v>106</v>
      </c>
      <c r="C111" s="30">
        <v>42230</v>
      </c>
      <c r="D111" s="81"/>
      <c r="E111" s="81"/>
      <c r="F111" s="81"/>
      <c r="G111" s="82"/>
      <c r="H111" s="84">
        <f t="shared" si="4"/>
        <v>0</v>
      </c>
      <c r="I111" s="26"/>
    </row>
    <row r="112" spans="2:9">
      <c r="B112" s="26">
        <v>107</v>
      </c>
      <c r="C112" s="30">
        <v>42231</v>
      </c>
      <c r="D112" s="81"/>
      <c r="E112" s="81"/>
      <c r="F112" s="81"/>
      <c r="G112" s="82"/>
      <c r="H112" s="84">
        <f t="shared" si="4"/>
        <v>0</v>
      </c>
      <c r="I112" s="26"/>
    </row>
    <row r="113" spans="2:9">
      <c r="B113" s="26">
        <v>108</v>
      </c>
      <c r="C113" s="30">
        <v>42232</v>
      </c>
      <c r="D113" s="81"/>
      <c r="E113" s="81"/>
      <c r="F113" s="81"/>
      <c r="G113" s="82"/>
      <c r="H113" s="84">
        <f t="shared" si="4"/>
        <v>0</v>
      </c>
      <c r="I113" s="26"/>
    </row>
    <row r="114" spans="2:9">
      <c r="B114" s="26">
        <v>109</v>
      </c>
      <c r="C114" s="30">
        <v>42233</v>
      </c>
      <c r="D114" s="81"/>
      <c r="E114" s="81"/>
      <c r="F114" s="81"/>
      <c r="G114" s="82"/>
      <c r="H114" s="84">
        <f t="shared" si="4"/>
        <v>0</v>
      </c>
      <c r="I114" s="26"/>
    </row>
    <row r="115" spans="2:9">
      <c r="B115" s="26">
        <v>110</v>
      </c>
      <c r="C115" s="30">
        <v>42234</v>
      </c>
      <c r="D115" s="81"/>
      <c r="E115" s="81"/>
      <c r="F115" s="81"/>
      <c r="G115" s="82"/>
      <c r="H115" s="84">
        <f t="shared" si="4"/>
        <v>0</v>
      </c>
      <c r="I115" s="26"/>
    </row>
    <row r="116" spans="2:9">
      <c r="B116" s="26">
        <v>111</v>
      </c>
      <c r="C116" s="30">
        <v>42235</v>
      </c>
      <c r="D116" s="81"/>
      <c r="E116" s="81"/>
      <c r="F116" s="81"/>
      <c r="G116" s="82"/>
      <c r="H116" s="84">
        <f t="shared" si="4"/>
        <v>0</v>
      </c>
      <c r="I116" s="26"/>
    </row>
    <row r="117" spans="2:9">
      <c r="B117" s="26">
        <v>112</v>
      </c>
      <c r="C117" s="30">
        <v>42236</v>
      </c>
      <c r="D117" s="81"/>
      <c r="E117" s="81"/>
      <c r="F117" s="81"/>
      <c r="G117" s="82"/>
      <c r="H117" s="84">
        <f t="shared" si="4"/>
        <v>0</v>
      </c>
      <c r="I117" s="26"/>
    </row>
    <row r="118" spans="2:9">
      <c r="B118" s="26">
        <v>113</v>
      </c>
      <c r="C118" s="30">
        <v>42237</v>
      </c>
      <c r="D118" s="81"/>
      <c r="E118" s="81"/>
      <c r="F118" s="81"/>
      <c r="G118" s="82"/>
      <c r="H118" s="84">
        <f t="shared" si="4"/>
        <v>0</v>
      </c>
      <c r="I118" s="26"/>
    </row>
    <row r="119" spans="2:9">
      <c r="B119" s="26">
        <v>114</v>
      </c>
      <c r="C119" s="30">
        <v>42238</v>
      </c>
      <c r="D119" s="81"/>
      <c r="E119" s="81"/>
      <c r="F119" s="81"/>
      <c r="G119" s="82"/>
      <c r="H119" s="84">
        <f t="shared" ref="H119:H138" si="5">SUM(D119:G119)</f>
        <v>0</v>
      </c>
      <c r="I119" s="26"/>
    </row>
    <row r="120" spans="2:9">
      <c r="B120" s="26">
        <v>115</v>
      </c>
      <c r="C120" s="30">
        <v>42239</v>
      </c>
      <c r="D120" s="81"/>
      <c r="E120" s="81"/>
      <c r="F120" s="81"/>
      <c r="G120" s="82"/>
      <c r="H120" s="84">
        <f t="shared" si="5"/>
        <v>0</v>
      </c>
      <c r="I120" s="26"/>
    </row>
    <row r="121" spans="2:9">
      <c r="B121" s="26">
        <v>116</v>
      </c>
      <c r="C121" s="30">
        <v>42240</v>
      </c>
      <c r="D121" s="81"/>
      <c r="E121" s="81"/>
      <c r="F121" s="81"/>
      <c r="G121" s="82"/>
      <c r="H121" s="84">
        <f t="shared" si="5"/>
        <v>0</v>
      </c>
      <c r="I121" s="26"/>
    </row>
    <row r="122" spans="2:9">
      <c r="B122" s="26">
        <v>117</v>
      </c>
      <c r="C122" s="30">
        <v>42241</v>
      </c>
      <c r="D122" s="81"/>
      <c r="E122" s="81"/>
      <c r="F122" s="81"/>
      <c r="G122" s="82"/>
      <c r="H122" s="84">
        <f t="shared" si="5"/>
        <v>0</v>
      </c>
      <c r="I122" s="26"/>
    </row>
    <row r="123" spans="2:9">
      <c r="B123" s="26">
        <v>118</v>
      </c>
      <c r="C123" s="30">
        <v>42242</v>
      </c>
      <c r="D123" s="81"/>
      <c r="E123" s="81"/>
      <c r="F123" s="81"/>
      <c r="G123" s="82"/>
      <c r="H123" s="84">
        <f t="shared" si="5"/>
        <v>0</v>
      </c>
      <c r="I123" s="26"/>
    </row>
    <row r="124" spans="2:9">
      <c r="B124" s="26">
        <v>119</v>
      </c>
      <c r="C124" s="30">
        <v>42243</v>
      </c>
      <c r="D124" s="81"/>
      <c r="E124" s="81"/>
      <c r="F124" s="81"/>
      <c r="G124" s="82"/>
      <c r="H124" s="84">
        <f t="shared" si="5"/>
        <v>0</v>
      </c>
      <c r="I124" s="26"/>
    </row>
    <row r="125" spans="2:9">
      <c r="B125" s="26">
        <v>120</v>
      </c>
      <c r="C125" s="30">
        <v>42244</v>
      </c>
      <c r="D125" s="81"/>
      <c r="E125" s="81"/>
      <c r="F125" s="81"/>
      <c r="G125" s="82"/>
      <c r="H125" s="84">
        <f t="shared" si="5"/>
        <v>0</v>
      </c>
      <c r="I125" s="26"/>
    </row>
    <row r="126" spans="2:9">
      <c r="B126" s="26">
        <v>121</v>
      </c>
      <c r="C126" s="30">
        <v>42245</v>
      </c>
      <c r="D126" s="81"/>
      <c r="E126" s="81"/>
      <c r="F126" s="81"/>
      <c r="G126" s="82"/>
      <c r="H126" s="84">
        <f t="shared" si="5"/>
        <v>0</v>
      </c>
      <c r="I126" s="26"/>
    </row>
    <row r="127" spans="2:9">
      <c r="B127" s="26">
        <v>122</v>
      </c>
      <c r="C127" s="30">
        <v>42246</v>
      </c>
      <c r="D127" s="81"/>
      <c r="E127" s="81"/>
      <c r="F127" s="81"/>
      <c r="G127" s="82"/>
      <c r="H127" s="84">
        <f t="shared" si="5"/>
        <v>0</v>
      </c>
      <c r="I127" s="26"/>
    </row>
    <row r="128" spans="2:9">
      <c r="B128" s="26">
        <v>123</v>
      </c>
      <c r="C128" s="30">
        <v>42247</v>
      </c>
      <c r="D128" s="81"/>
      <c r="E128" s="81"/>
      <c r="F128" s="81"/>
      <c r="G128" s="82"/>
      <c r="H128" s="84">
        <f t="shared" si="5"/>
        <v>0</v>
      </c>
      <c r="I128" s="26"/>
    </row>
    <row r="129" spans="2:9">
      <c r="B129" s="26">
        <v>124</v>
      </c>
      <c r="C129" s="30">
        <v>42248</v>
      </c>
      <c r="D129" s="81"/>
      <c r="E129" s="81"/>
      <c r="F129" s="81"/>
      <c r="G129" s="82"/>
      <c r="H129" s="84">
        <f t="shared" si="5"/>
        <v>0</v>
      </c>
      <c r="I129" s="26"/>
    </row>
    <row r="130" spans="2:9">
      <c r="B130" s="26">
        <v>125</v>
      </c>
      <c r="C130" s="30">
        <v>42249</v>
      </c>
      <c r="D130" s="81"/>
      <c r="E130" s="81"/>
      <c r="F130" s="81"/>
      <c r="G130" s="82"/>
      <c r="H130" s="84">
        <f t="shared" si="5"/>
        <v>0</v>
      </c>
      <c r="I130" s="26"/>
    </row>
    <row r="131" spans="2:9">
      <c r="B131" s="26">
        <v>126</v>
      </c>
      <c r="C131" s="30">
        <v>42250</v>
      </c>
      <c r="D131" s="81"/>
      <c r="E131" s="81"/>
      <c r="F131" s="81"/>
      <c r="G131" s="82"/>
      <c r="H131" s="84">
        <f t="shared" si="5"/>
        <v>0</v>
      </c>
      <c r="I131" s="26"/>
    </row>
    <row r="132" spans="2:9">
      <c r="B132" s="26">
        <v>127</v>
      </c>
      <c r="C132" s="30">
        <v>42251</v>
      </c>
      <c r="D132" s="81"/>
      <c r="E132" s="81"/>
      <c r="F132" s="81"/>
      <c r="G132" s="82"/>
      <c r="H132" s="84">
        <f t="shared" si="5"/>
        <v>0</v>
      </c>
      <c r="I132" s="26"/>
    </row>
    <row r="133" spans="2:9">
      <c r="B133" s="26">
        <v>128</v>
      </c>
      <c r="C133" s="30">
        <v>42252</v>
      </c>
      <c r="D133" s="81"/>
      <c r="E133" s="81"/>
      <c r="F133" s="81"/>
      <c r="G133" s="82"/>
      <c r="H133" s="84">
        <f t="shared" si="5"/>
        <v>0</v>
      </c>
      <c r="I133" s="26"/>
    </row>
    <row r="134" spans="2:9">
      <c r="B134" s="26">
        <v>129</v>
      </c>
      <c r="C134" s="30">
        <v>42253</v>
      </c>
      <c r="D134" s="81"/>
      <c r="E134" s="81"/>
      <c r="F134" s="81"/>
      <c r="G134" s="82"/>
      <c r="H134" s="84">
        <f t="shared" si="5"/>
        <v>0</v>
      </c>
      <c r="I134" s="26"/>
    </row>
    <row r="135" spans="2:9">
      <c r="B135" s="26">
        <v>130</v>
      </c>
      <c r="C135" s="30">
        <v>42254</v>
      </c>
      <c r="D135" s="81"/>
      <c r="E135" s="81"/>
      <c r="F135" s="81"/>
      <c r="G135" s="82"/>
      <c r="H135" s="84">
        <f t="shared" si="5"/>
        <v>0</v>
      </c>
      <c r="I135" s="26"/>
    </row>
    <row r="136" spans="2:9">
      <c r="B136" s="26">
        <v>131</v>
      </c>
      <c r="C136" s="30">
        <v>42255</v>
      </c>
      <c r="D136" s="81"/>
      <c r="E136" s="81"/>
      <c r="F136" s="81"/>
      <c r="G136" s="82"/>
      <c r="H136" s="84">
        <f t="shared" si="5"/>
        <v>0</v>
      </c>
      <c r="I136" s="26"/>
    </row>
    <row r="137" spans="2:9">
      <c r="B137" s="26">
        <v>132</v>
      </c>
      <c r="C137" s="30">
        <v>42256</v>
      </c>
      <c r="D137" s="81"/>
      <c r="E137" s="81"/>
      <c r="F137" s="81"/>
      <c r="G137" s="82"/>
      <c r="H137" s="84">
        <f t="shared" si="5"/>
        <v>0</v>
      </c>
      <c r="I137" s="26"/>
    </row>
    <row r="138" spans="2:9">
      <c r="B138" s="26">
        <v>133</v>
      </c>
      <c r="C138" s="30">
        <v>42257</v>
      </c>
      <c r="D138" s="81"/>
      <c r="E138" s="81"/>
      <c r="F138" s="81"/>
      <c r="G138" s="82"/>
      <c r="H138" s="84">
        <f t="shared" si="5"/>
        <v>0</v>
      </c>
      <c r="I138" s="26"/>
    </row>
  </sheetData>
  <mergeCells count="7">
    <mergeCell ref="B1:I1"/>
    <mergeCell ref="B2:I2"/>
    <mergeCell ref="B4:B5"/>
    <mergeCell ref="C4:C5"/>
    <mergeCell ref="H4:H5"/>
    <mergeCell ref="I4:I5"/>
    <mergeCell ref="D4:G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M146"/>
  <sheetViews>
    <sheetView workbookViewId="0">
      <pane xSplit="3" ySplit="5" topLeftCell="D57" activePane="bottomRight" state="frozen"/>
      <selection pane="topRight" activeCell="D1" sqref="D1"/>
      <selection pane="bottomLeft" activeCell="A6" sqref="A6"/>
      <selection pane="bottomRight" activeCell="J79" sqref="J79"/>
    </sheetView>
  </sheetViews>
  <sheetFormatPr defaultRowHeight="15"/>
  <cols>
    <col min="2" max="2" width="6.5703125" customWidth="1"/>
    <col min="3" max="3" width="17.5703125" customWidth="1"/>
    <col min="4" max="4" width="15.28515625" customWidth="1"/>
    <col min="5" max="11" width="12.7109375" customWidth="1"/>
    <col min="12" max="12" width="11.85546875" customWidth="1"/>
    <col min="13" max="13" width="17" customWidth="1"/>
  </cols>
  <sheetData>
    <row r="1" spans="2:13" ht="18.75">
      <c r="B1" s="146" t="s">
        <v>19</v>
      </c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</row>
    <row r="2" spans="2:13" ht="18.75">
      <c r="B2" s="146" t="s">
        <v>7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</row>
    <row r="3" spans="2:13" ht="19.5" thickBot="1"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</row>
    <row r="4" spans="2:13" ht="15.75">
      <c r="B4" s="147" t="s">
        <v>0</v>
      </c>
      <c r="C4" s="149" t="s">
        <v>26</v>
      </c>
      <c r="D4" s="151" t="s">
        <v>11</v>
      </c>
      <c r="E4" s="151"/>
      <c r="F4" s="151"/>
      <c r="G4" s="151"/>
      <c r="H4" s="151"/>
      <c r="I4" s="151"/>
      <c r="J4" s="151"/>
      <c r="K4" s="151"/>
      <c r="L4" s="151"/>
      <c r="M4" s="41"/>
    </row>
    <row r="5" spans="2:13" ht="16.5" thickBot="1">
      <c r="B5" s="148"/>
      <c r="C5" s="150"/>
      <c r="D5" s="43" t="s">
        <v>31</v>
      </c>
      <c r="E5" s="43" t="s">
        <v>34</v>
      </c>
      <c r="F5" s="43" t="s">
        <v>45</v>
      </c>
      <c r="G5" s="43" t="s">
        <v>49</v>
      </c>
      <c r="H5" s="43" t="s">
        <v>47</v>
      </c>
      <c r="I5" s="43" t="s">
        <v>65</v>
      </c>
      <c r="J5" s="43" t="s">
        <v>20</v>
      </c>
      <c r="K5" s="43" t="s">
        <v>30</v>
      </c>
      <c r="L5" s="43" t="s">
        <v>30</v>
      </c>
      <c r="M5" s="42" t="s">
        <v>12</v>
      </c>
    </row>
    <row r="6" spans="2:13" ht="15.75" thickTop="1">
      <c r="B6" s="39">
        <v>1</v>
      </c>
      <c r="C6" s="36">
        <v>42125</v>
      </c>
      <c r="D6" s="32"/>
      <c r="E6" s="32"/>
      <c r="F6" s="32"/>
      <c r="G6" s="32"/>
      <c r="H6" s="32"/>
      <c r="I6" s="32"/>
      <c r="J6" s="32"/>
      <c r="K6" s="32"/>
      <c r="L6" s="32"/>
      <c r="M6" s="33">
        <f>SUM(D6:L6)</f>
        <v>0</v>
      </c>
    </row>
    <row r="7" spans="2:13">
      <c r="B7" s="40">
        <v>2</v>
      </c>
      <c r="C7" s="37">
        <v>42126</v>
      </c>
      <c r="D7" s="15"/>
      <c r="E7" s="15"/>
      <c r="F7" s="15"/>
      <c r="G7" s="15"/>
      <c r="H7" s="15"/>
      <c r="I7" s="15"/>
      <c r="J7" s="15"/>
      <c r="K7" s="15"/>
      <c r="L7" s="15"/>
      <c r="M7" s="35">
        <f>SUM(D7:L7)</f>
        <v>0</v>
      </c>
    </row>
    <row r="8" spans="2:13">
      <c r="B8" s="40">
        <v>3</v>
      </c>
      <c r="C8" s="37">
        <v>42127</v>
      </c>
      <c r="D8" s="15"/>
      <c r="E8" s="15"/>
      <c r="F8" s="15"/>
      <c r="G8" s="15"/>
      <c r="H8" s="15"/>
      <c r="I8" s="15"/>
      <c r="J8" s="15"/>
      <c r="K8" s="15"/>
      <c r="L8" s="15"/>
      <c r="M8" s="35">
        <f t="shared" ref="M8:M36" si="0">SUM(D8:L8)</f>
        <v>0</v>
      </c>
    </row>
    <row r="9" spans="2:13">
      <c r="B9" s="40">
        <v>4</v>
      </c>
      <c r="C9" s="37">
        <v>42128</v>
      </c>
      <c r="D9" s="15"/>
      <c r="E9" s="15"/>
      <c r="F9" s="15"/>
      <c r="G9" s="15"/>
      <c r="H9" s="15"/>
      <c r="I9" s="15"/>
      <c r="J9" s="15"/>
      <c r="K9" s="15"/>
      <c r="L9" s="15"/>
      <c r="M9" s="35">
        <f t="shared" si="0"/>
        <v>0</v>
      </c>
    </row>
    <row r="10" spans="2:13">
      <c r="B10" s="40">
        <v>5</v>
      </c>
      <c r="C10" s="37">
        <v>42129</v>
      </c>
      <c r="D10" s="15"/>
      <c r="E10" s="15"/>
      <c r="F10" s="15"/>
      <c r="G10" s="15"/>
      <c r="H10" s="15"/>
      <c r="I10" s="15"/>
      <c r="J10" s="15"/>
      <c r="K10" s="15"/>
      <c r="L10" s="15"/>
      <c r="M10" s="35">
        <f t="shared" si="0"/>
        <v>0</v>
      </c>
    </row>
    <row r="11" spans="2:13">
      <c r="B11" s="40">
        <v>6</v>
      </c>
      <c r="C11" s="37">
        <v>42130</v>
      </c>
      <c r="D11" s="15"/>
      <c r="E11" s="15"/>
      <c r="F11" s="15"/>
      <c r="G11" s="15"/>
      <c r="H11" s="15"/>
      <c r="I11" s="15"/>
      <c r="J11" s="15"/>
      <c r="K11" s="15"/>
      <c r="L11" s="15"/>
      <c r="M11" s="35">
        <f t="shared" si="0"/>
        <v>0</v>
      </c>
    </row>
    <row r="12" spans="2:13">
      <c r="B12" s="40">
        <v>7</v>
      </c>
      <c r="C12" s="37">
        <v>42131</v>
      </c>
      <c r="D12" s="15"/>
      <c r="E12" s="15"/>
      <c r="F12" s="15"/>
      <c r="G12" s="15"/>
      <c r="H12" s="15"/>
      <c r="I12" s="15"/>
      <c r="J12" s="15"/>
      <c r="K12" s="15"/>
      <c r="L12" s="15"/>
      <c r="M12" s="35">
        <f t="shared" si="0"/>
        <v>0</v>
      </c>
    </row>
    <row r="13" spans="2:13">
      <c r="B13" s="40">
        <v>8</v>
      </c>
      <c r="C13" s="37">
        <v>42132</v>
      </c>
      <c r="D13" s="15"/>
      <c r="E13" s="15"/>
      <c r="F13" s="15"/>
      <c r="G13" s="15"/>
      <c r="H13" s="15"/>
      <c r="I13" s="15"/>
      <c r="J13" s="15"/>
      <c r="K13" s="15"/>
      <c r="L13" s="15"/>
      <c r="M13" s="35">
        <f t="shared" si="0"/>
        <v>0</v>
      </c>
    </row>
    <row r="14" spans="2:13">
      <c r="B14" s="40">
        <v>9</v>
      </c>
      <c r="C14" s="38">
        <v>42133</v>
      </c>
      <c r="D14" s="15"/>
      <c r="E14" s="15"/>
      <c r="F14" s="15"/>
      <c r="G14" s="15"/>
      <c r="H14" s="15"/>
      <c r="I14" s="15"/>
      <c r="J14" s="15"/>
      <c r="K14" s="15"/>
      <c r="L14" s="15"/>
      <c r="M14" s="35">
        <f t="shared" si="0"/>
        <v>0</v>
      </c>
    </row>
    <row r="15" spans="2:13">
      <c r="B15" s="40">
        <v>10</v>
      </c>
      <c r="C15" s="38">
        <v>42134</v>
      </c>
      <c r="D15" s="15"/>
      <c r="E15" s="15"/>
      <c r="F15" s="15"/>
      <c r="G15" s="15"/>
      <c r="H15" s="15"/>
      <c r="I15" s="15"/>
      <c r="J15" s="15"/>
      <c r="K15" s="15"/>
      <c r="L15" s="15"/>
      <c r="M15" s="35">
        <f t="shared" si="0"/>
        <v>0</v>
      </c>
    </row>
    <row r="16" spans="2:13">
      <c r="B16" s="40">
        <v>11</v>
      </c>
      <c r="C16" s="38">
        <v>42135</v>
      </c>
      <c r="D16" s="15"/>
      <c r="E16" s="15"/>
      <c r="F16" s="15"/>
      <c r="G16" s="15"/>
      <c r="H16" s="15"/>
      <c r="I16" s="15"/>
      <c r="J16" s="15"/>
      <c r="K16" s="15"/>
      <c r="L16" s="15">
        <f>33+33+33+33+22</f>
        <v>154</v>
      </c>
      <c r="M16" s="35">
        <f t="shared" si="0"/>
        <v>154</v>
      </c>
    </row>
    <row r="17" spans="2:13">
      <c r="B17" s="40">
        <v>12</v>
      </c>
      <c r="C17" s="38">
        <v>42136</v>
      </c>
      <c r="D17" s="15">
        <v>132</v>
      </c>
      <c r="E17" s="15"/>
      <c r="F17" s="15"/>
      <c r="G17" s="15"/>
      <c r="H17" s="15"/>
      <c r="I17" s="15"/>
      <c r="J17" s="15"/>
      <c r="K17" s="15"/>
      <c r="L17" s="15">
        <f>22+22+22+22+22+22+8.5</f>
        <v>140.5</v>
      </c>
      <c r="M17" s="35">
        <f t="shared" si="0"/>
        <v>272.5</v>
      </c>
    </row>
    <row r="18" spans="2:13">
      <c r="B18" s="40">
        <v>13</v>
      </c>
      <c r="C18" s="37">
        <v>42137</v>
      </c>
      <c r="D18" s="15"/>
      <c r="E18" s="15"/>
      <c r="F18" s="15"/>
      <c r="G18" s="15"/>
      <c r="H18" s="15"/>
      <c r="I18" s="15"/>
      <c r="J18" s="15"/>
      <c r="K18" s="15"/>
      <c r="L18" s="15"/>
      <c r="M18" s="35">
        <f t="shared" si="0"/>
        <v>0</v>
      </c>
    </row>
    <row r="19" spans="2:13">
      <c r="B19" s="40">
        <v>14</v>
      </c>
      <c r="C19" s="37">
        <v>42138</v>
      </c>
      <c r="D19" s="15"/>
      <c r="E19" s="15"/>
      <c r="F19" s="15"/>
      <c r="G19" s="15"/>
      <c r="H19" s="15"/>
      <c r="I19" s="15"/>
      <c r="J19" s="15"/>
      <c r="K19" s="15"/>
      <c r="L19" s="15"/>
      <c r="M19" s="35">
        <f t="shared" si="0"/>
        <v>0</v>
      </c>
    </row>
    <row r="20" spans="2:13">
      <c r="B20" s="40">
        <v>15</v>
      </c>
      <c r="C20" s="37">
        <v>42139</v>
      </c>
      <c r="D20" s="15"/>
      <c r="E20" s="15"/>
      <c r="F20" s="15"/>
      <c r="G20" s="15"/>
      <c r="H20" s="15"/>
      <c r="I20" s="15"/>
      <c r="J20" s="15"/>
      <c r="K20" s="15"/>
      <c r="L20" s="15"/>
      <c r="M20" s="35">
        <f t="shared" si="0"/>
        <v>0</v>
      </c>
    </row>
    <row r="21" spans="2:13">
      <c r="B21" s="40">
        <v>16</v>
      </c>
      <c r="C21" s="37">
        <v>42140</v>
      </c>
      <c r="D21" s="15"/>
      <c r="E21" s="15"/>
      <c r="F21" s="15"/>
      <c r="G21" s="15"/>
      <c r="H21" s="15"/>
      <c r="I21" s="15"/>
      <c r="J21" s="15"/>
      <c r="K21" s="15"/>
      <c r="L21" s="15"/>
      <c r="M21" s="35">
        <f t="shared" si="0"/>
        <v>0</v>
      </c>
    </row>
    <row r="22" spans="2:13">
      <c r="B22" s="40">
        <v>17</v>
      </c>
      <c r="C22" s="37">
        <v>42141</v>
      </c>
      <c r="D22" s="15"/>
      <c r="E22" s="15"/>
      <c r="F22" s="15"/>
      <c r="G22" s="15"/>
      <c r="H22" s="15"/>
      <c r="I22" s="15"/>
      <c r="J22" s="15"/>
      <c r="K22" s="15"/>
      <c r="L22" s="15"/>
      <c r="M22" s="35">
        <f t="shared" si="0"/>
        <v>0</v>
      </c>
    </row>
    <row r="23" spans="2:13">
      <c r="B23" s="40">
        <v>18</v>
      </c>
      <c r="C23" s="37">
        <v>42142</v>
      </c>
      <c r="D23" s="15"/>
      <c r="E23" s="15"/>
      <c r="F23" s="15"/>
      <c r="G23" s="15"/>
      <c r="H23" s="15"/>
      <c r="I23" s="15"/>
      <c r="J23" s="15"/>
      <c r="K23" s="15"/>
      <c r="L23" s="15"/>
      <c r="M23" s="35">
        <f t="shared" si="0"/>
        <v>0</v>
      </c>
    </row>
    <row r="24" spans="2:13">
      <c r="B24" s="40">
        <v>19</v>
      </c>
      <c r="C24" s="37">
        <v>42143</v>
      </c>
      <c r="D24" s="15"/>
      <c r="E24" s="15"/>
      <c r="F24" s="15"/>
      <c r="G24" s="15"/>
      <c r="H24" s="15"/>
      <c r="I24" s="15"/>
      <c r="J24" s="15"/>
      <c r="K24" s="15"/>
      <c r="L24" s="15"/>
      <c r="M24" s="35">
        <f t="shared" si="0"/>
        <v>0</v>
      </c>
    </row>
    <row r="25" spans="2:13">
      <c r="B25" s="40">
        <v>20</v>
      </c>
      <c r="C25" s="37">
        <v>42144</v>
      </c>
      <c r="D25" s="15"/>
      <c r="E25" s="15"/>
      <c r="F25" s="15"/>
      <c r="G25" s="15"/>
      <c r="H25" s="15"/>
      <c r="I25" s="15"/>
      <c r="J25" s="15"/>
      <c r="K25" s="15"/>
      <c r="L25" s="15"/>
      <c r="M25" s="35">
        <f t="shared" si="0"/>
        <v>0</v>
      </c>
    </row>
    <row r="26" spans="2:13">
      <c r="B26" s="40">
        <v>21</v>
      </c>
      <c r="C26" s="37">
        <v>42145</v>
      </c>
      <c r="D26" s="15"/>
      <c r="E26" s="15"/>
      <c r="F26" s="15"/>
      <c r="G26" s="15"/>
      <c r="H26" s="15"/>
      <c r="I26" s="15"/>
      <c r="J26" s="15"/>
      <c r="K26" s="15"/>
      <c r="L26" s="15"/>
      <c r="M26" s="35">
        <f t="shared" si="0"/>
        <v>0</v>
      </c>
    </row>
    <row r="27" spans="2:13">
      <c r="B27" s="40">
        <v>22</v>
      </c>
      <c r="C27" s="37">
        <v>42146</v>
      </c>
      <c r="D27" s="15"/>
      <c r="E27" s="15"/>
      <c r="F27" s="15"/>
      <c r="G27" s="15"/>
      <c r="H27" s="15"/>
      <c r="I27" s="15"/>
      <c r="J27" s="15"/>
      <c r="K27" s="15"/>
      <c r="L27" s="15"/>
      <c r="M27" s="35">
        <f t="shared" si="0"/>
        <v>0</v>
      </c>
    </row>
    <row r="28" spans="2:13">
      <c r="B28" s="40">
        <v>23</v>
      </c>
      <c r="C28" s="37">
        <v>42147</v>
      </c>
      <c r="D28" s="15"/>
      <c r="E28" s="15"/>
      <c r="F28" s="15"/>
      <c r="G28" s="15"/>
      <c r="H28" s="15"/>
      <c r="I28" s="15"/>
      <c r="J28" s="15"/>
      <c r="K28" s="15"/>
      <c r="L28" s="15"/>
      <c r="M28" s="35">
        <f t="shared" si="0"/>
        <v>0</v>
      </c>
    </row>
    <row r="29" spans="2:13">
      <c r="B29" s="40">
        <v>24</v>
      </c>
      <c r="C29" s="37">
        <v>42148</v>
      </c>
      <c r="D29" s="15"/>
      <c r="E29" s="15"/>
      <c r="F29" s="15"/>
      <c r="G29" s="15"/>
      <c r="H29" s="15"/>
      <c r="I29" s="15"/>
      <c r="J29" s="15"/>
      <c r="K29" s="15"/>
      <c r="L29" s="15"/>
      <c r="M29" s="35">
        <f t="shared" si="0"/>
        <v>0</v>
      </c>
    </row>
    <row r="30" spans="2:13">
      <c r="B30" s="40">
        <v>25</v>
      </c>
      <c r="C30" s="37">
        <v>42149</v>
      </c>
      <c r="D30" s="15"/>
      <c r="E30" s="15"/>
      <c r="F30" s="15"/>
      <c r="G30" s="15"/>
      <c r="H30" s="15"/>
      <c r="I30" s="15"/>
      <c r="J30" s="15"/>
      <c r="K30" s="15"/>
      <c r="L30" s="15"/>
      <c r="M30" s="35">
        <f t="shared" si="0"/>
        <v>0</v>
      </c>
    </row>
    <row r="31" spans="2:13">
      <c r="B31" s="40">
        <v>26</v>
      </c>
      <c r="C31" s="37">
        <v>42150</v>
      </c>
      <c r="D31" s="15"/>
      <c r="E31" s="15"/>
      <c r="F31" s="15"/>
      <c r="G31" s="15"/>
      <c r="H31" s="15"/>
      <c r="I31" s="15"/>
      <c r="J31" s="15"/>
      <c r="K31" s="15"/>
      <c r="L31" s="15"/>
      <c r="M31" s="35">
        <f t="shared" si="0"/>
        <v>0</v>
      </c>
    </row>
    <row r="32" spans="2:13">
      <c r="B32" s="40">
        <v>27</v>
      </c>
      <c r="C32" s="37">
        <v>42151</v>
      </c>
      <c r="D32" s="15"/>
      <c r="E32" s="15"/>
      <c r="F32" s="15"/>
      <c r="G32" s="15"/>
      <c r="H32" s="15"/>
      <c r="I32" s="15"/>
      <c r="J32" s="15"/>
      <c r="K32" s="15"/>
      <c r="L32" s="15"/>
      <c r="M32" s="35">
        <f t="shared" si="0"/>
        <v>0</v>
      </c>
    </row>
    <row r="33" spans="2:13">
      <c r="B33" s="40">
        <v>28</v>
      </c>
      <c r="C33" s="37">
        <v>42152</v>
      </c>
      <c r="D33" s="15"/>
      <c r="E33" s="15"/>
      <c r="F33" s="15"/>
      <c r="G33" s="15"/>
      <c r="H33" s="15"/>
      <c r="I33" s="15"/>
      <c r="J33" s="15"/>
      <c r="K33" s="15"/>
      <c r="L33" s="15"/>
      <c r="M33" s="35">
        <f t="shared" si="0"/>
        <v>0</v>
      </c>
    </row>
    <row r="34" spans="2:13">
      <c r="B34" s="40">
        <v>29</v>
      </c>
      <c r="C34" s="37">
        <v>42153</v>
      </c>
      <c r="D34" s="15"/>
      <c r="E34" s="15"/>
      <c r="F34" s="15"/>
      <c r="G34" s="15"/>
      <c r="H34" s="15"/>
      <c r="I34" s="15"/>
      <c r="J34" s="15"/>
      <c r="K34" s="15"/>
      <c r="L34" s="15"/>
      <c r="M34" s="35">
        <f t="shared" si="0"/>
        <v>0</v>
      </c>
    </row>
    <row r="35" spans="2:13">
      <c r="B35" s="40">
        <v>30</v>
      </c>
      <c r="C35" s="37">
        <v>42154</v>
      </c>
      <c r="D35" s="15"/>
      <c r="E35" s="15"/>
      <c r="F35" s="15"/>
      <c r="G35" s="15"/>
      <c r="H35" s="15"/>
      <c r="I35" s="15"/>
      <c r="J35" s="15"/>
      <c r="K35" s="15"/>
      <c r="L35" s="15"/>
      <c r="M35" s="35">
        <f t="shared" si="0"/>
        <v>0</v>
      </c>
    </row>
    <row r="36" spans="2:13">
      <c r="B36" s="40">
        <v>31</v>
      </c>
      <c r="C36" s="37">
        <v>42155</v>
      </c>
      <c r="D36" s="15"/>
      <c r="E36" s="15"/>
      <c r="F36" s="15"/>
      <c r="G36" s="15"/>
      <c r="H36" s="15"/>
      <c r="I36" s="15"/>
      <c r="J36" s="15"/>
      <c r="K36" s="15"/>
      <c r="L36" s="15"/>
      <c r="M36" s="34">
        <f t="shared" si="0"/>
        <v>0</v>
      </c>
    </row>
    <row r="37" spans="2:13">
      <c r="B37" s="40">
        <v>32</v>
      </c>
      <c r="C37" s="37">
        <v>42156</v>
      </c>
      <c r="D37" s="15"/>
      <c r="E37" s="15"/>
      <c r="F37" s="15"/>
      <c r="G37" s="15"/>
      <c r="H37" s="15"/>
      <c r="I37" s="15"/>
      <c r="J37" s="15"/>
      <c r="K37" s="15"/>
      <c r="L37" s="15"/>
      <c r="M37" s="35">
        <f t="shared" ref="M37:M75" si="1">SUM(D37:L37)</f>
        <v>0</v>
      </c>
    </row>
    <row r="38" spans="2:13">
      <c r="B38" s="40">
        <v>33</v>
      </c>
      <c r="C38" s="37">
        <v>42157</v>
      </c>
      <c r="D38" s="15"/>
      <c r="E38" s="15"/>
      <c r="F38" s="15"/>
      <c r="G38" s="15"/>
      <c r="H38" s="15"/>
      <c r="I38" s="15"/>
      <c r="J38" s="15"/>
      <c r="K38" s="15"/>
      <c r="L38" s="15"/>
      <c r="M38" s="34">
        <f t="shared" si="1"/>
        <v>0</v>
      </c>
    </row>
    <row r="39" spans="2:13">
      <c r="B39" s="40">
        <v>34</v>
      </c>
      <c r="C39" s="37">
        <v>42158</v>
      </c>
      <c r="D39" s="15"/>
      <c r="E39" s="15"/>
      <c r="F39" s="15"/>
      <c r="G39" s="15"/>
      <c r="H39" s="15"/>
      <c r="I39" s="15"/>
      <c r="J39" s="15"/>
      <c r="K39" s="15"/>
      <c r="L39" s="15"/>
      <c r="M39" s="35">
        <f t="shared" si="1"/>
        <v>0</v>
      </c>
    </row>
    <row r="40" spans="2:13">
      <c r="B40" s="40">
        <v>35</v>
      </c>
      <c r="C40" s="37">
        <v>42159</v>
      </c>
      <c r="D40" s="15"/>
      <c r="E40" s="15"/>
      <c r="F40" s="15"/>
      <c r="G40" s="15"/>
      <c r="H40" s="15"/>
      <c r="I40" s="15"/>
      <c r="J40" s="15"/>
      <c r="K40" s="15"/>
      <c r="L40" s="15"/>
      <c r="M40" s="34">
        <f t="shared" si="1"/>
        <v>0</v>
      </c>
    </row>
    <row r="41" spans="2:13">
      <c r="B41" s="40">
        <v>36</v>
      </c>
      <c r="C41" s="37">
        <v>42160</v>
      </c>
      <c r="D41" s="15"/>
      <c r="E41" s="15"/>
      <c r="F41" s="15"/>
      <c r="G41" s="15"/>
      <c r="H41" s="15"/>
      <c r="I41" s="15"/>
      <c r="J41" s="15"/>
      <c r="K41" s="15"/>
      <c r="L41" s="15"/>
      <c r="M41" s="35">
        <f t="shared" si="1"/>
        <v>0</v>
      </c>
    </row>
    <row r="42" spans="2:13">
      <c r="B42" s="40">
        <v>37</v>
      </c>
      <c r="C42" s="37">
        <v>42161</v>
      </c>
      <c r="D42" s="15"/>
      <c r="E42" s="15"/>
      <c r="F42" s="15"/>
      <c r="G42" s="15"/>
      <c r="H42" s="15"/>
      <c r="I42" s="15"/>
      <c r="J42" s="15"/>
      <c r="K42" s="15"/>
      <c r="L42" s="15"/>
      <c r="M42" s="34">
        <f t="shared" si="1"/>
        <v>0</v>
      </c>
    </row>
    <row r="43" spans="2:13">
      <c r="B43" s="40">
        <v>38</v>
      </c>
      <c r="C43" s="37">
        <v>42162</v>
      </c>
      <c r="D43" s="15"/>
      <c r="E43" s="15"/>
      <c r="F43" s="15"/>
      <c r="G43" s="15"/>
      <c r="H43" s="15"/>
      <c r="I43" s="15"/>
      <c r="J43" s="15"/>
      <c r="K43" s="15"/>
      <c r="L43" s="15"/>
      <c r="M43" s="35">
        <f t="shared" si="1"/>
        <v>0</v>
      </c>
    </row>
    <row r="44" spans="2:13">
      <c r="B44" s="40">
        <v>39</v>
      </c>
      <c r="C44" s="37">
        <v>42163</v>
      </c>
      <c r="D44" s="15"/>
      <c r="E44" s="15"/>
      <c r="F44" s="15"/>
      <c r="G44" s="15"/>
      <c r="H44" s="15"/>
      <c r="I44" s="15"/>
      <c r="J44" s="15"/>
      <c r="K44" s="15"/>
      <c r="L44" s="15"/>
      <c r="M44" s="34">
        <f t="shared" si="1"/>
        <v>0</v>
      </c>
    </row>
    <row r="45" spans="2:13">
      <c r="B45" s="40">
        <v>40</v>
      </c>
      <c r="C45" s="37">
        <v>42164</v>
      </c>
      <c r="D45" s="15"/>
      <c r="E45" s="15"/>
      <c r="F45" s="15"/>
      <c r="G45" s="15"/>
      <c r="H45" s="15"/>
      <c r="I45" s="15"/>
      <c r="J45" s="15"/>
      <c r="K45" s="15"/>
      <c r="L45" s="15"/>
      <c r="M45" s="35">
        <f t="shared" si="1"/>
        <v>0</v>
      </c>
    </row>
    <row r="46" spans="2:13">
      <c r="B46" s="40">
        <v>41</v>
      </c>
      <c r="C46" s="37">
        <v>42165</v>
      </c>
      <c r="D46" s="15"/>
      <c r="E46" s="15"/>
      <c r="F46" s="15"/>
      <c r="G46" s="15"/>
      <c r="H46" s="15"/>
      <c r="I46" s="15"/>
      <c r="J46" s="15"/>
      <c r="K46" s="15"/>
      <c r="L46" s="15"/>
      <c r="M46" s="34">
        <f t="shared" si="1"/>
        <v>0</v>
      </c>
    </row>
    <row r="47" spans="2:13">
      <c r="B47" s="40">
        <v>42</v>
      </c>
      <c r="C47" s="37">
        <v>42166</v>
      </c>
      <c r="D47" s="15"/>
      <c r="E47" s="15"/>
      <c r="F47" s="15"/>
      <c r="G47" s="15"/>
      <c r="H47" s="15"/>
      <c r="I47" s="15"/>
      <c r="J47" s="15"/>
      <c r="K47" s="15"/>
      <c r="L47" s="15"/>
      <c r="M47" s="35">
        <f t="shared" si="1"/>
        <v>0</v>
      </c>
    </row>
    <row r="48" spans="2:13">
      <c r="B48" s="40">
        <v>43</v>
      </c>
      <c r="C48" s="37">
        <v>42167</v>
      </c>
      <c r="D48" s="15"/>
      <c r="E48" s="15"/>
      <c r="F48" s="15"/>
      <c r="G48" s="15"/>
      <c r="H48" s="15"/>
      <c r="I48" s="15"/>
      <c r="J48" s="15"/>
      <c r="K48" s="15"/>
      <c r="L48" s="15"/>
      <c r="M48" s="34">
        <f t="shared" si="1"/>
        <v>0</v>
      </c>
    </row>
    <row r="49" spans="2:13">
      <c r="B49" s="40">
        <v>44</v>
      </c>
      <c r="C49" s="37">
        <v>42168</v>
      </c>
      <c r="D49" s="15"/>
      <c r="E49" s="15"/>
      <c r="F49" s="15"/>
      <c r="G49" s="15"/>
      <c r="H49" s="15"/>
      <c r="I49" s="15"/>
      <c r="J49" s="15"/>
      <c r="K49" s="15"/>
      <c r="L49" s="15"/>
      <c r="M49" s="35">
        <f t="shared" si="1"/>
        <v>0</v>
      </c>
    </row>
    <row r="50" spans="2:13">
      <c r="B50" s="40">
        <v>45</v>
      </c>
      <c r="C50" s="37">
        <v>42169</v>
      </c>
      <c r="D50" s="15"/>
      <c r="E50" s="15"/>
      <c r="F50" s="15"/>
      <c r="G50" s="15"/>
      <c r="H50" s="15"/>
      <c r="I50" s="15"/>
      <c r="J50" s="15"/>
      <c r="K50" s="15"/>
      <c r="L50" s="15"/>
      <c r="M50" s="34">
        <f t="shared" si="1"/>
        <v>0</v>
      </c>
    </row>
    <row r="51" spans="2:13">
      <c r="B51" s="40">
        <v>46</v>
      </c>
      <c r="C51" s="37">
        <v>42170</v>
      </c>
      <c r="D51" s="15"/>
      <c r="E51" s="15"/>
      <c r="F51" s="15"/>
      <c r="G51" s="15"/>
      <c r="H51" s="15"/>
      <c r="I51" s="15"/>
      <c r="J51" s="15"/>
      <c r="K51" s="15"/>
      <c r="L51" s="15"/>
      <c r="M51" s="35">
        <f t="shared" si="1"/>
        <v>0</v>
      </c>
    </row>
    <row r="52" spans="2:13">
      <c r="B52" s="40">
        <v>47</v>
      </c>
      <c r="C52" s="37">
        <v>42171</v>
      </c>
      <c r="D52" s="15"/>
      <c r="E52" s="15"/>
      <c r="F52" s="15"/>
      <c r="G52" s="15"/>
      <c r="H52" s="15"/>
      <c r="I52" s="15"/>
      <c r="J52" s="15"/>
      <c r="K52" s="15"/>
      <c r="L52" s="15"/>
      <c r="M52" s="34">
        <f t="shared" si="1"/>
        <v>0</v>
      </c>
    </row>
    <row r="53" spans="2:13">
      <c r="B53" s="40">
        <v>48</v>
      </c>
      <c r="C53" s="37">
        <v>42172</v>
      </c>
      <c r="D53" s="15"/>
      <c r="E53" s="15"/>
      <c r="F53" s="15"/>
      <c r="G53" s="15"/>
      <c r="H53" s="15"/>
      <c r="I53" s="15"/>
      <c r="J53" s="15"/>
      <c r="K53" s="15"/>
      <c r="L53" s="15"/>
      <c r="M53" s="35">
        <f t="shared" si="1"/>
        <v>0</v>
      </c>
    </row>
    <row r="54" spans="2:13">
      <c r="B54" s="40">
        <v>49</v>
      </c>
      <c r="C54" s="37">
        <v>42173</v>
      </c>
      <c r="D54" s="15"/>
      <c r="E54" s="15"/>
      <c r="F54" s="15"/>
      <c r="G54" s="15"/>
      <c r="H54" s="15"/>
      <c r="I54" s="15"/>
      <c r="J54" s="15"/>
      <c r="K54" s="15"/>
      <c r="L54" s="15"/>
      <c r="M54" s="34">
        <f t="shared" si="1"/>
        <v>0</v>
      </c>
    </row>
    <row r="55" spans="2:13">
      <c r="B55" s="40">
        <v>50</v>
      </c>
      <c r="C55" s="37">
        <v>42174</v>
      </c>
      <c r="D55" s="15"/>
      <c r="E55" s="15"/>
      <c r="F55" s="15"/>
      <c r="G55" s="15"/>
      <c r="H55" s="15"/>
      <c r="I55" s="15"/>
      <c r="J55" s="15"/>
      <c r="K55" s="15"/>
      <c r="L55" s="15"/>
      <c r="M55" s="35">
        <f t="shared" si="1"/>
        <v>0</v>
      </c>
    </row>
    <row r="56" spans="2:13">
      <c r="B56" s="40">
        <v>51</v>
      </c>
      <c r="C56" s="37">
        <v>42175</v>
      </c>
      <c r="D56" s="15"/>
      <c r="E56" s="15"/>
      <c r="F56" s="15"/>
      <c r="G56" s="15"/>
      <c r="H56" s="15"/>
      <c r="I56" s="15"/>
      <c r="J56" s="15"/>
      <c r="K56" s="15"/>
      <c r="L56" s="15"/>
      <c r="M56" s="34">
        <f t="shared" si="1"/>
        <v>0</v>
      </c>
    </row>
    <row r="57" spans="2:13">
      <c r="B57" s="40">
        <v>52</v>
      </c>
      <c r="C57" s="37">
        <v>42176</v>
      </c>
      <c r="D57" s="15"/>
      <c r="E57" s="15"/>
      <c r="F57" s="15"/>
      <c r="G57" s="15"/>
      <c r="H57" s="15"/>
      <c r="I57" s="15"/>
      <c r="J57" s="15"/>
      <c r="K57" s="15"/>
      <c r="L57" s="15"/>
      <c r="M57" s="35">
        <f t="shared" si="1"/>
        <v>0</v>
      </c>
    </row>
    <row r="58" spans="2:13">
      <c r="B58" s="40">
        <v>53</v>
      </c>
      <c r="C58" s="37">
        <v>42177</v>
      </c>
      <c r="D58" s="15"/>
      <c r="E58" s="15"/>
      <c r="F58" s="15"/>
      <c r="G58" s="15"/>
      <c r="H58" s="15"/>
      <c r="I58" s="15"/>
      <c r="J58" s="15"/>
      <c r="K58" s="15"/>
      <c r="L58" s="15"/>
      <c r="M58" s="34">
        <f t="shared" si="1"/>
        <v>0</v>
      </c>
    </row>
    <row r="59" spans="2:13">
      <c r="B59" s="40">
        <v>54</v>
      </c>
      <c r="C59" s="37">
        <v>42178</v>
      </c>
      <c r="D59" s="15"/>
      <c r="E59" s="15"/>
      <c r="F59" s="15"/>
      <c r="G59" s="15"/>
      <c r="H59" s="15"/>
      <c r="I59" s="15"/>
      <c r="J59" s="15"/>
      <c r="K59" s="15"/>
      <c r="L59" s="15"/>
      <c r="M59" s="35">
        <f t="shared" si="1"/>
        <v>0</v>
      </c>
    </row>
    <row r="60" spans="2:13">
      <c r="B60" s="40">
        <v>55</v>
      </c>
      <c r="C60" s="37">
        <v>42179</v>
      </c>
      <c r="D60" s="15"/>
      <c r="E60" s="15"/>
      <c r="F60" s="15"/>
      <c r="G60" s="15"/>
      <c r="H60" s="15"/>
      <c r="I60" s="15"/>
      <c r="J60" s="15"/>
      <c r="K60" s="15"/>
      <c r="L60" s="15"/>
      <c r="M60" s="34">
        <f t="shared" si="1"/>
        <v>0</v>
      </c>
    </row>
    <row r="61" spans="2:13">
      <c r="B61" s="40">
        <v>56</v>
      </c>
      <c r="C61" s="37">
        <v>42180</v>
      </c>
      <c r="D61" s="15"/>
      <c r="E61" s="15"/>
      <c r="F61" s="15"/>
      <c r="G61" s="15"/>
      <c r="H61" s="15"/>
      <c r="I61" s="15"/>
      <c r="J61" s="15"/>
      <c r="K61" s="15"/>
      <c r="L61" s="15"/>
      <c r="M61" s="35">
        <f t="shared" si="1"/>
        <v>0</v>
      </c>
    </row>
    <row r="62" spans="2:13">
      <c r="B62" s="40">
        <v>57</v>
      </c>
      <c r="C62" s="37">
        <v>42181</v>
      </c>
      <c r="D62" s="15"/>
      <c r="E62" s="15"/>
      <c r="F62" s="15"/>
      <c r="G62" s="15"/>
      <c r="H62" s="15"/>
      <c r="I62" s="15"/>
      <c r="J62" s="15"/>
      <c r="K62" s="15"/>
      <c r="L62" s="15"/>
      <c r="M62" s="34">
        <f t="shared" si="1"/>
        <v>0</v>
      </c>
    </row>
    <row r="63" spans="2:13">
      <c r="B63" s="40">
        <v>58</v>
      </c>
      <c r="C63" s="37">
        <v>42182</v>
      </c>
      <c r="D63" s="15"/>
      <c r="E63" s="15"/>
      <c r="F63" s="15"/>
      <c r="G63" s="15"/>
      <c r="H63" s="15"/>
      <c r="I63" s="15"/>
      <c r="J63" s="15"/>
      <c r="K63" s="15"/>
      <c r="L63" s="15"/>
      <c r="M63" s="35">
        <f t="shared" si="1"/>
        <v>0</v>
      </c>
    </row>
    <row r="64" spans="2:13">
      <c r="B64" s="40">
        <v>59</v>
      </c>
      <c r="C64" s="37">
        <v>42183</v>
      </c>
      <c r="D64" s="15"/>
      <c r="E64" s="15"/>
      <c r="F64" s="15"/>
      <c r="G64" s="15"/>
      <c r="H64" s="15"/>
      <c r="I64" s="15"/>
      <c r="J64" s="15"/>
      <c r="K64" s="15"/>
      <c r="L64" s="15"/>
      <c r="M64" s="34">
        <f t="shared" si="1"/>
        <v>0</v>
      </c>
    </row>
    <row r="65" spans="2:13">
      <c r="B65" s="40">
        <v>60</v>
      </c>
      <c r="C65" s="37">
        <v>42184</v>
      </c>
      <c r="D65" s="15">
        <v>99</v>
      </c>
      <c r="E65" s="15">
        <v>66</v>
      </c>
      <c r="F65" s="15">
        <v>66</v>
      </c>
      <c r="G65" s="15"/>
      <c r="H65" s="15"/>
      <c r="I65" s="15"/>
      <c r="J65" s="15"/>
      <c r="K65" s="15"/>
      <c r="L65" s="15"/>
      <c r="M65" s="35">
        <f t="shared" si="1"/>
        <v>231</v>
      </c>
    </row>
    <row r="66" spans="2:13">
      <c r="B66" s="40">
        <v>61</v>
      </c>
      <c r="C66" s="37">
        <v>42185</v>
      </c>
      <c r="D66" s="15">
        <v>132</v>
      </c>
      <c r="E66" s="15"/>
      <c r="F66" s="15"/>
      <c r="G66" s="15"/>
      <c r="H66" s="15"/>
      <c r="I66" s="15"/>
      <c r="J66" s="15"/>
      <c r="K66" s="15"/>
      <c r="L66" s="15"/>
      <c r="M66" s="34">
        <f t="shared" si="1"/>
        <v>132</v>
      </c>
    </row>
    <row r="67" spans="2:13">
      <c r="B67" s="40">
        <v>62</v>
      </c>
      <c r="C67" s="37">
        <v>42186</v>
      </c>
      <c r="D67" s="15">
        <v>99</v>
      </c>
      <c r="E67" s="15">
        <v>33</v>
      </c>
      <c r="F67" s="15"/>
      <c r="G67" s="15">
        <v>35</v>
      </c>
      <c r="H67" s="15"/>
      <c r="I67" s="15"/>
      <c r="J67" s="15"/>
      <c r="K67" s="15"/>
      <c r="L67" s="15"/>
      <c r="M67" s="35">
        <f t="shared" si="1"/>
        <v>167</v>
      </c>
    </row>
    <row r="68" spans="2:13">
      <c r="B68" s="40">
        <v>63</v>
      </c>
      <c r="C68" s="37">
        <v>42187</v>
      </c>
      <c r="D68" s="15">
        <v>132</v>
      </c>
      <c r="E68" s="15">
        <v>33</v>
      </c>
      <c r="F68" s="15">
        <v>33</v>
      </c>
      <c r="G68" s="15"/>
      <c r="H68" s="15">
        <v>33</v>
      </c>
      <c r="I68" s="15"/>
      <c r="J68" s="15"/>
      <c r="K68" s="15"/>
      <c r="L68" s="15"/>
      <c r="M68" s="34">
        <f t="shared" si="1"/>
        <v>231</v>
      </c>
    </row>
    <row r="69" spans="2:13">
      <c r="B69" s="40">
        <v>64</v>
      </c>
      <c r="C69" s="37">
        <v>42188</v>
      </c>
      <c r="D69" s="15">
        <v>165</v>
      </c>
      <c r="E69" s="15"/>
      <c r="F69" s="15"/>
      <c r="G69" s="15"/>
      <c r="H69" s="15"/>
      <c r="I69" s="15"/>
      <c r="J69" s="15"/>
      <c r="K69" s="15"/>
      <c r="L69" s="15"/>
      <c r="M69" s="35">
        <f t="shared" si="1"/>
        <v>165</v>
      </c>
    </row>
    <row r="70" spans="2:13">
      <c r="B70" s="40">
        <v>65</v>
      </c>
      <c r="C70" s="37">
        <v>42189</v>
      </c>
      <c r="D70" s="15">
        <f>99+132</f>
        <v>231</v>
      </c>
      <c r="E70" s="15">
        <v>33</v>
      </c>
      <c r="F70" s="15"/>
      <c r="G70" s="15"/>
      <c r="H70" s="15"/>
      <c r="I70" s="15"/>
      <c r="J70" s="15"/>
      <c r="K70" s="15"/>
      <c r="L70" s="15"/>
      <c r="M70" s="34">
        <f t="shared" si="1"/>
        <v>264</v>
      </c>
    </row>
    <row r="71" spans="2:13">
      <c r="B71" s="40">
        <v>66</v>
      </c>
      <c r="C71" s="37">
        <v>42190</v>
      </c>
      <c r="D71" s="15">
        <f>66+66+99</f>
        <v>231</v>
      </c>
      <c r="E71" s="15"/>
      <c r="F71" s="15"/>
      <c r="G71" s="15">
        <v>33</v>
      </c>
      <c r="H71" s="15"/>
      <c r="I71" s="15">
        <v>10</v>
      </c>
      <c r="J71" s="15">
        <v>33</v>
      </c>
      <c r="K71" s="15"/>
      <c r="L71" s="15"/>
      <c r="M71" s="35">
        <f t="shared" si="1"/>
        <v>307</v>
      </c>
    </row>
    <row r="72" spans="2:13">
      <c r="B72" s="40">
        <v>67</v>
      </c>
      <c r="C72" s="37">
        <v>42191</v>
      </c>
      <c r="D72" s="15">
        <v>132</v>
      </c>
      <c r="E72" s="15"/>
      <c r="F72" s="15"/>
      <c r="G72" s="15"/>
      <c r="H72" s="15"/>
      <c r="I72" s="15"/>
      <c r="J72" s="15">
        <v>13</v>
      </c>
      <c r="K72" s="15">
        <v>33</v>
      </c>
      <c r="L72" s="15">
        <v>33</v>
      </c>
      <c r="M72" s="34">
        <f t="shared" si="1"/>
        <v>211</v>
      </c>
    </row>
    <row r="73" spans="2:13">
      <c r="B73" s="40">
        <v>68</v>
      </c>
      <c r="C73" s="37">
        <v>42192</v>
      </c>
      <c r="D73" s="15"/>
      <c r="E73" s="15"/>
      <c r="F73" s="15"/>
      <c r="G73" s="15"/>
      <c r="H73" s="15"/>
      <c r="I73" s="15"/>
      <c r="J73" s="15"/>
      <c r="K73" s="15"/>
      <c r="L73" s="15"/>
      <c r="M73" s="35">
        <f t="shared" si="1"/>
        <v>0</v>
      </c>
    </row>
    <row r="74" spans="2:13">
      <c r="B74" s="40">
        <v>69</v>
      </c>
      <c r="C74" s="37">
        <v>42193</v>
      </c>
      <c r="D74" s="15"/>
      <c r="E74" s="15"/>
      <c r="F74" s="15"/>
      <c r="G74" s="15"/>
      <c r="H74" s="15"/>
      <c r="I74" s="15"/>
      <c r="J74" s="15"/>
      <c r="K74" s="15"/>
      <c r="L74" s="15"/>
      <c r="M74" s="34">
        <f t="shared" si="1"/>
        <v>0</v>
      </c>
    </row>
    <row r="75" spans="2:13">
      <c r="B75" s="40">
        <v>70</v>
      </c>
      <c r="C75" s="37">
        <v>42194</v>
      </c>
      <c r="D75" s="15">
        <f>99+132</f>
        <v>231</v>
      </c>
      <c r="E75" s="15"/>
      <c r="F75" s="15"/>
      <c r="G75" s="15"/>
      <c r="H75" s="15"/>
      <c r="I75" s="15"/>
      <c r="J75" s="15">
        <v>10</v>
      </c>
      <c r="K75" s="15"/>
      <c r="L75" s="15"/>
      <c r="M75" s="35">
        <f t="shared" si="1"/>
        <v>241</v>
      </c>
    </row>
    <row r="76" spans="2:13">
      <c r="B76" s="40">
        <v>71</v>
      </c>
      <c r="C76" s="37">
        <v>42195</v>
      </c>
      <c r="D76" s="15"/>
      <c r="E76" s="15"/>
      <c r="F76" s="15"/>
      <c r="G76" s="15"/>
      <c r="H76" s="15"/>
      <c r="I76" s="15"/>
      <c r="J76" s="15"/>
      <c r="K76" s="15"/>
      <c r="L76" s="15"/>
      <c r="M76" s="35">
        <f t="shared" ref="M76:M131" si="2">SUM(D76:L76)</f>
        <v>0</v>
      </c>
    </row>
    <row r="77" spans="2:13">
      <c r="B77" s="40">
        <v>72</v>
      </c>
      <c r="C77" s="37">
        <v>42196</v>
      </c>
      <c r="D77" s="15"/>
      <c r="E77" s="15"/>
      <c r="F77" s="15"/>
      <c r="G77" s="15"/>
      <c r="H77" s="15"/>
      <c r="I77" s="15"/>
      <c r="J77" s="15"/>
      <c r="K77" s="15"/>
      <c r="L77" s="15"/>
      <c r="M77" s="35">
        <f t="shared" si="2"/>
        <v>0</v>
      </c>
    </row>
    <row r="78" spans="2:13">
      <c r="B78" s="40">
        <v>73</v>
      </c>
      <c r="C78" s="37">
        <v>42197</v>
      </c>
      <c r="D78" s="15"/>
      <c r="E78" s="15"/>
      <c r="F78" s="15"/>
      <c r="G78" s="15"/>
      <c r="H78" s="15"/>
      <c r="I78" s="15"/>
      <c r="J78" s="15">
        <v>10</v>
      </c>
      <c r="K78" s="15"/>
      <c r="L78" s="15"/>
      <c r="M78" s="35">
        <f t="shared" si="2"/>
        <v>10</v>
      </c>
    </row>
    <row r="79" spans="2:13">
      <c r="B79" s="40">
        <v>74</v>
      </c>
      <c r="C79" s="37">
        <v>42198</v>
      </c>
      <c r="D79" s="15"/>
      <c r="E79" s="15"/>
      <c r="F79" s="15"/>
      <c r="G79" s="15"/>
      <c r="H79" s="15"/>
      <c r="I79" s="15"/>
      <c r="J79" s="15"/>
      <c r="K79" s="15"/>
      <c r="L79" s="15"/>
      <c r="M79" s="35">
        <f t="shared" si="2"/>
        <v>0</v>
      </c>
    </row>
    <row r="80" spans="2:13">
      <c r="B80" s="40">
        <v>75</v>
      </c>
      <c r="C80" s="37">
        <v>42199</v>
      </c>
      <c r="D80" s="15"/>
      <c r="E80" s="15"/>
      <c r="F80" s="15"/>
      <c r="G80" s="15"/>
      <c r="H80" s="15"/>
      <c r="I80" s="15"/>
      <c r="J80" s="15"/>
      <c r="K80" s="15"/>
      <c r="L80" s="15"/>
      <c r="M80" s="35">
        <f t="shared" si="2"/>
        <v>0</v>
      </c>
    </row>
    <row r="81" spans="2:13">
      <c r="B81" s="40">
        <v>76</v>
      </c>
      <c r="C81" s="37">
        <v>42200</v>
      </c>
      <c r="D81" s="15"/>
      <c r="E81" s="15"/>
      <c r="F81" s="15"/>
      <c r="G81" s="15"/>
      <c r="H81" s="15"/>
      <c r="I81" s="15"/>
      <c r="J81" s="15"/>
      <c r="K81" s="15"/>
      <c r="L81" s="15"/>
      <c r="M81" s="35">
        <f t="shared" si="2"/>
        <v>0</v>
      </c>
    </row>
    <row r="82" spans="2:13">
      <c r="B82" s="40">
        <v>77</v>
      </c>
      <c r="C82" s="37">
        <v>42201</v>
      </c>
      <c r="D82" s="15"/>
      <c r="E82" s="15"/>
      <c r="F82" s="15"/>
      <c r="G82" s="15"/>
      <c r="H82" s="15"/>
      <c r="I82" s="15"/>
      <c r="J82" s="15"/>
      <c r="K82" s="15"/>
      <c r="L82" s="15"/>
      <c r="M82" s="35">
        <f t="shared" si="2"/>
        <v>0</v>
      </c>
    </row>
    <row r="83" spans="2:13">
      <c r="B83" s="40">
        <v>78</v>
      </c>
      <c r="C83" s="37">
        <v>42202</v>
      </c>
      <c r="D83" s="15"/>
      <c r="E83" s="15"/>
      <c r="F83" s="15"/>
      <c r="G83" s="15"/>
      <c r="H83" s="15"/>
      <c r="I83" s="15"/>
      <c r="J83" s="15"/>
      <c r="K83" s="15"/>
      <c r="L83" s="15"/>
      <c r="M83" s="35">
        <f t="shared" si="2"/>
        <v>0</v>
      </c>
    </row>
    <row r="84" spans="2:13">
      <c r="B84" s="40">
        <v>79</v>
      </c>
      <c r="C84" s="37">
        <v>42203</v>
      </c>
      <c r="D84" s="15"/>
      <c r="E84" s="15"/>
      <c r="F84" s="15"/>
      <c r="G84" s="15"/>
      <c r="H84" s="15"/>
      <c r="I84" s="15"/>
      <c r="J84" s="15"/>
      <c r="K84" s="15"/>
      <c r="L84" s="15"/>
      <c r="M84" s="35">
        <f t="shared" si="2"/>
        <v>0</v>
      </c>
    </row>
    <row r="85" spans="2:13">
      <c r="B85" s="40">
        <v>80</v>
      </c>
      <c r="C85" s="37">
        <v>42204</v>
      </c>
      <c r="D85" s="15"/>
      <c r="E85" s="15"/>
      <c r="F85" s="15"/>
      <c r="G85" s="15"/>
      <c r="H85" s="15"/>
      <c r="I85" s="15"/>
      <c r="J85" s="15"/>
      <c r="K85" s="15"/>
      <c r="L85" s="15"/>
      <c r="M85" s="35">
        <f t="shared" si="2"/>
        <v>0</v>
      </c>
    </row>
    <row r="86" spans="2:13">
      <c r="B86" s="40">
        <v>81</v>
      </c>
      <c r="C86" s="37">
        <v>42205</v>
      </c>
      <c r="D86" s="15"/>
      <c r="E86" s="15"/>
      <c r="F86" s="15"/>
      <c r="G86" s="15"/>
      <c r="H86" s="15"/>
      <c r="I86" s="15"/>
      <c r="J86" s="15"/>
      <c r="K86" s="15"/>
      <c r="L86" s="15"/>
      <c r="M86" s="35">
        <f t="shared" si="2"/>
        <v>0</v>
      </c>
    </row>
    <row r="87" spans="2:13">
      <c r="B87" s="40">
        <v>82</v>
      </c>
      <c r="C87" s="37">
        <v>42206</v>
      </c>
      <c r="D87" s="15"/>
      <c r="E87" s="15"/>
      <c r="F87" s="15"/>
      <c r="G87" s="15"/>
      <c r="H87" s="15"/>
      <c r="I87" s="15"/>
      <c r="J87" s="15"/>
      <c r="K87" s="15"/>
      <c r="L87" s="15"/>
      <c r="M87" s="35">
        <f t="shared" si="2"/>
        <v>0</v>
      </c>
    </row>
    <row r="88" spans="2:13">
      <c r="B88" s="40">
        <v>83</v>
      </c>
      <c r="C88" s="37">
        <v>42207</v>
      </c>
      <c r="D88" s="15"/>
      <c r="E88" s="15"/>
      <c r="F88" s="15"/>
      <c r="G88" s="15"/>
      <c r="H88" s="15"/>
      <c r="I88" s="15"/>
      <c r="J88" s="15"/>
      <c r="K88" s="15"/>
      <c r="L88" s="15"/>
      <c r="M88" s="35">
        <f t="shared" si="2"/>
        <v>0</v>
      </c>
    </row>
    <row r="89" spans="2:13">
      <c r="B89" s="40">
        <v>84</v>
      </c>
      <c r="C89" s="37">
        <v>42208</v>
      </c>
      <c r="D89" s="15"/>
      <c r="E89" s="15"/>
      <c r="F89" s="15"/>
      <c r="G89" s="15"/>
      <c r="H89" s="15"/>
      <c r="I89" s="15"/>
      <c r="J89" s="15"/>
      <c r="K89" s="15"/>
      <c r="L89" s="15"/>
      <c r="M89" s="35">
        <f t="shared" si="2"/>
        <v>0</v>
      </c>
    </row>
    <row r="90" spans="2:13">
      <c r="B90" s="40">
        <v>85</v>
      </c>
      <c r="C90" s="37">
        <v>42209</v>
      </c>
      <c r="D90" s="15"/>
      <c r="E90" s="15"/>
      <c r="F90" s="15"/>
      <c r="G90" s="15"/>
      <c r="H90" s="15"/>
      <c r="I90" s="15"/>
      <c r="J90" s="15"/>
      <c r="K90" s="15"/>
      <c r="L90" s="15"/>
      <c r="M90" s="35">
        <f t="shared" si="2"/>
        <v>0</v>
      </c>
    </row>
    <row r="91" spans="2:13">
      <c r="B91" s="40">
        <v>86</v>
      </c>
      <c r="C91" s="37">
        <v>42210</v>
      </c>
      <c r="D91" s="15"/>
      <c r="E91" s="15"/>
      <c r="F91" s="15"/>
      <c r="G91" s="15"/>
      <c r="H91" s="15"/>
      <c r="I91" s="15"/>
      <c r="J91" s="15"/>
      <c r="K91" s="15"/>
      <c r="L91" s="15"/>
      <c r="M91" s="35">
        <f t="shared" si="2"/>
        <v>0</v>
      </c>
    </row>
    <row r="92" spans="2:13">
      <c r="B92" s="40">
        <v>87</v>
      </c>
      <c r="C92" s="37">
        <v>42211</v>
      </c>
      <c r="D92" s="15"/>
      <c r="E92" s="15"/>
      <c r="F92" s="15"/>
      <c r="G92" s="15"/>
      <c r="H92" s="15"/>
      <c r="I92" s="15"/>
      <c r="J92" s="15"/>
      <c r="K92" s="15"/>
      <c r="L92" s="15"/>
      <c r="M92" s="35">
        <f t="shared" si="2"/>
        <v>0</v>
      </c>
    </row>
    <row r="93" spans="2:13">
      <c r="B93" s="40">
        <v>88</v>
      </c>
      <c r="C93" s="37">
        <v>42212</v>
      </c>
      <c r="D93" s="15"/>
      <c r="E93" s="15"/>
      <c r="F93" s="15"/>
      <c r="G93" s="15"/>
      <c r="H93" s="15"/>
      <c r="I93" s="15"/>
      <c r="J93" s="15"/>
      <c r="K93" s="15"/>
      <c r="L93" s="15"/>
      <c r="M93" s="35">
        <f t="shared" si="2"/>
        <v>0</v>
      </c>
    </row>
    <row r="94" spans="2:13">
      <c r="B94" s="40">
        <v>89</v>
      </c>
      <c r="C94" s="37">
        <v>42213</v>
      </c>
      <c r="D94" s="15"/>
      <c r="E94" s="15"/>
      <c r="F94" s="15"/>
      <c r="G94" s="15"/>
      <c r="H94" s="15"/>
      <c r="I94" s="15"/>
      <c r="J94" s="15"/>
      <c r="K94" s="15"/>
      <c r="L94" s="15"/>
      <c r="M94" s="35">
        <f t="shared" si="2"/>
        <v>0</v>
      </c>
    </row>
    <row r="95" spans="2:13">
      <c r="B95" s="40">
        <v>90</v>
      </c>
      <c r="C95" s="37">
        <v>42214</v>
      </c>
      <c r="D95" s="15"/>
      <c r="E95" s="15"/>
      <c r="F95" s="15"/>
      <c r="G95" s="15"/>
      <c r="H95" s="15"/>
      <c r="I95" s="15"/>
      <c r="J95" s="15"/>
      <c r="K95" s="15"/>
      <c r="L95" s="15"/>
      <c r="M95" s="35">
        <f t="shared" si="2"/>
        <v>0</v>
      </c>
    </row>
    <row r="96" spans="2:13">
      <c r="B96" s="40">
        <v>91</v>
      </c>
      <c r="C96" s="37">
        <v>42215</v>
      </c>
      <c r="D96" s="15"/>
      <c r="E96" s="15"/>
      <c r="F96" s="15"/>
      <c r="G96" s="15"/>
      <c r="H96" s="15"/>
      <c r="I96" s="15"/>
      <c r="J96" s="15"/>
      <c r="K96" s="15"/>
      <c r="L96" s="15"/>
      <c r="M96" s="35">
        <f t="shared" si="2"/>
        <v>0</v>
      </c>
    </row>
    <row r="97" spans="2:13">
      <c r="B97" s="40">
        <v>92</v>
      </c>
      <c r="C97" s="37">
        <v>42216</v>
      </c>
      <c r="D97" s="15"/>
      <c r="E97" s="15"/>
      <c r="F97" s="15"/>
      <c r="G97" s="15"/>
      <c r="H97" s="15"/>
      <c r="I97" s="15"/>
      <c r="J97" s="15"/>
      <c r="K97" s="15"/>
      <c r="L97" s="15"/>
      <c r="M97" s="35">
        <f t="shared" si="2"/>
        <v>0</v>
      </c>
    </row>
    <row r="98" spans="2:13">
      <c r="B98" s="40">
        <v>93</v>
      </c>
      <c r="C98" s="37">
        <v>42217</v>
      </c>
      <c r="D98" s="15"/>
      <c r="E98" s="15"/>
      <c r="F98" s="15"/>
      <c r="G98" s="15"/>
      <c r="H98" s="15"/>
      <c r="I98" s="15"/>
      <c r="J98" s="15"/>
      <c r="K98" s="15"/>
      <c r="L98" s="15"/>
      <c r="M98" s="35">
        <f t="shared" si="2"/>
        <v>0</v>
      </c>
    </row>
    <row r="99" spans="2:13">
      <c r="B99" s="40">
        <v>94</v>
      </c>
      <c r="C99" s="37">
        <v>42218</v>
      </c>
      <c r="D99" s="15"/>
      <c r="E99" s="15"/>
      <c r="F99" s="15"/>
      <c r="G99" s="15"/>
      <c r="H99" s="15"/>
      <c r="I99" s="15"/>
      <c r="J99" s="15"/>
      <c r="K99" s="15"/>
      <c r="L99" s="15"/>
      <c r="M99" s="35">
        <f t="shared" si="2"/>
        <v>0</v>
      </c>
    </row>
    <row r="100" spans="2:13">
      <c r="B100" s="40">
        <v>95</v>
      </c>
      <c r="C100" s="37">
        <v>42219</v>
      </c>
      <c r="D100" s="15"/>
      <c r="E100" s="15"/>
      <c r="F100" s="15"/>
      <c r="G100" s="15"/>
      <c r="H100" s="15"/>
      <c r="I100" s="15"/>
      <c r="J100" s="15"/>
      <c r="K100" s="15"/>
      <c r="L100" s="15"/>
      <c r="M100" s="35">
        <f t="shared" si="2"/>
        <v>0</v>
      </c>
    </row>
    <row r="101" spans="2:13">
      <c r="B101" s="40">
        <v>96</v>
      </c>
      <c r="C101" s="37">
        <v>42220</v>
      </c>
      <c r="D101" s="15"/>
      <c r="E101" s="15"/>
      <c r="F101" s="15"/>
      <c r="G101" s="15"/>
      <c r="H101" s="15"/>
      <c r="I101" s="15"/>
      <c r="J101" s="15"/>
      <c r="K101" s="15"/>
      <c r="L101" s="15"/>
      <c r="M101" s="35">
        <f t="shared" si="2"/>
        <v>0</v>
      </c>
    </row>
    <row r="102" spans="2:13">
      <c r="B102" s="40">
        <v>97</v>
      </c>
      <c r="C102" s="37">
        <v>42221</v>
      </c>
      <c r="D102" s="15"/>
      <c r="E102" s="15"/>
      <c r="F102" s="15"/>
      <c r="G102" s="15"/>
      <c r="H102" s="15"/>
      <c r="I102" s="15"/>
      <c r="J102" s="15"/>
      <c r="K102" s="15"/>
      <c r="L102" s="15"/>
      <c r="M102" s="35">
        <f t="shared" si="2"/>
        <v>0</v>
      </c>
    </row>
    <row r="103" spans="2:13">
      <c r="B103" s="40">
        <v>98</v>
      </c>
      <c r="C103" s="37">
        <v>42222</v>
      </c>
      <c r="D103" s="15"/>
      <c r="E103" s="15"/>
      <c r="F103" s="15"/>
      <c r="G103" s="15"/>
      <c r="H103" s="15"/>
      <c r="I103" s="15"/>
      <c r="J103" s="15"/>
      <c r="K103" s="15"/>
      <c r="L103" s="15"/>
      <c r="M103" s="35">
        <f t="shared" si="2"/>
        <v>0</v>
      </c>
    </row>
    <row r="104" spans="2:13">
      <c r="B104" s="40">
        <v>99</v>
      </c>
      <c r="C104" s="37">
        <v>42223</v>
      </c>
      <c r="D104" s="15"/>
      <c r="E104" s="15"/>
      <c r="F104" s="15"/>
      <c r="G104" s="15"/>
      <c r="H104" s="15"/>
      <c r="I104" s="15"/>
      <c r="J104" s="15"/>
      <c r="K104" s="15"/>
      <c r="L104" s="15"/>
      <c r="M104" s="35">
        <f t="shared" si="2"/>
        <v>0</v>
      </c>
    </row>
    <row r="105" spans="2:13">
      <c r="B105" s="40">
        <v>100</v>
      </c>
      <c r="C105" s="37">
        <v>42224</v>
      </c>
      <c r="D105" s="15"/>
      <c r="E105" s="15"/>
      <c r="F105" s="15"/>
      <c r="G105" s="15"/>
      <c r="H105" s="15"/>
      <c r="I105" s="15"/>
      <c r="J105" s="15"/>
      <c r="K105" s="15"/>
      <c r="L105" s="15"/>
      <c r="M105" s="35">
        <f t="shared" si="2"/>
        <v>0</v>
      </c>
    </row>
    <row r="106" spans="2:13">
      <c r="B106" s="40">
        <v>101</v>
      </c>
      <c r="C106" s="37">
        <v>42225</v>
      </c>
      <c r="D106" s="15"/>
      <c r="E106" s="15"/>
      <c r="F106" s="15"/>
      <c r="G106" s="15"/>
      <c r="H106" s="15"/>
      <c r="I106" s="15"/>
      <c r="J106" s="15"/>
      <c r="K106" s="15"/>
      <c r="L106" s="15"/>
      <c r="M106" s="35">
        <f t="shared" si="2"/>
        <v>0</v>
      </c>
    </row>
    <row r="107" spans="2:13">
      <c r="B107" s="40">
        <v>102</v>
      </c>
      <c r="C107" s="37">
        <v>42226</v>
      </c>
      <c r="D107" s="15"/>
      <c r="E107" s="15"/>
      <c r="F107" s="15"/>
      <c r="G107" s="15"/>
      <c r="H107" s="15"/>
      <c r="I107" s="15"/>
      <c r="J107" s="15"/>
      <c r="K107" s="15"/>
      <c r="L107" s="15"/>
      <c r="M107" s="35">
        <f t="shared" si="2"/>
        <v>0</v>
      </c>
    </row>
    <row r="108" spans="2:13">
      <c r="B108" s="40">
        <v>103</v>
      </c>
      <c r="C108" s="37">
        <v>42227</v>
      </c>
      <c r="D108" s="15"/>
      <c r="E108" s="15"/>
      <c r="F108" s="15"/>
      <c r="G108" s="15"/>
      <c r="H108" s="15"/>
      <c r="I108" s="15"/>
      <c r="J108" s="15"/>
      <c r="K108" s="15"/>
      <c r="L108" s="15"/>
      <c r="M108" s="35">
        <f t="shared" si="2"/>
        <v>0</v>
      </c>
    </row>
    <row r="109" spans="2:13">
      <c r="B109" s="40">
        <v>104</v>
      </c>
      <c r="C109" s="37">
        <v>42228</v>
      </c>
      <c r="D109" s="15"/>
      <c r="E109" s="15"/>
      <c r="F109" s="15"/>
      <c r="G109" s="15"/>
      <c r="H109" s="15"/>
      <c r="I109" s="15"/>
      <c r="J109" s="15"/>
      <c r="K109" s="15"/>
      <c r="L109" s="15"/>
      <c r="M109" s="35">
        <f t="shared" si="2"/>
        <v>0</v>
      </c>
    </row>
    <row r="110" spans="2:13">
      <c r="B110" s="40">
        <v>105</v>
      </c>
      <c r="C110" s="37">
        <v>42229</v>
      </c>
      <c r="D110" s="15"/>
      <c r="E110" s="15"/>
      <c r="F110" s="15"/>
      <c r="G110" s="15"/>
      <c r="H110" s="15"/>
      <c r="I110" s="15"/>
      <c r="J110" s="15"/>
      <c r="K110" s="15"/>
      <c r="L110" s="15"/>
      <c r="M110" s="35">
        <f t="shared" si="2"/>
        <v>0</v>
      </c>
    </row>
    <row r="111" spans="2:13">
      <c r="B111" s="40">
        <v>106</v>
      </c>
      <c r="C111" s="37">
        <v>42230</v>
      </c>
      <c r="D111" s="15"/>
      <c r="E111" s="15"/>
      <c r="F111" s="15"/>
      <c r="G111" s="15"/>
      <c r="H111" s="15"/>
      <c r="I111" s="15"/>
      <c r="J111" s="15"/>
      <c r="K111" s="15"/>
      <c r="L111" s="15"/>
      <c r="M111" s="35">
        <f t="shared" si="2"/>
        <v>0</v>
      </c>
    </row>
    <row r="112" spans="2:13">
      <c r="B112" s="40">
        <v>107</v>
      </c>
      <c r="C112" s="37">
        <v>42231</v>
      </c>
      <c r="D112" s="15"/>
      <c r="E112" s="15"/>
      <c r="F112" s="15"/>
      <c r="G112" s="15"/>
      <c r="H112" s="15"/>
      <c r="I112" s="15"/>
      <c r="J112" s="15"/>
      <c r="K112" s="15"/>
      <c r="L112" s="15"/>
      <c r="M112" s="35">
        <f t="shared" si="2"/>
        <v>0</v>
      </c>
    </row>
    <row r="113" spans="2:13">
      <c r="B113" s="40">
        <v>108</v>
      </c>
      <c r="C113" s="37">
        <v>42232</v>
      </c>
      <c r="D113" s="15"/>
      <c r="E113" s="15"/>
      <c r="F113" s="15"/>
      <c r="G113" s="15"/>
      <c r="H113" s="15"/>
      <c r="I113" s="15"/>
      <c r="J113" s="15"/>
      <c r="K113" s="15"/>
      <c r="L113" s="15"/>
      <c r="M113" s="35">
        <f t="shared" si="2"/>
        <v>0</v>
      </c>
    </row>
    <row r="114" spans="2:13">
      <c r="B114" s="40">
        <v>109</v>
      </c>
      <c r="C114" s="37">
        <v>42233</v>
      </c>
      <c r="D114" s="15"/>
      <c r="E114" s="15"/>
      <c r="F114" s="15"/>
      <c r="G114" s="15"/>
      <c r="H114" s="15"/>
      <c r="I114" s="15"/>
      <c r="J114" s="15"/>
      <c r="K114" s="15"/>
      <c r="L114" s="15"/>
      <c r="M114" s="35">
        <f t="shared" si="2"/>
        <v>0</v>
      </c>
    </row>
    <row r="115" spans="2:13">
      <c r="B115" s="40">
        <v>110</v>
      </c>
      <c r="C115" s="37">
        <v>42234</v>
      </c>
      <c r="D115" s="15"/>
      <c r="E115" s="15"/>
      <c r="F115" s="15"/>
      <c r="G115" s="15"/>
      <c r="H115" s="15"/>
      <c r="I115" s="15"/>
      <c r="J115" s="15"/>
      <c r="K115" s="15"/>
      <c r="L115" s="15"/>
      <c r="M115" s="35">
        <f t="shared" si="2"/>
        <v>0</v>
      </c>
    </row>
    <row r="116" spans="2:13">
      <c r="B116" s="40">
        <v>111</v>
      </c>
      <c r="C116" s="37">
        <v>42235</v>
      </c>
      <c r="D116" s="15"/>
      <c r="E116" s="15"/>
      <c r="F116" s="15"/>
      <c r="G116" s="15"/>
      <c r="H116" s="15"/>
      <c r="I116" s="15"/>
      <c r="J116" s="15"/>
      <c r="K116" s="15"/>
      <c r="L116" s="15"/>
      <c r="M116" s="35">
        <f t="shared" si="2"/>
        <v>0</v>
      </c>
    </row>
    <row r="117" spans="2:13">
      <c r="B117" s="40">
        <v>112</v>
      </c>
      <c r="C117" s="37">
        <v>42236</v>
      </c>
      <c r="D117" s="15"/>
      <c r="E117" s="15"/>
      <c r="F117" s="15"/>
      <c r="G117" s="15"/>
      <c r="H117" s="15"/>
      <c r="I117" s="15"/>
      <c r="J117" s="15"/>
      <c r="K117" s="15"/>
      <c r="L117" s="15"/>
      <c r="M117" s="35">
        <f t="shared" si="2"/>
        <v>0</v>
      </c>
    </row>
    <row r="118" spans="2:13">
      <c r="B118" s="40">
        <v>113</v>
      </c>
      <c r="C118" s="37">
        <v>42237</v>
      </c>
      <c r="D118" s="15"/>
      <c r="E118" s="15"/>
      <c r="F118" s="15"/>
      <c r="G118" s="15"/>
      <c r="H118" s="15"/>
      <c r="I118" s="15"/>
      <c r="J118" s="15"/>
      <c r="K118" s="15"/>
      <c r="L118" s="15"/>
      <c r="M118" s="35">
        <f t="shared" si="2"/>
        <v>0</v>
      </c>
    </row>
    <row r="119" spans="2:13">
      <c r="B119" s="40">
        <v>114</v>
      </c>
      <c r="C119" s="37">
        <v>42238</v>
      </c>
      <c r="D119" s="15"/>
      <c r="E119" s="15"/>
      <c r="F119" s="15"/>
      <c r="G119" s="15"/>
      <c r="H119" s="15"/>
      <c r="I119" s="15"/>
      <c r="J119" s="15"/>
      <c r="K119" s="15"/>
      <c r="L119" s="15"/>
      <c r="M119" s="35">
        <f t="shared" si="2"/>
        <v>0</v>
      </c>
    </row>
    <row r="120" spans="2:13">
      <c r="B120" s="40">
        <v>115</v>
      </c>
      <c r="C120" s="37">
        <v>42239</v>
      </c>
      <c r="D120" s="15"/>
      <c r="E120" s="15"/>
      <c r="F120" s="15"/>
      <c r="G120" s="15"/>
      <c r="H120" s="15"/>
      <c r="I120" s="15"/>
      <c r="J120" s="15"/>
      <c r="K120" s="15"/>
      <c r="L120" s="15"/>
      <c r="M120" s="35">
        <f t="shared" si="2"/>
        <v>0</v>
      </c>
    </row>
    <row r="121" spans="2:13">
      <c r="B121" s="40">
        <v>116</v>
      </c>
      <c r="C121" s="37">
        <v>42240</v>
      </c>
      <c r="D121" s="15"/>
      <c r="E121" s="15"/>
      <c r="F121" s="15"/>
      <c r="G121" s="15"/>
      <c r="H121" s="15"/>
      <c r="I121" s="15"/>
      <c r="J121" s="15"/>
      <c r="K121" s="15"/>
      <c r="L121" s="15"/>
      <c r="M121" s="35">
        <f t="shared" si="2"/>
        <v>0</v>
      </c>
    </row>
    <row r="122" spans="2:13">
      <c r="B122" s="40">
        <v>117</v>
      </c>
      <c r="C122" s="37">
        <v>42241</v>
      </c>
      <c r="D122" s="15"/>
      <c r="E122" s="15"/>
      <c r="F122" s="15"/>
      <c r="G122" s="15"/>
      <c r="H122" s="15"/>
      <c r="I122" s="15"/>
      <c r="J122" s="15"/>
      <c r="K122" s="15"/>
      <c r="L122" s="15"/>
      <c r="M122" s="35">
        <f t="shared" si="2"/>
        <v>0</v>
      </c>
    </row>
    <row r="123" spans="2:13">
      <c r="B123" s="40">
        <v>118</v>
      </c>
      <c r="C123" s="37">
        <v>42242</v>
      </c>
      <c r="D123" s="15"/>
      <c r="E123" s="15"/>
      <c r="F123" s="15"/>
      <c r="G123" s="15"/>
      <c r="H123" s="15"/>
      <c r="I123" s="15"/>
      <c r="J123" s="15"/>
      <c r="K123" s="15"/>
      <c r="L123" s="15"/>
      <c r="M123" s="35">
        <f t="shared" si="2"/>
        <v>0</v>
      </c>
    </row>
    <row r="124" spans="2:13">
      <c r="B124" s="40">
        <v>119</v>
      </c>
      <c r="C124" s="37">
        <v>42243</v>
      </c>
      <c r="D124" s="15"/>
      <c r="E124" s="15"/>
      <c r="F124" s="15"/>
      <c r="G124" s="15"/>
      <c r="H124" s="15"/>
      <c r="I124" s="15"/>
      <c r="J124" s="15"/>
      <c r="K124" s="15"/>
      <c r="L124" s="15"/>
      <c r="M124" s="35">
        <f t="shared" si="2"/>
        <v>0</v>
      </c>
    </row>
    <row r="125" spans="2:13">
      <c r="B125" s="40">
        <v>120</v>
      </c>
      <c r="C125" s="37">
        <v>42244</v>
      </c>
      <c r="D125" s="15"/>
      <c r="E125" s="15"/>
      <c r="F125" s="15"/>
      <c r="G125" s="15"/>
      <c r="H125" s="15"/>
      <c r="I125" s="15"/>
      <c r="J125" s="15"/>
      <c r="K125" s="15"/>
      <c r="L125" s="15"/>
      <c r="M125" s="35">
        <f t="shared" si="2"/>
        <v>0</v>
      </c>
    </row>
    <row r="126" spans="2:13">
      <c r="B126" s="40">
        <v>121</v>
      </c>
      <c r="C126" s="37">
        <v>42245</v>
      </c>
      <c r="D126" s="15"/>
      <c r="E126" s="15"/>
      <c r="F126" s="15"/>
      <c r="G126" s="15"/>
      <c r="H126" s="15"/>
      <c r="I126" s="15"/>
      <c r="J126" s="15"/>
      <c r="K126" s="15"/>
      <c r="L126" s="15"/>
      <c r="M126" s="35">
        <f t="shared" si="2"/>
        <v>0</v>
      </c>
    </row>
    <row r="127" spans="2:13">
      <c r="B127" s="40">
        <v>122</v>
      </c>
      <c r="C127" s="37">
        <v>42246</v>
      </c>
      <c r="D127" s="15"/>
      <c r="E127" s="15"/>
      <c r="F127" s="15"/>
      <c r="G127" s="15"/>
      <c r="H127" s="15"/>
      <c r="I127" s="15"/>
      <c r="J127" s="15"/>
      <c r="K127" s="15"/>
      <c r="L127" s="15"/>
      <c r="M127" s="35">
        <f t="shared" si="2"/>
        <v>0</v>
      </c>
    </row>
    <row r="128" spans="2:13">
      <c r="B128" s="40">
        <v>123</v>
      </c>
      <c r="C128" s="37">
        <v>42247</v>
      </c>
      <c r="D128" s="15"/>
      <c r="E128" s="15"/>
      <c r="F128" s="15"/>
      <c r="G128" s="15"/>
      <c r="H128" s="15"/>
      <c r="I128" s="15"/>
      <c r="J128" s="15"/>
      <c r="K128" s="15"/>
      <c r="L128" s="15"/>
      <c r="M128" s="35">
        <f t="shared" si="2"/>
        <v>0</v>
      </c>
    </row>
    <row r="129" spans="2:13">
      <c r="B129" s="40">
        <v>124</v>
      </c>
      <c r="C129" s="37">
        <v>42248</v>
      </c>
      <c r="D129" s="15"/>
      <c r="E129" s="15"/>
      <c r="F129" s="15"/>
      <c r="G129" s="15"/>
      <c r="H129" s="15"/>
      <c r="I129" s="15"/>
      <c r="J129" s="15"/>
      <c r="K129" s="15"/>
      <c r="L129" s="15"/>
      <c r="M129" s="35">
        <f t="shared" si="2"/>
        <v>0</v>
      </c>
    </row>
    <row r="130" spans="2:13">
      <c r="B130" s="40">
        <v>125</v>
      </c>
      <c r="C130" s="37">
        <v>42249</v>
      </c>
      <c r="D130" s="15"/>
      <c r="E130" s="15"/>
      <c r="F130" s="15"/>
      <c r="G130" s="15"/>
      <c r="H130" s="15"/>
      <c r="I130" s="15"/>
      <c r="J130" s="15"/>
      <c r="K130" s="15"/>
      <c r="L130" s="15"/>
      <c r="M130" s="35">
        <f t="shared" si="2"/>
        <v>0</v>
      </c>
    </row>
    <row r="131" spans="2:13">
      <c r="B131" s="40">
        <v>126</v>
      </c>
      <c r="C131" s="37">
        <v>42250</v>
      </c>
      <c r="D131" s="15"/>
      <c r="E131" s="15"/>
      <c r="F131" s="15"/>
      <c r="G131" s="15"/>
      <c r="H131" s="15"/>
      <c r="I131" s="15"/>
      <c r="J131" s="15"/>
      <c r="K131" s="15"/>
      <c r="L131" s="15"/>
      <c r="M131" s="35">
        <f t="shared" si="2"/>
        <v>0</v>
      </c>
    </row>
    <row r="132" spans="2:13">
      <c r="B132" s="40">
        <v>127</v>
      </c>
      <c r="C132" s="37">
        <v>42251</v>
      </c>
      <c r="D132" s="15"/>
      <c r="E132" s="15"/>
      <c r="F132" s="15"/>
      <c r="G132" s="15"/>
      <c r="H132" s="15"/>
      <c r="I132" s="15"/>
      <c r="J132" s="15"/>
      <c r="K132" s="15"/>
      <c r="L132" s="15"/>
      <c r="M132" s="35">
        <f t="shared" ref="M132:M146" si="3">SUM(D132:L132)</f>
        <v>0</v>
      </c>
    </row>
    <row r="133" spans="2:13">
      <c r="B133" s="40">
        <v>128</v>
      </c>
      <c r="C133" s="37">
        <v>42252</v>
      </c>
      <c r="D133" s="15"/>
      <c r="E133" s="15"/>
      <c r="F133" s="15"/>
      <c r="G133" s="15"/>
      <c r="H133" s="15"/>
      <c r="I133" s="15"/>
      <c r="J133" s="15"/>
      <c r="K133" s="15"/>
      <c r="L133" s="15"/>
      <c r="M133" s="35">
        <f t="shared" si="3"/>
        <v>0</v>
      </c>
    </row>
    <row r="134" spans="2:13">
      <c r="B134" s="40">
        <v>129</v>
      </c>
      <c r="C134" s="37">
        <v>42253</v>
      </c>
      <c r="D134" s="15"/>
      <c r="E134" s="15"/>
      <c r="F134" s="15"/>
      <c r="G134" s="15"/>
      <c r="H134" s="15"/>
      <c r="I134" s="15"/>
      <c r="J134" s="15"/>
      <c r="K134" s="15"/>
      <c r="L134" s="15"/>
      <c r="M134" s="35">
        <f t="shared" si="3"/>
        <v>0</v>
      </c>
    </row>
    <row r="135" spans="2:13">
      <c r="B135" s="40">
        <v>130</v>
      </c>
      <c r="C135" s="37">
        <v>42254</v>
      </c>
      <c r="D135" s="15"/>
      <c r="E135" s="15"/>
      <c r="F135" s="15"/>
      <c r="G135" s="15"/>
      <c r="H135" s="15"/>
      <c r="I135" s="15"/>
      <c r="J135" s="15"/>
      <c r="K135" s="15"/>
      <c r="L135" s="15"/>
      <c r="M135" s="35">
        <f t="shared" si="3"/>
        <v>0</v>
      </c>
    </row>
    <row r="136" spans="2:13">
      <c r="B136" s="40">
        <v>131</v>
      </c>
      <c r="C136" s="37">
        <v>42255</v>
      </c>
      <c r="D136" s="15"/>
      <c r="E136" s="15"/>
      <c r="F136" s="15"/>
      <c r="G136" s="15"/>
      <c r="H136" s="15"/>
      <c r="I136" s="15"/>
      <c r="J136" s="15"/>
      <c r="K136" s="15"/>
      <c r="L136" s="15"/>
      <c r="M136" s="35">
        <f t="shared" si="3"/>
        <v>0</v>
      </c>
    </row>
    <row r="137" spans="2:13">
      <c r="B137" s="40">
        <v>132</v>
      </c>
      <c r="C137" s="37">
        <v>42256</v>
      </c>
      <c r="D137" s="15"/>
      <c r="E137" s="15"/>
      <c r="F137" s="15"/>
      <c r="G137" s="15"/>
      <c r="H137" s="15"/>
      <c r="I137" s="15"/>
      <c r="J137" s="15"/>
      <c r="K137" s="15"/>
      <c r="L137" s="15"/>
      <c r="M137" s="35">
        <f t="shared" si="3"/>
        <v>0</v>
      </c>
    </row>
    <row r="138" spans="2:13">
      <c r="B138" s="40">
        <v>133</v>
      </c>
      <c r="C138" s="37">
        <v>42257</v>
      </c>
      <c r="D138" s="15"/>
      <c r="E138" s="15"/>
      <c r="F138" s="15"/>
      <c r="G138" s="15"/>
      <c r="H138" s="15"/>
      <c r="I138" s="15"/>
      <c r="J138" s="15"/>
      <c r="K138" s="15"/>
      <c r="L138" s="15"/>
      <c r="M138" s="35">
        <f t="shared" si="3"/>
        <v>0</v>
      </c>
    </row>
    <row r="139" spans="2:13">
      <c r="B139" s="40">
        <v>134</v>
      </c>
      <c r="C139" s="37">
        <v>42258</v>
      </c>
      <c r="D139" s="15"/>
      <c r="E139" s="15"/>
      <c r="F139" s="15"/>
      <c r="G139" s="15"/>
      <c r="H139" s="15"/>
      <c r="I139" s="15"/>
      <c r="J139" s="15"/>
      <c r="K139" s="15"/>
      <c r="L139" s="15"/>
      <c r="M139" s="35">
        <f t="shared" si="3"/>
        <v>0</v>
      </c>
    </row>
    <row r="140" spans="2:13">
      <c r="B140" s="40">
        <v>135</v>
      </c>
      <c r="C140" s="37">
        <v>42259</v>
      </c>
      <c r="D140" s="15"/>
      <c r="E140" s="15"/>
      <c r="F140" s="15"/>
      <c r="G140" s="15"/>
      <c r="H140" s="15"/>
      <c r="I140" s="15"/>
      <c r="J140" s="15"/>
      <c r="K140" s="15"/>
      <c r="L140" s="15"/>
      <c r="M140" s="35">
        <f t="shared" si="3"/>
        <v>0</v>
      </c>
    </row>
    <row r="141" spans="2:13">
      <c r="B141" s="40">
        <v>136</v>
      </c>
      <c r="C141" s="37">
        <v>42260</v>
      </c>
      <c r="D141" s="15"/>
      <c r="E141" s="15"/>
      <c r="F141" s="15"/>
      <c r="G141" s="15"/>
      <c r="H141" s="15"/>
      <c r="I141" s="15"/>
      <c r="J141" s="15"/>
      <c r="K141" s="15"/>
      <c r="L141" s="15"/>
      <c r="M141" s="35">
        <f t="shared" si="3"/>
        <v>0</v>
      </c>
    </row>
    <row r="142" spans="2:13">
      <c r="B142" s="40">
        <v>137</v>
      </c>
      <c r="C142" s="37">
        <v>42261</v>
      </c>
      <c r="D142" s="15"/>
      <c r="E142" s="15"/>
      <c r="F142" s="15"/>
      <c r="G142" s="15"/>
      <c r="H142" s="15"/>
      <c r="I142" s="15"/>
      <c r="J142" s="15"/>
      <c r="K142" s="15"/>
      <c r="L142" s="15"/>
      <c r="M142" s="35">
        <f t="shared" si="3"/>
        <v>0</v>
      </c>
    </row>
    <row r="143" spans="2:13">
      <c r="B143" s="40">
        <v>138</v>
      </c>
      <c r="C143" s="37">
        <v>42262</v>
      </c>
      <c r="D143" s="15"/>
      <c r="E143" s="15"/>
      <c r="F143" s="15"/>
      <c r="G143" s="15"/>
      <c r="H143" s="15"/>
      <c r="I143" s="15"/>
      <c r="J143" s="15"/>
      <c r="K143" s="15"/>
      <c r="L143" s="15"/>
      <c r="M143" s="35">
        <f t="shared" si="3"/>
        <v>0</v>
      </c>
    </row>
    <row r="144" spans="2:13">
      <c r="B144" s="40">
        <v>139</v>
      </c>
      <c r="C144" s="37">
        <v>42263</v>
      </c>
      <c r="D144" s="15"/>
      <c r="E144" s="15"/>
      <c r="F144" s="15"/>
      <c r="G144" s="15"/>
      <c r="H144" s="15"/>
      <c r="I144" s="15"/>
      <c r="J144" s="15"/>
      <c r="K144" s="15"/>
      <c r="L144" s="15"/>
      <c r="M144" s="35">
        <f t="shared" si="3"/>
        <v>0</v>
      </c>
    </row>
    <row r="145" spans="2:13">
      <c r="B145" s="40">
        <v>140</v>
      </c>
      <c r="C145" s="37">
        <v>42264</v>
      </c>
      <c r="D145" s="15"/>
      <c r="E145" s="15"/>
      <c r="F145" s="15"/>
      <c r="G145" s="15"/>
      <c r="H145" s="15"/>
      <c r="I145" s="15"/>
      <c r="J145" s="15"/>
      <c r="K145" s="15"/>
      <c r="L145" s="15"/>
      <c r="M145" s="35">
        <f t="shared" si="3"/>
        <v>0</v>
      </c>
    </row>
    <row r="146" spans="2:13">
      <c r="B146" s="40">
        <v>141</v>
      </c>
      <c r="C146" s="37">
        <v>42265</v>
      </c>
      <c r="D146" s="15"/>
      <c r="E146" s="15"/>
      <c r="F146" s="15"/>
      <c r="G146" s="15"/>
      <c r="H146" s="15"/>
      <c r="I146" s="15"/>
      <c r="J146" s="15"/>
      <c r="K146" s="15"/>
      <c r="L146" s="15"/>
      <c r="M146" s="35">
        <f t="shared" si="3"/>
        <v>0</v>
      </c>
    </row>
  </sheetData>
  <mergeCells count="5">
    <mergeCell ref="B1:M1"/>
    <mergeCell ref="B2:M2"/>
    <mergeCell ref="B4:B5"/>
    <mergeCell ref="C4:C5"/>
    <mergeCell ref="D4:L4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X150"/>
  <sheetViews>
    <sheetView workbookViewId="0">
      <pane xSplit="3" ySplit="5" topLeftCell="D69" activePane="bottomRight" state="frozen"/>
      <selection pane="topRight" activeCell="D1" sqref="D1"/>
      <selection pane="bottomLeft" activeCell="A6" sqref="A6"/>
      <selection pane="bottomRight" activeCell="D71" sqref="D71"/>
    </sheetView>
  </sheetViews>
  <sheetFormatPr defaultRowHeight="15"/>
  <cols>
    <col min="2" max="2" width="4.42578125" customWidth="1"/>
    <col min="3" max="3" width="18.7109375" customWidth="1"/>
    <col min="5" max="5" width="9.140625" customWidth="1"/>
    <col min="6" max="6" width="8.42578125" customWidth="1"/>
    <col min="7" max="8" width="7.42578125" customWidth="1"/>
    <col min="9" max="11" width="7" customWidth="1"/>
    <col min="12" max="12" width="11" customWidth="1"/>
    <col min="13" max="13" width="11.140625" customWidth="1"/>
    <col min="14" max="14" width="12.42578125" customWidth="1"/>
    <col min="15" max="15" width="17.28515625" customWidth="1"/>
    <col min="24" max="24" width="10.5703125" bestFit="1" customWidth="1"/>
  </cols>
  <sheetData>
    <row r="1" spans="2:15" ht="18.75">
      <c r="B1" s="146" t="s">
        <v>19</v>
      </c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</row>
    <row r="2" spans="2:15" ht="18.75"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</row>
    <row r="3" spans="2:15" ht="15.75" thickBot="1"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2:15" ht="15" customHeight="1" thickTop="1" thickBot="1">
      <c r="B4" s="152" t="s">
        <v>0</v>
      </c>
      <c r="C4" s="152" t="s">
        <v>26</v>
      </c>
      <c r="D4" s="152" t="s">
        <v>11</v>
      </c>
      <c r="E4" s="152"/>
      <c r="F4" s="152"/>
      <c r="G4" s="152"/>
      <c r="H4" s="152"/>
      <c r="I4" s="152"/>
      <c r="J4" s="152"/>
      <c r="K4" s="152"/>
      <c r="L4" s="152"/>
      <c r="M4" s="152"/>
      <c r="N4" s="153" t="s">
        <v>4</v>
      </c>
      <c r="O4" s="152" t="s">
        <v>5</v>
      </c>
    </row>
    <row r="5" spans="2:15" ht="17.25" thickTop="1" thickBot="1">
      <c r="B5" s="152"/>
      <c r="C5" s="152"/>
      <c r="D5" s="52" t="s">
        <v>20</v>
      </c>
      <c r="E5" s="52" t="s">
        <v>21</v>
      </c>
      <c r="F5" s="52" t="s">
        <v>22</v>
      </c>
      <c r="G5" s="52" t="s">
        <v>33</v>
      </c>
      <c r="H5" s="95" t="s">
        <v>47</v>
      </c>
      <c r="I5" s="52" t="s">
        <v>34</v>
      </c>
      <c r="J5" s="95" t="s">
        <v>48</v>
      </c>
      <c r="K5" s="93" t="s">
        <v>45</v>
      </c>
      <c r="L5" s="52" t="s">
        <v>35</v>
      </c>
      <c r="M5" s="79" t="s">
        <v>37</v>
      </c>
      <c r="N5" s="153"/>
      <c r="O5" s="152"/>
    </row>
    <row r="6" spans="2:15" ht="15.75" thickTop="1">
      <c r="B6" s="47">
        <v>1</v>
      </c>
      <c r="C6" s="48">
        <v>42125</v>
      </c>
      <c r="D6" s="44"/>
      <c r="E6" s="44"/>
      <c r="F6" s="16"/>
      <c r="G6" s="44"/>
      <c r="H6" s="44"/>
      <c r="I6" s="44"/>
      <c r="J6" s="44"/>
      <c r="K6" s="44"/>
      <c r="L6" s="44"/>
      <c r="M6" s="16"/>
      <c r="N6" s="49">
        <f>SUM(D6:M6)</f>
        <v>0</v>
      </c>
      <c r="O6" s="35"/>
    </row>
    <row r="7" spans="2:15">
      <c r="B7" s="40">
        <v>2</v>
      </c>
      <c r="C7" s="37">
        <v>42126</v>
      </c>
      <c r="D7" s="46">
        <v>66</v>
      </c>
      <c r="E7" s="46"/>
      <c r="F7" s="15">
        <v>33</v>
      </c>
      <c r="G7" s="46"/>
      <c r="H7" s="46"/>
      <c r="I7" s="46"/>
      <c r="J7" s="46"/>
      <c r="K7" s="46"/>
      <c r="L7" s="46"/>
      <c r="M7" s="15"/>
      <c r="N7" s="45">
        <f t="shared" ref="N7:N36" si="0">SUM(D7:M7)</f>
        <v>99</v>
      </c>
      <c r="O7" s="34"/>
    </row>
    <row r="8" spans="2:15">
      <c r="B8" s="40">
        <v>3</v>
      </c>
      <c r="C8" s="37">
        <v>42127</v>
      </c>
      <c r="D8" s="46"/>
      <c r="E8" s="46"/>
      <c r="F8" s="15"/>
      <c r="G8" s="46"/>
      <c r="H8" s="46"/>
      <c r="I8" s="46"/>
      <c r="J8" s="46"/>
      <c r="K8" s="46"/>
      <c r="L8" s="46"/>
      <c r="M8" s="15"/>
      <c r="N8" s="45">
        <f t="shared" si="0"/>
        <v>0</v>
      </c>
      <c r="O8" s="34"/>
    </row>
    <row r="9" spans="2:15">
      <c r="B9" s="40">
        <v>4</v>
      </c>
      <c r="C9" s="37">
        <v>42128</v>
      </c>
      <c r="D9" s="46"/>
      <c r="E9" s="46"/>
      <c r="F9" s="15"/>
      <c r="G9" s="46"/>
      <c r="H9" s="46"/>
      <c r="I9" s="46"/>
      <c r="J9" s="46"/>
      <c r="K9" s="46"/>
      <c r="L9" s="46"/>
      <c r="M9" s="15"/>
      <c r="N9" s="45">
        <f t="shared" si="0"/>
        <v>0</v>
      </c>
      <c r="O9" s="34"/>
    </row>
    <row r="10" spans="2:15">
      <c r="B10" s="40">
        <v>5</v>
      </c>
      <c r="C10" s="37">
        <v>42129</v>
      </c>
      <c r="D10" s="46"/>
      <c r="E10" s="46"/>
      <c r="F10" s="15"/>
      <c r="G10" s="46"/>
      <c r="H10" s="46"/>
      <c r="I10" s="46"/>
      <c r="J10" s="46"/>
      <c r="K10" s="46"/>
      <c r="L10" s="46"/>
      <c r="M10" s="15"/>
      <c r="N10" s="45">
        <f t="shared" si="0"/>
        <v>0</v>
      </c>
      <c r="O10" s="34"/>
    </row>
    <row r="11" spans="2:15">
      <c r="B11" s="40">
        <v>6</v>
      </c>
      <c r="C11" s="37">
        <v>42130</v>
      </c>
      <c r="D11" s="46"/>
      <c r="E11" s="46"/>
      <c r="F11" s="15"/>
      <c r="G11" s="46"/>
      <c r="H11" s="46"/>
      <c r="I11" s="46"/>
      <c r="J11" s="46"/>
      <c r="K11" s="46"/>
      <c r="L11" s="46"/>
      <c r="M11" s="15"/>
      <c r="N11" s="45">
        <f t="shared" si="0"/>
        <v>0</v>
      </c>
      <c r="O11" s="34"/>
    </row>
    <row r="12" spans="2:15">
      <c r="B12" s="40">
        <v>7</v>
      </c>
      <c r="C12" s="37">
        <v>42131</v>
      </c>
      <c r="D12" s="46">
        <v>66</v>
      </c>
      <c r="E12" s="46"/>
      <c r="F12" s="15"/>
      <c r="G12" s="46"/>
      <c r="H12" s="46"/>
      <c r="I12" s="46"/>
      <c r="J12" s="46"/>
      <c r="K12" s="46"/>
      <c r="L12" s="46"/>
      <c r="M12" s="15"/>
      <c r="N12" s="71">
        <f t="shared" si="0"/>
        <v>66</v>
      </c>
      <c r="O12" s="34"/>
    </row>
    <row r="13" spans="2:15">
      <c r="B13" s="40">
        <v>8</v>
      </c>
      <c r="C13" s="37">
        <v>42132</v>
      </c>
      <c r="D13" s="46"/>
      <c r="E13" s="46"/>
      <c r="F13" s="15"/>
      <c r="G13" s="46"/>
      <c r="H13" s="46"/>
      <c r="I13" s="46"/>
      <c r="J13" s="46"/>
      <c r="K13" s="46"/>
      <c r="L13" s="46"/>
      <c r="M13" s="15"/>
      <c r="N13" s="71">
        <f t="shared" si="0"/>
        <v>0</v>
      </c>
      <c r="O13" s="34"/>
    </row>
    <row r="14" spans="2:15">
      <c r="B14" s="40">
        <v>9</v>
      </c>
      <c r="C14" s="37">
        <v>42133</v>
      </c>
      <c r="D14" s="46"/>
      <c r="E14" s="46"/>
      <c r="F14" s="15"/>
      <c r="G14" s="46"/>
      <c r="H14" s="46"/>
      <c r="I14" s="46"/>
      <c r="J14" s="46"/>
      <c r="K14" s="46"/>
      <c r="L14" s="46"/>
      <c r="M14" s="15"/>
      <c r="N14" s="71">
        <f t="shared" si="0"/>
        <v>0</v>
      </c>
      <c r="O14" s="34"/>
    </row>
    <row r="15" spans="2:15">
      <c r="B15" s="40">
        <v>10</v>
      </c>
      <c r="C15" s="37">
        <v>42134</v>
      </c>
      <c r="D15" s="46"/>
      <c r="E15" s="46"/>
      <c r="F15" s="15"/>
      <c r="G15" s="46"/>
      <c r="H15" s="46"/>
      <c r="I15" s="46"/>
      <c r="J15" s="46"/>
      <c r="K15" s="46"/>
      <c r="L15" s="46"/>
      <c r="M15" s="15"/>
      <c r="N15" s="71">
        <f t="shared" si="0"/>
        <v>0</v>
      </c>
      <c r="O15" s="34"/>
    </row>
    <row r="16" spans="2:15">
      <c r="B16" s="40">
        <v>11</v>
      </c>
      <c r="C16" s="37">
        <v>42135</v>
      </c>
      <c r="D16" s="46"/>
      <c r="E16" s="46"/>
      <c r="F16" s="15"/>
      <c r="G16" s="46"/>
      <c r="H16" s="46"/>
      <c r="I16" s="46"/>
      <c r="J16" s="46"/>
      <c r="K16" s="46"/>
      <c r="L16" s="46"/>
      <c r="M16" s="15"/>
      <c r="N16" s="71">
        <f t="shared" si="0"/>
        <v>0</v>
      </c>
      <c r="O16" s="34"/>
    </row>
    <row r="17" spans="2:15">
      <c r="B17" s="40">
        <v>12</v>
      </c>
      <c r="C17" s="37">
        <v>42136</v>
      </c>
      <c r="D17" s="46"/>
      <c r="E17" s="46"/>
      <c r="F17" s="76">
        <v>33</v>
      </c>
      <c r="G17" s="46"/>
      <c r="H17" s="46"/>
      <c r="I17" s="46"/>
      <c r="J17" s="46"/>
      <c r="K17" s="46"/>
      <c r="L17" s="46"/>
      <c r="M17" s="15"/>
      <c r="N17" s="71">
        <f t="shared" si="0"/>
        <v>33</v>
      </c>
      <c r="O17" s="34"/>
    </row>
    <row r="18" spans="2:15">
      <c r="B18" s="40">
        <v>13</v>
      </c>
      <c r="C18" s="37">
        <v>42137</v>
      </c>
      <c r="D18" s="46"/>
      <c r="E18" s="46"/>
      <c r="F18" s="15"/>
      <c r="G18" s="46"/>
      <c r="H18" s="46"/>
      <c r="I18" s="46"/>
      <c r="J18" s="46"/>
      <c r="K18" s="46"/>
      <c r="L18" s="46"/>
      <c r="M18" s="15"/>
      <c r="N18" s="71">
        <f t="shared" si="0"/>
        <v>0</v>
      </c>
      <c r="O18" s="34"/>
    </row>
    <row r="19" spans="2:15">
      <c r="B19" s="40">
        <v>14</v>
      </c>
      <c r="C19" s="37">
        <v>42138</v>
      </c>
      <c r="D19" s="46"/>
      <c r="E19" s="46"/>
      <c r="F19" s="15"/>
      <c r="G19" s="46"/>
      <c r="H19" s="46"/>
      <c r="I19" s="46"/>
      <c r="J19" s="46"/>
      <c r="K19" s="46"/>
      <c r="L19" s="46"/>
      <c r="M19" s="15"/>
      <c r="N19" s="71">
        <f t="shared" si="0"/>
        <v>0</v>
      </c>
      <c r="O19" s="34"/>
    </row>
    <row r="20" spans="2:15">
      <c r="B20" s="40">
        <v>15</v>
      </c>
      <c r="C20" s="37">
        <v>42139</v>
      </c>
      <c r="D20" s="46"/>
      <c r="E20" s="46"/>
      <c r="F20" s="15"/>
      <c r="G20" s="46"/>
      <c r="H20" s="46"/>
      <c r="I20" s="46"/>
      <c r="J20" s="46"/>
      <c r="K20" s="46"/>
      <c r="L20" s="46"/>
      <c r="M20" s="15"/>
      <c r="N20" s="71">
        <f t="shared" si="0"/>
        <v>0</v>
      </c>
      <c r="O20" s="34"/>
    </row>
    <row r="21" spans="2:15">
      <c r="B21" s="40">
        <v>16</v>
      </c>
      <c r="C21" s="37">
        <v>42140</v>
      </c>
      <c r="D21" s="46"/>
      <c r="E21" s="46"/>
      <c r="F21" s="15"/>
      <c r="G21" s="46"/>
      <c r="H21" s="46"/>
      <c r="I21" s="46"/>
      <c r="J21" s="46"/>
      <c r="K21" s="46"/>
      <c r="L21" s="46"/>
      <c r="M21" s="15"/>
      <c r="N21" s="71">
        <f t="shared" si="0"/>
        <v>0</v>
      </c>
      <c r="O21" s="34"/>
    </row>
    <row r="22" spans="2:15">
      <c r="B22" s="40">
        <v>17</v>
      </c>
      <c r="C22" s="37">
        <v>42141</v>
      </c>
      <c r="D22" s="46"/>
      <c r="E22" s="46"/>
      <c r="F22" s="15"/>
      <c r="G22" s="46"/>
      <c r="H22" s="46"/>
      <c r="I22" s="46"/>
      <c r="J22" s="46"/>
      <c r="K22" s="46"/>
      <c r="L22" s="46"/>
      <c r="M22" s="15"/>
      <c r="N22" s="71">
        <f t="shared" si="0"/>
        <v>0</v>
      </c>
      <c r="O22" s="34"/>
    </row>
    <row r="23" spans="2:15">
      <c r="B23" s="40">
        <v>18</v>
      </c>
      <c r="C23" s="37">
        <v>42142</v>
      </c>
      <c r="D23" s="46"/>
      <c r="E23" s="77">
        <v>66</v>
      </c>
      <c r="F23" s="15"/>
      <c r="G23" s="46"/>
      <c r="H23" s="46"/>
      <c r="I23" s="46"/>
      <c r="J23" s="46"/>
      <c r="K23" s="46"/>
      <c r="L23" s="46"/>
      <c r="M23" s="15"/>
      <c r="N23" s="71">
        <f t="shared" si="0"/>
        <v>66</v>
      </c>
      <c r="O23" s="34"/>
    </row>
    <row r="24" spans="2:15">
      <c r="B24" s="40">
        <v>19</v>
      </c>
      <c r="C24" s="37">
        <v>42143</v>
      </c>
      <c r="D24" s="46"/>
      <c r="E24" s="46"/>
      <c r="F24" s="15"/>
      <c r="G24" s="46"/>
      <c r="H24" s="46"/>
      <c r="I24" s="46"/>
      <c r="J24" s="46"/>
      <c r="K24" s="46"/>
      <c r="L24" s="46"/>
      <c r="M24" s="15"/>
      <c r="N24" s="71">
        <f t="shared" si="0"/>
        <v>0</v>
      </c>
      <c r="O24" s="34"/>
    </row>
    <row r="25" spans="2:15">
      <c r="B25" s="40">
        <v>20</v>
      </c>
      <c r="C25" s="37">
        <v>42144</v>
      </c>
      <c r="D25" s="46"/>
      <c r="E25" s="46"/>
      <c r="F25" s="15"/>
      <c r="G25" s="46"/>
      <c r="H25" s="46"/>
      <c r="I25" s="46"/>
      <c r="J25" s="46"/>
      <c r="K25" s="46"/>
      <c r="L25" s="46"/>
      <c r="M25" s="15"/>
      <c r="N25" s="71">
        <f t="shared" si="0"/>
        <v>0</v>
      </c>
      <c r="O25" s="34"/>
    </row>
    <row r="26" spans="2:15">
      <c r="B26" s="40">
        <v>21</v>
      </c>
      <c r="C26" s="37">
        <v>42145</v>
      </c>
      <c r="D26" s="46"/>
      <c r="E26" s="46"/>
      <c r="F26" s="15"/>
      <c r="G26" s="46"/>
      <c r="H26" s="46"/>
      <c r="I26" s="46"/>
      <c r="J26" s="46"/>
      <c r="K26" s="46"/>
      <c r="L26" s="46"/>
      <c r="M26" s="15"/>
      <c r="N26" s="71">
        <f t="shared" si="0"/>
        <v>0</v>
      </c>
      <c r="O26" s="34"/>
    </row>
    <row r="27" spans="2:15">
      <c r="B27" s="40">
        <v>22</v>
      </c>
      <c r="C27" s="37">
        <v>42146</v>
      </c>
      <c r="D27" s="46"/>
      <c r="E27" s="46"/>
      <c r="F27" s="15"/>
      <c r="G27" s="46"/>
      <c r="H27" s="46"/>
      <c r="I27" s="46"/>
      <c r="J27" s="46"/>
      <c r="K27" s="46"/>
      <c r="L27" s="46"/>
      <c r="M27" s="15"/>
      <c r="N27" s="71">
        <f t="shared" si="0"/>
        <v>0</v>
      </c>
      <c r="O27" s="34"/>
    </row>
    <row r="28" spans="2:15">
      <c r="B28" s="40">
        <v>23</v>
      </c>
      <c r="C28" s="37">
        <v>42147</v>
      </c>
      <c r="D28" s="46"/>
      <c r="E28" s="46"/>
      <c r="F28" s="15"/>
      <c r="G28" s="46"/>
      <c r="H28" s="46"/>
      <c r="I28" s="46"/>
      <c r="J28" s="46"/>
      <c r="K28" s="46"/>
      <c r="L28" s="46"/>
      <c r="M28" s="15"/>
      <c r="N28" s="71">
        <f t="shared" si="0"/>
        <v>0</v>
      </c>
      <c r="O28" s="34"/>
    </row>
    <row r="29" spans="2:15">
      <c r="B29" s="40">
        <v>24</v>
      </c>
      <c r="C29" s="37">
        <v>42148</v>
      </c>
      <c r="D29" s="46"/>
      <c r="E29" s="46"/>
      <c r="F29" s="15"/>
      <c r="G29" s="46"/>
      <c r="H29" s="46"/>
      <c r="I29" s="46"/>
      <c r="J29" s="46"/>
      <c r="K29" s="46"/>
      <c r="L29" s="46"/>
      <c r="M29" s="15"/>
      <c r="N29" s="71">
        <f t="shared" si="0"/>
        <v>0</v>
      </c>
      <c r="O29" s="34"/>
    </row>
    <row r="30" spans="2:15">
      <c r="B30" s="40">
        <v>25</v>
      </c>
      <c r="C30" s="37">
        <v>42149</v>
      </c>
      <c r="D30" s="46"/>
      <c r="E30" s="46"/>
      <c r="F30" s="15"/>
      <c r="G30" s="46"/>
      <c r="H30" s="46"/>
      <c r="I30" s="46"/>
      <c r="J30" s="46"/>
      <c r="K30" s="46"/>
      <c r="L30" s="46"/>
      <c r="M30" s="15"/>
      <c r="N30" s="71">
        <f t="shared" si="0"/>
        <v>0</v>
      </c>
      <c r="O30" s="34"/>
    </row>
    <row r="31" spans="2:15">
      <c r="B31" s="40">
        <v>26</v>
      </c>
      <c r="C31" s="37">
        <v>42150</v>
      </c>
      <c r="D31" s="46"/>
      <c r="E31" s="46"/>
      <c r="F31" s="15"/>
      <c r="G31" s="46"/>
      <c r="H31" s="46"/>
      <c r="I31" s="46"/>
      <c r="J31" s="46"/>
      <c r="K31" s="46"/>
      <c r="L31" s="46"/>
      <c r="M31" s="15"/>
      <c r="N31" s="71">
        <f t="shared" si="0"/>
        <v>0</v>
      </c>
      <c r="O31" s="34"/>
    </row>
    <row r="32" spans="2:15">
      <c r="B32" s="40">
        <v>27</v>
      </c>
      <c r="C32" s="37">
        <v>42151</v>
      </c>
      <c r="D32" s="46"/>
      <c r="E32" s="46"/>
      <c r="F32" s="15"/>
      <c r="G32" s="46"/>
      <c r="H32" s="46"/>
      <c r="I32" s="46"/>
      <c r="J32" s="46"/>
      <c r="K32" s="46"/>
      <c r="L32" s="46"/>
      <c r="M32" s="15"/>
      <c r="N32" s="71">
        <f t="shared" si="0"/>
        <v>0</v>
      </c>
      <c r="O32" s="34"/>
    </row>
    <row r="33" spans="2:15">
      <c r="B33" s="40">
        <v>28</v>
      </c>
      <c r="C33" s="37">
        <v>42152</v>
      </c>
      <c r="D33" s="46"/>
      <c r="E33" s="46"/>
      <c r="F33" s="15"/>
      <c r="G33" s="46"/>
      <c r="H33" s="46"/>
      <c r="I33" s="46"/>
      <c r="J33" s="46"/>
      <c r="K33" s="46"/>
      <c r="L33" s="46"/>
      <c r="M33" s="15"/>
      <c r="N33" s="71">
        <f t="shared" si="0"/>
        <v>0</v>
      </c>
      <c r="O33" s="34"/>
    </row>
    <row r="34" spans="2:15">
      <c r="B34" s="40">
        <v>29</v>
      </c>
      <c r="C34" s="37">
        <v>42153</v>
      </c>
      <c r="D34" s="46"/>
      <c r="E34" s="46"/>
      <c r="F34" s="15"/>
      <c r="G34" s="46"/>
      <c r="H34" s="46"/>
      <c r="I34" s="46"/>
      <c r="J34" s="46"/>
      <c r="K34" s="46"/>
      <c r="L34" s="46"/>
      <c r="M34" s="15"/>
      <c r="N34" s="71">
        <f t="shared" si="0"/>
        <v>0</v>
      </c>
      <c r="O34" s="34"/>
    </row>
    <row r="35" spans="2:15">
      <c r="B35" s="40">
        <v>30</v>
      </c>
      <c r="C35" s="37">
        <v>42154</v>
      </c>
      <c r="D35" s="46"/>
      <c r="E35" s="46"/>
      <c r="F35" s="15"/>
      <c r="G35" s="46"/>
      <c r="H35" s="46"/>
      <c r="I35" s="46"/>
      <c r="J35" s="46"/>
      <c r="K35" s="46"/>
      <c r="L35" s="46"/>
      <c r="M35" s="15"/>
      <c r="N35" s="71">
        <f t="shared" si="0"/>
        <v>0</v>
      </c>
      <c r="O35" s="34"/>
    </row>
    <row r="36" spans="2:15">
      <c r="B36" s="40">
        <v>31</v>
      </c>
      <c r="C36" s="37">
        <v>42155</v>
      </c>
      <c r="D36" s="46"/>
      <c r="E36" s="46"/>
      <c r="F36" s="15"/>
      <c r="G36" s="46"/>
      <c r="H36" s="46"/>
      <c r="I36" s="46"/>
      <c r="J36" s="46"/>
      <c r="K36" s="46"/>
      <c r="L36" s="46"/>
      <c r="M36" s="15"/>
      <c r="N36" s="71">
        <f t="shared" si="0"/>
        <v>0</v>
      </c>
      <c r="O36" s="34"/>
    </row>
    <row r="37" spans="2:15">
      <c r="B37" s="40">
        <v>32</v>
      </c>
      <c r="C37" s="37">
        <v>42156</v>
      </c>
      <c r="D37" s="46"/>
      <c r="E37" s="46"/>
      <c r="F37" s="15"/>
      <c r="G37" s="77">
        <v>66</v>
      </c>
      <c r="H37" s="77"/>
      <c r="I37" s="46"/>
      <c r="J37" s="46"/>
      <c r="K37" s="46"/>
      <c r="L37" s="46"/>
      <c r="M37" s="15"/>
      <c r="N37" s="71">
        <f t="shared" ref="N37:N92" si="1">SUM(D37:M37)</f>
        <v>66</v>
      </c>
      <c r="O37" s="34"/>
    </row>
    <row r="38" spans="2:15">
      <c r="B38" s="40">
        <v>33</v>
      </c>
      <c r="C38" s="37">
        <v>42157</v>
      </c>
      <c r="D38" s="46"/>
      <c r="E38" s="46"/>
      <c r="F38" s="15"/>
      <c r="G38" s="46"/>
      <c r="H38" s="46"/>
      <c r="I38" s="46"/>
      <c r="J38" s="46"/>
      <c r="K38" s="46"/>
      <c r="L38" s="46"/>
      <c r="M38" s="15"/>
      <c r="N38" s="71">
        <f t="shared" si="1"/>
        <v>0</v>
      </c>
      <c r="O38" s="34"/>
    </row>
    <row r="39" spans="2:15">
      <c r="B39" s="40">
        <v>34</v>
      </c>
      <c r="C39" s="37">
        <v>42158</v>
      </c>
      <c r="D39" s="46"/>
      <c r="E39" s="46"/>
      <c r="F39" s="15"/>
      <c r="G39" s="46"/>
      <c r="H39" s="46"/>
      <c r="I39" s="77">
        <v>66</v>
      </c>
      <c r="J39" s="77"/>
      <c r="K39" s="77"/>
      <c r="L39" s="46"/>
      <c r="M39" s="15"/>
      <c r="N39" s="71">
        <f t="shared" si="1"/>
        <v>66</v>
      </c>
      <c r="O39" s="34"/>
    </row>
    <row r="40" spans="2:15">
      <c r="B40" s="40">
        <v>35</v>
      </c>
      <c r="C40" s="37">
        <v>42159</v>
      </c>
      <c r="D40" s="46"/>
      <c r="E40" s="46"/>
      <c r="F40" s="15"/>
      <c r="G40" s="46"/>
      <c r="H40" s="46"/>
      <c r="I40" s="46"/>
      <c r="J40" s="46"/>
      <c r="K40" s="46"/>
      <c r="L40" s="46"/>
      <c r="M40" s="15"/>
      <c r="N40" s="71">
        <f t="shared" si="1"/>
        <v>0</v>
      </c>
      <c r="O40" s="34"/>
    </row>
    <row r="41" spans="2:15">
      <c r="B41" s="40">
        <v>36</v>
      </c>
      <c r="C41" s="37">
        <v>42160</v>
      </c>
      <c r="D41" s="46"/>
      <c r="E41" s="46"/>
      <c r="F41" s="15"/>
      <c r="G41" s="46"/>
      <c r="H41" s="46"/>
      <c r="I41" s="46"/>
      <c r="J41" s="46"/>
      <c r="K41" s="46"/>
      <c r="L41" s="46"/>
      <c r="M41" s="15"/>
      <c r="N41" s="71">
        <f t="shared" si="1"/>
        <v>0</v>
      </c>
      <c r="O41" s="34"/>
    </row>
    <row r="42" spans="2:15">
      <c r="B42" s="40">
        <v>37</v>
      </c>
      <c r="C42" s="37">
        <v>42161</v>
      </c>
      <c r="D42" s="46"/>
      <c r="E42" s="46"/>
      <c r="F42" s="15"/>
      <c r="G42" s="46"/>
      <c r="H42" s="46"/>
      <c r="I42" s="46"/>
      <c r="J42" s="46"/>
      <c r="K42" s="46"/>
      <c r="L42" s="92">
        <v>181.5</v>
      </c>
      <c r="M42" s="15"/>
      <c r="N42" s="71">
        <f t="shared" si="1"/>
        <v>181.5</v>
      </c>
      <c r="O42" s="34"/>
    </row>
    <row r="43" spans="2:15">
      <c r="B43" s="40">
        <v>38</v>
      </c>
      <c r="C43" s="37">
        <v>42162</v>
      </c>
      <c r="D43" s="46"/>
      <c r="E43" s="46"/>
      <c r="F43" s="15"/>
      <c r="G43" s="46"/>
      <c r="H43" s="46"/>
      <c r="I43" s="46"/>
      <c r="J43" s="46"/>
      <c r="K43" s="46"/>
      <c r="L43" s="91">
        <v>132</v>
      </c>
      <c r="M43" s="15">
        <v>99</v>
      </c>
      <c r="N43" s="71">
        <f t="shared" si="1"/>
        <v>231</v>
      </c>
      <c r="O43" s="34"/>
    </row>
    <row r="44" spans="2:15">
      <c r="B44" s="40">
        <v>39</v>
      </c>
      <c r="C44" s="37">
        <v>42163</v>
      </c>
      <c r="D44" s="46">
        <v>66</v>
      </c>
      <c r="E44" s="46"/>
      <c r="F44" s="15"/>
      <c r="G44" s="46"/>
      <c r="H44" s="46"/>
      <c r="I44" s="46"/>
      <c r="J44" s="46"/>
      <c r="K44" s="46"/>
      <c r="L44" s="46"/>
      <c r="M44" s="15"/>
      <c r="N44" s="71">
        <f t="shared" si="1"/>
        <v>66</v>
      </c>
      <c r="O44" s="34"/>
    </row>
    <row r="45" spans="2:15">
      <c r="B45" s="40">
        <v>40</v>
      </c>
      <c r="C45" s="37">
        <v>42164</v>
      </c>
      <c r="D45" s="46"/>
      <c r="E45" s="46"/>
      <c r="F45" s="15"/>
      <c r="G45" s="46"/>
      <c r="H45" s="46"/>
      <c r="I45" s="46"/>
      <c r="J45" s="46"/>
      <c r="K45" s="46"/>
      <c r="L45" s="46"/>
      <c r="M45" s="15"/>
      <c r="N45" s="71">
        <f t="shared" si="1"/>
        <v>0</v>
      </c>
      <c r="O45" s="34"/>
    </row>
    <row r="46" spans="2:15">
      <c r="B46" s="40">
        <v>41</v>
      </c>
      <c r="C46" s="37">
        <v>42165</v>
      </c>
      <c r="D46" s="46"/>
      <c r="E46" s="46"/>
      <c r="F46" s="15"/>
      <c r="G46" s="46"/>
      <c r="H46" s="46"/>
      <c r="I46" s="46"/>
      <c r="J46" s="46"/>
      <c r="K46" s="46"/>
      <c r="L46" s="46"/>
      <c r="M46" s="15"/>
      <c r="N46" s="71">
        <f t="shared" si="1"/>
        <v>0</v>
      </c>
      <c r="O46" s="34"/>
    </row>
    <row r="47" spans="2:15">
      <c r="B47" s="40">
        <v>42</v>
      </c>
      <c r="C47" s="37">
        <v>42166</v>
      </c>
      <c r="D47" s="46"/>
      <c r="E47" s="46"/>
      <c r="F47" s="15"/>
      <c r="G47" s="46"/>
      <c r="H47" s="46"/>
      <c r="I47" s="46"/>
      <c r="J47" s="46"/>
      <c r="K47" s="46"/>
      <c r="L47" s="91">
        <v>45</v>
      </c>
      <c r="M47" s="15"/>
      <c r="N47" s="71">
        <f t="shared" si="1"/>
        <v>45</v>
      </c>
      <c r="O47" s="34"/>
    </row>
    <row r="48" spans="2:15">
      <c r="B48" s="40">
        <v>43</v>
      </c>
      <c r="C48" s="37">
        <v>42167</v>
      </c>
      <c r="D48" s="46"/>
      <c r="E48" s="46"/>
      <c r="F48" s="15"/>
      <c r="G48" s="46"/>
      <c r="H48" s="46"/>
      <c r="I48" s="46"/>
      <c r="J48" s="46"/>
      <c r="K48" s="46"/>
      <c r="L48" s="91">
        <v>78</v>
      </c>
      <c r="M48" s="15"/>
      <c r="N48" s="71">
        <f t="shared" si="1"/>
        <v>78</v>
      </c>
      <c r="O48" s="34"/>
    </row>
    <row r="49" spans="2:24">
      <c r="B49" s="40">
        <v>44</v>
      </c>
      <c r="C49" s="37">
        <v>42168</v>
      </c>
      <c r="D49" s="46"/>
      <c r="E49" s="46"/>
      <c r="F49" s="15"/>
      <c r="G49" s="46"/>
      <c r="H49" s="46"/>
      <c r="I49" s="46"/>
      <c r="J49" s="46"/>
      <c r="K49" s="46"/>
      <c r="L49" s="46"/>
      <c r="M49" s="15"/>
      <c r="N49" s="71">
        <f t="shared" si="1"/>
        <v>0</v>
      </c>
      <c r="O49" s="34"/>
    </row>
    <row r="50" spans="2:24">
      <c r="B50" s="40">
        <v>45</v>
      </c>
      <c r="C50" s="37">
        <v>42169</v>
      </c>
      <c r="D50" s="46"/>
      <c r="E50" s="46"/>
      <c r="F50" s="15"/>
      <c r="G50" s="46"/>
      <c r="H50" s="46"/>
      <c r="I50" s="46"/>
      <c r="J50" s="46"/>
      <c r="K50" s="46"/>
      <c r="L50" s="91">
        <v>99</v>
      </c>
      <c r="M50" s="15"/>
      <c r="N50" s="71">
        <f t="shared" si="1"/>
        <v>99</v>
      </c>
      <c r="O50" s="34"/>
    </row>
    <row r="51" spans="2:24">
      <c r="B51" s="40">
        <v>46</v>
      </c>
      <c r="C51" s="37">
        <v>42170</v>
      </c>
      <c r="D51" s="46"/>
      <c r="E51" s="46"/>
      <c r="F51" s="15"/>
      <c r="G51" s="46"/>
      <c r="H51" s="46"/>
      <c r="I51" s="46"/>
      <c r="J51" s="46"/>
      <c r="K51" s="46"/>
      <c r="L51" s="91">
        <v>210</v>
      </c>
      <c r="M51" s="15"/>
      <c r="N51" s="71">
        <f t="shared" si="1"/>
        <v>210</v>
      </c>
      <c r="O51" s="34"/>
    </row>
    <row r="52" spans="2:24">
      <c r="B52" s="40">
        <v>47</v>
      </c>
      <c r="C52" s="37">
        <v>42171</v>
      </c>
      <c r="D52" s="46"/>
      <c r="E52" s="46"/>
      <c r="F52" s="15"/>
      <c r="G52" s="46"/>
      <c r="H52" s="46"/>
      <c r="I52" s="46"/>
      <c r="J52" s="46"/>
      <c r="K52" s="46"/>
      <c r="L52" s="46"/>
      <c r="M52" s="15"/>
      <c r="N52" s="71">
        <f t="shared" si="1"/>
        <v>0</v>
      </c>
      <c r="O52" s="34"/>
    </row>
    <row r="53" spans="2:24">
      <c r="B53" s="40">
        <v>48</v>
      </c>
      <c r="C53" s="37">
        <v>42172</v>
      </c>
      <c r="D53" s="46"/>
      <c r="E53" s="46"/>
      <c r="F53" s="15"/>
      <c r="G53" s="46"/>
      <c r="H53" s="46"/>
      <c r="I53" s="46"/>
      <c r="J53" s="46"/>
      <c r="K53" s="46"/>
      <c r="L53" s="46"/>
      <c r="M53" s="15"/>
      <c r="N53" s="71">
        <f t="shared" si="1"/>
        <v>0</v>
      </c>
      <c r="O53" s="34"/>
    </row>
    <row r="54" spans="2:24">
      <c r="B54" s="40">
        <v>49</v>
      </c>
      <c r="C54" s="37">
        <v>42173</v>
      </c>
      <c r="D54" s="46"/>
      <c r="E54" s="46"/>
      <c r="F54" s="15"/>
      <c r="G54" s="46"/>
      <c r="H54" s="46"/>
      <c r="I54" s="46"/>
      <c r="J54" s="46"/>
      <c r="K54" s="46"/>
      <c r="L54" s="46">
        <v>78</v>
      </c>
      <c r="M54" s="15"/>
      <c r="N54" s="71">
        <f t="shared" si="1"/>
        <v>78</v>
      </c>
      <c r="O54" s="34"/>
    </row>
    <row r="55" spans="2:24">
      <c r="B55" s="40">
        <v>50</v>
      </c>
      <c r="C55" s="37">
        <v>42174</v>
      </c>
      <c r="D55" s="46"/>
      <c r="E55" s="46"/>
      <c r="F55" s="15"/>
      <c r="G55" s="46"/>
      <c r="H55" s="46"/>
      <c r="I55" s="46"/>
      <c r="J55" s="46"/>
      <c r="K55" s="46"/>
      <c r="L55" s="46"/>
      <c r="M55" s="15"/>
      <c r="N55" s="71">
        <f t="shared" si="1"/>
        <v>0</v>
      </c>
      <c r="O55" s="34"/>
    </row>
    <row r="56" spans="2:24">
      <c r="B56" s="40">
        <v>51</v>
      </c>
      <c r="C56" s="37">
        <v>42175</v>
      </c>
      <c r="D56" s="46"/>
      <c r="E56" s="46"/>
      <c r="F56" s="15"/>
      <c r="G56" s="46"/>
      <c r="H56" s="46"/>
      <c r="I56" s="46">
        <v>150</v>
      </c>
      <c r="J56" s="46"/>
      <c r="K56" s="46">
        <v>140</v>
      </c>
      <c r="L56" s="46"/>
      <c r="M56" s="15"/>
      <c r="N56" s="71">
        <f t="shared" si="1"/>
        <v>290</v>
      </c>
      <c r="O56" s="34"/>
    </row>
    <row r="57" spans="2:24">
      <c r="B57" s="40">
        <v>52</v>
      </c>
      <c r="C57" s="37">
        <v>42176</v>
      </c>
      <c r="D57" s="46"/>
      <c r="E57" s="46"/>
      <c r="F57" s="15"/>
      <c r="G57" s="46"/>
      <c r="H57" s="46"/>
      <c r="I57" s="46"/>
      <c r="J57" s="46"/>
      <c r="K57" s="46"/>
      <c r="L57" s="46"/>
      <c r="M57" s="15"/>
      <c r="N57" s="71">
        <f t="shared" si="1"/>
        <v>0</v>
      </c>
      <c r="O57" s="34"/>
    </row>
    <row r="58" spans="2:24">
      <c r="B58" s="40">
        <v>53</v>
      </c>
      <c r="C58" s="37">
        <v>42177</v>
      </c>
      <c r="D58" s="46"/>
      <c r="E58" s="46"/>
      <c r="F58" s="15"/>
      <c r="G58" s="46"/>
      <c r="H58" s="46"/>
      <c r="I58" s="46">
        <v>150</v>
      </c>
      <c r="J58" s="46"/>
      <c r="K58" s="46">
        <v>140</v>
      </c>
      <c r="L58" s="46"/>
      <c r="M58" s="15"/>
      <c r="N58" s="71">
        <f t="shared" si="1"/>
        <v>290</v>
      </c>
      <c r="O58" s="34"/>
    </row>
    <row r="59" spans="2:24">
      <c r="B59" s="40">
        <v>54</v>
      </c>
      <c r="C59" s="37">
        <v>42178</v>
      </c>
      <c r="D59" s="46"/>
      <c r="E59" s="46"/>
      <c r="F59" s="15"/>
      <c r="G59" s="46"/>
      <c r="H59" s="46"/>
      <c r="I59" s="46"/>
      <c r="J59" s="46"/>
      <c r="K59" s="46"/>
      <c r="L59" s="46"/>
      <c r="M59" s="15"/>
      <c r="N59" s="71">
        <f t="shared" si="1"/>
        <v>0</v>
      </c>
      <c r="O59" s="34"/>
      <c r="X59" s="2"/>
    </row>
    <row r="60" spans="2:24">
      <c r="B60" s="40">
        <v>55</v>
      </c>
      <c r="C60" s="37">
        <v>42179</v>
      </c>
      <c r="D60" s="46"/>
      <c r="E60" s="46"/>
      <c r="F60" s="15"/>
      <c r="G60" s="46"/>
      <c r="H60" s="46">
        <v>150</v>
      </c>
      <c r="I60" s="46"/>
      <c r="J60" s="46"/>
      <c r="K60" s="46">
        <v>140</v>
      </c>
      <c r="L60" s="46"/>
      <c r="M60" s="15"/>
      <c r="N60" s="71">
        <f t="shared" si="1"/>
        <v>290</v>
      </c>
      <c r="O60" s="34"/>
    </row>
    <row r="61" spans="2:24">
      <c r="B61" s="40">
        <v>56</v>
      </c>
      <c r="C61" s="37">
        <v>42180</v>
      </c>
      <c r="D61" s="46"/>
      <c r="E61" s="46">
        <v>66</v>
      </c>
      <c r="F61" s="15"/>
      <c r="G61" s="46"/>
      <c r="H61" s="46"/>
      <c r="I61" s="46"/>
      <c r="J61" s="46">
        <v>66</v>
      </c>
      <c r="K61" s="46"/>
      <c r="L61" s="46"/>
      <c r="M61" s="15"/>
      <c r="N61" s="71">
        <f t="shared" si="1"/>
        <v>132</v>
      </c>
      <c r="O61" s="34"/>
    </row>
    <row r="62" spans="2:24">
      <c r="B62" s="40">
        <v>57</v>
      </c>
      <c r="C62" s="37">
        <v>42181</v>
      </c>
      <c r="D62" s="46"/>
      <c r="E62" s="46"/>
      <c r="F62" s="15"/>
      <c r="G62" s="46"/>
      <c r="H62" s="46"/>
      <c r="I62" s="46"/>
      <c r="J62" s="46"/>
      <c r="K62" s="46"/>
      <c r="L62" s="46"/>
      <c r="M62" s="15"/>
      <c r="N62" s="71">
        <f t="shared" si="1"/>
        <v>0</v>
      </c>
      <c r="O62" s="34"/>
    </row>
    <row r="63" spans="2:24">
      <c r="B63" s="40">
        <v>58</v>
      </c>
      <c r="C63" s="37">
        <v>42182</v>
      </c>
      <c r="D63" s="46">
        <v>140</v>
      </c>
      <c r="E63" s="46">
        <v>80</v>
      </c>
      <c r="F63" s="15"/>
      <c r="G63" s="46"/>
      <c r="H63" s="46"/>
      <c r="I63" s="46"/>
      <c r="J63" s="46"/>
      <c r="K63" s="46"/>
      <c r="L63" s="46"/>
      <c r="M63" s="15"/>
      <c r="N63" s="71">
        <f t="shared" si="1"/>
        <v>220</v>
      </c>
      <c r="O63" s="34"/>
    </row>
    <row r="64" spans="2:24">
      <c r="B64" s="40">
        <v>59</v>
      </c>
      <c r="C64" s="37">
        <v>42183</v>
      </c>
      <c r="D64" s="46"/>
      <c r="E64" s="46"/>
      <c r="F64" s="15"/>
      <c r="G64" s="46"/>
      <c r="H64" s="46"/>
      <c r="I64" s="46"/>
      <c r="J64" s="46"/>
      <c r="K64" s="46"/>
      <c r="L64" s="46"/>
      <c r="M64" s="15"/>
      <c r="N64" s="71">
        <f t="shared" si="1"/>
        <v>0</v>
      </c>
      <c r="O64" s="34"/>
    </row>
    <row r="65" spans="2:15">
      <c r="B65" s="40">
        <v>60</v>
      </c>
      <c r="C65" s="37">
        <v>42184</v>
      </c>
      <c r="D65" s="46"/>
      <c r="E65" s="46">
        <v>80</v>
      </c>
      <c r="F65" s="15"/>
      <c r="G65" s="46"/>
      <c r="H65" s="46"/>
      <c r="I65" s="46"/>
      <c r="J65" s="46"/>
      <c r="K65" s="46"/>
      <c r="L65" s="46"/>
      <c r="M65" s="15"/>
      <c r="N65" s="71">
        <f t="shared" si="1"/>
        <v>80</v>
      </c>
      <c r="O65" s="34"/>
    </row>
    <row r="66" spans="2:15">
      <c r="B66" s="40">
        <v>61</v>
      </c>
      <c r="C66" s="37">
        <v>42185</v>
      </c>
      <c r="D66" s="46"/>
      <c r="E66" s="46"/>
      <c r="F66" s="15"/>
      <c r="G66" s="46"/>
      <c r="H66" s="46"/>
      <c r="I66" s="46"/>
      <c r="J66" s="46"/>
      <c r="K66" s="46"/>
      <c r="L66" s="46"/>
      <c r="M66" s="15"/>
      <c r="N66" s="71">
        <f t="shared" si="1"/>
        <v>0</v>
      </c>
      <c r="O66" s="34"/>
    </row>
    <row r="67" spans="2:15">
      <c r="B67" s="40">
        <v>62</v>
      </c>
      <c r="C67" s="37">
        <v>42186</v>
      </c>
      <c r="D67" s="46"/>
      <c r="E67" s="46"/>
      <c r="F67" s="15"/>
      <c r="G67" s="46"/>
      <c r="H67" s="46"/>
      <c r="I67" s="46"/>
      <c r="J67" s="46"/>
      <c r="K67" s="46"/>
      <c r="L67" s="46"/>
      <c r="M67" s="15"/>
      <c r="N67" s="71">
        <f t="shared" si="1"/>
        <v>0</v>
      </c>
      <c r="O67" s="34"/>
    </row>
    <row r="68" spans="2:15">
      <c r="B68" s="40">
        <v>63</v>
      </c>
      <c r="C68" s="37">
        <v>42187</v>
      </c>
      <c r="D68" s="46"/>
      <c r="E68" s="46"/>
      <c r="F68" s="15"/>
      <c r="G68" s="46"/>
      <c r="H68" s="46"/>
      <c r="I68" s="46"/>
      <c r="J68" s="46"/>
      <c r="K68" s="46"/>
      <c r="L68" s="46"/>
      <c r="M68" s="15"/>
      <c r="N68" s="71">
        <f t="shared" si="1"/>
        <v>0</v>
      </c>
      <c r="O68" s="34"/>
    </row>
    <row r="69" spans="2:15">
      <c r="B69" s="40">
        <v>64</v>
      </c>
      <c r="C69" s="37">
        <v>42188</v>
      </c>
      <c r="D69" s="46"/>
      <c r="E69" s="46"/>
      <c r="F69" s="15"/>
      <c r="G69" s="46"/>
      <c r="H69" s="46"/>
      <c r="I69" s="46"/>
      <c r="J69" s="46"/>
      <c r="K69" s="46"/>
      <c r="L69" s="46"/>
      <c r="M69" s="15"/>
      <c r="N69" s="71">
        <f t="shared" si="1"/>
        <v>0</v>
      </c>
      <c r="O69" s="34"/>
    </row>
    <row r="70" spans="2:15">
      <c r="B70" s="40">
        <v>65</v>
      </c>
      <c r="C70" s="37">
        <v>42189</v>
      </c>
      <c r="D70" s="46"/>
      <c r="E70" s="46"/>
      <c r="F70" s="15"/>
      <c r="G70" s="46"/>
      <c r="H70" s="46"/>
      <c r="I70" s="46"/>
      <c r="J70" s="46"/>
      <c r="K70" s="46"/>
      <c r="L70" s="46"/>
      <c r="M70" s="15"/>
      <c r="N70" s="71">
        <f t="shared" si="1"/>
        <v>0</v>
      </c>
      <c r="O70" s="34"/>
    </row>
    <row r="71" spans="2:15">
      <c r="B71" s="40">
        <v>66</v>
      </c>
      <c r="C71" s="37">
        <v>42190</v>
      </c>
      <c r="D71" s="46"/>
      <c r="E71" s="46"/>
      <c r="F71" s="15"/>
      <c r="G71" s="46"/>
      <c r="H71" s="46"/>
      <c r="I71" s="46"/>
      <c r="J71" s="46"/>
      <c r="K71" s="46"/>
      <c r="L71" s="46"/>
      <c r="M71" s="15"/>
      <c r="N71" s="71">
        <f t="shared" si="1"/>
        <v>0</v>
      </c>
      <c r="O71" s="34"/>
    </row>
    <row r="72" spans="2:15">
      <c r="B72" s="40">
        <v>67</v>
      </c>
      <c r="C72" s="37">
        <v>42191</v>
      </c>
      <c r="D72" s="46"/>
      <c r="E72" s="46"/>
      <c r="F72" s="15"/>
      <c r="G72" s="46"/>
      <c r="H72" s="46"/>
      <c r="I72" s="46"/>
      <c r="J72" s="46"/>
      <c r="K72" s="46"/>
      <c r="L72" s="46"/>
      <c r="M72" s="15"/>
      <c r="N72" s="71">
        <f t="shared" si="1"/>
        <v>0</v>
      </c>
      <c r="O72" s="34"/>
    </row>
    <row r="73" spans="2:15">
      <c r="B73" s="40">
        <v>68</v>
      </c>
      <c r="C73" s="37">
        <v>42192</v>
      </c>
      <c r="D73" s="46"/>
      <c r="E73" s="46"/>
      <c r="F73" s="15"/>
      <c r="G73" s="46"/>
      <c r="H73" s="46"/>
      <c r="I73" s="46"/>
      <c r="J73" s="46"/>
      <c r="K73" s="46"/>
      <c r="L73" s="46"/>
      <c r="M73" s="15"/>
      <c r="N73" s="71">
        <f t="shared" si="1"/>
        <v>0</v>
      </c>
      <c r="O73" s="34"/>
    </row>
    <row r="74" spans="2:15">
      <c r="B74" s="40">
        <v>69</v>
      </c>
      <c r="C74" s="37">
        <v>42193</v>
      </c>
      <c r="D74" s="46"/>
      <c r="E74" s="46"/>
      <c r="F74" s="15"/>
      <c r="G74" s="46"/>
      <c r="H74" s="46"/>
      <c r="I74" s="46"/>
      <c r="J74" s="46"/>
      <c r="K74" s="46"/>
      <c r="L74" s="46"/>
      <c r="M74" s="15"/>
      <c r="N74" s="71">
        <f t="shared" si="1"/>
        <v>0</v>
      </c>
      <c r="O74" s="34"/>
    </row>
    <row r="75" spans="2:15">
      <c r="B75" s="40">
        <v>70</v>
      </c>
      <c r="C75" s="37">
        <v>42194</v>
      </c>
      <c r="D75" s="46"/>
      <c r="E75" s="46"/>
      <c r="F75" s="15"/>
      <c r="G75" s="46"/>
      <c r="H75" s="46"/>
      <c r="I75" s="46"/>
      <c r="J75" s="46"/>
      <c r="K75" s="46"/>
      <c r="L75" s="46"/>
      <c r="M75" s="15"/>
      <c r="N75" s="71">
        <f t="shared" si="1"/>
        <v>0</v>
      </c>
      <c r="O75" s="34"/>
    </row>
    <row r="76" spans="2:15">
      <c r="B76" s="40">
        <v>71</v>
      </c>
      <c r="C76" s="37">
        <v>42195</v>
      </c>
      <c r="D76" s="46"/>
      <c r="E76" s="46"/>
      <c r="F76" s="15"/>
      <c r="G76" s="46"/>
      <c r="H76" s="46"/>
      <c r="I76" s="46"/>
      <c r="J76" s="46"/>
      <c r="K76" s="46"/>
      <c r="L76" s="46"/>
      <c r="M76" s="15"/>
      <c r="N76" s="71">
        <f t="shared" si="1"/>
        <v>0</v>
      </c>
      <c r="O76" s="34"/>
    </row>
    <row r="77" spans="2:15">
      <c r="B77" s="40">
        <v>72</v>
      </c>
      <c r="C77" s="37">
        <v>42196</v>
      </c>
      <c r="D77" s="46"/>
      <c r="E77" s="46"/>
      <c r="F77" s="15"/>
      <c r="G77" s="46"/>
      <c r="H77" s="46"/>
      <c r="I77" s="46"/>
      <c r="J77" s="46"/>
      <c r="K77" s="46"/>
      <c r="L77" s="46"/>
      <c r="M77" s="15"/>
      <c r="N77" s="71">
        <f t="shared" si="1"/>
        <v>0</v>
      </c>
      <c r="O77" s="34"/>
    </row>
    <row r="78" spans="2:15">
      <c r="B78" s="40">
        <v>73</v>
      </c>
      <c r="C78" s="37">
        <v>42197</v>
      </c>
      <c r="D78" s="46"/>
      <c r="E78" s="46"/>
      <c r="F78" s="15"/>
      <c r="G78" s="46"/>
      <c r="H78" s="46"/>
      <c r="I78" s="46"/>
      <c r="J78" s="46"/>
      <c r="K78" s="46"/>
      <c r="L78" s="46"/>
      <c r="M78" s="15"/>
      <c r="N78" s="71">
        <f t="shared" si="1"/>
        <v>0</v>
      </c>
      <c r="O78" s="34"/>
    </row>
    <row r="79" spans="2:15">
      <c r="B79" s="40">
        <v>74</v>
      </c>
      <c r="C79" s="37">
        <v>42198</v>
      </c>
      <c r="D79" s="46"/>
      <c r="E79" s="46"/>
      <c r="F79" s="15"/>
      <c r="G79" s="46"/>
      <c r="H79" s="46"/>
      <c r="I79" s="46"/>
      <c r="J79" s="46"/>
      <c r="K79" s="46"/>
      <c r="L79" s="46"/>
      <c r="M79" s="15"/>
      <c r="N79" s="71">
        <f t="shared" si="1"/>
        <v>0</v>
      </c>
      <c r="O79" s="34"/>
    </row>
    <row r="80" spans="2:15">
      <c r="B80" s="40">
        <v>75</v>
      </c>
      <c r="C80" s="37">
        <v>42199</v>
      </c>
      <c r="D80" s="46"/>
      <c r="E80" s="46"/>
      <c r="F80" s="15"/>
      <c r="G80" s="46"/>
      <c r="H80" s="46"/>
      <c r="I80" s="46"/>
      <c r="J80" s="46"/>
      <c r="K80" s="46"/>
      <c r="L80" s="46"/>
      <c r="M80" s="15"/>
      <c r="N80" s="71">
        <f t="shared" si="1"/>
        <v>0</v>
      </c>
      <c r="O80" s="34"/>
    </row>
    <row r="81" spans="2:15">
      <c r="B81" s="40">
        <v>76</v>
      </c>
      <c r="C81" s="37">
        <v>42200</v>
      </c>
      <c r="D81" s="46"/>
      <c r="E81" s="46"/>
      <c r="F81" s="15"/>
      <c r="G81" s="46"/>
      <c r="H81" s="46"/>
      <c r="I81" s="46"/>
      <c r="J81" s="46"/>
      <c r="K81" s="46"/>
      <c r="L81" s="46"/>
      <c r="M81" s="15"/>
      <c r="N81" s="71">
        <f t="shared" si="1"/>
        <v>0</v>
      </c>
      <c r="O81" s="34"/>
    </row>
    <row r="82" spans="2:15">
      <c r="B82" s="40">
        <v>77</v>
      </c>
      <c r="C82" s="37">
        <v>42201</v>
      </c>
      <c r="D82" s="46"/>
      <c r="E82" s="46"/>
      <c r="F82" s="15"/>
      <c r="G82" s="46"/>
      <c r="H82" s="46"/>
      <c r="I82" s="46"/>
      <c r="J82" s="46"/>
      <c r="K82" s="46"/>
      <c r="L82" s="46"/>
      <c r="M82" s="15"/>
      <c r="N82" s="71">
        <f t="shared" si="1"/>
        <v>0</v>
      </c>
      <c r="O82" s="34"/>
    </row>
    <row r="83" spans="2:15">
      <c r="B83" s="40">
        <v>78</v>
      </c>
      <c r="C83" s="37">
        <v>42202</v>
      </c>
      <c r="D83" s="46"/>
      <c r="E83" s="46"/>
      <c r="F83" s="15"/>
      <c r="G83" s="46"/>
      <c r="H83" s="46"/>
      <c r="I83" s="46"/>
      <c r="J83" s="46"/>
      <c r="K83" s="46"/>
      <c r="L83" s="46"/>
      <c r="M83" s="15"/>
      <c r="N83" s="71">
        <f t="shared" si="1"/>
        <v>0</v>
      </c>
      <c r="O83" s="34"/>
    </row>
    <row r="84" spans="2:15">
      <c r="B84" s="40">
        <v>79</v>
      </c>
      <c r="C84" s="37">
        <v>42203</v>
      </c>
      <c r="D84" s="46"/>
      <c r="E84" s="46"/>
      <c r="F84" s="15"/>
      <c r="G84" s="46"/>
      <c r="H84" s="46"/>
      <c r="I84" s="46"/>
      <c r="J84" s="46"/>
      <c r="K84" s="46"/>
      <c r="L84" s="46"/>
      <c r="M84" s="15"/>
      <c r="N84" s="71">
        <f t="shared" si="1"/>
        <v>0</v>
      </c>
      <c r="O84" s="34"/>
    </row>
    <row r="85" spans="2:15">
      <c r="B85" s="40">
        <v>80</v>
      </c>
      <c r="C85" s="37">
        <v>42204</v>
      </c>
      <c r="D85" s="46"/>
      <c r="E85" s="46"/>
      <c r="F85" s="15"/>
      <c r="G85" s="46"/>
      <c r="H85" s="46"/>
      <c r="I85" s="46"/>
      <c r="J85" s="46"/>
      <c r="K85" s="46"/>
      <c r="L85" s="46"/>
      <c r="M85" s="15"/>
      <c r="N85" s="71">
        <f t="shared" si="1"/>
        <v>0</v>
      </c>
      <c r="O85" s="34"/>
    </row>
    <row r="86" spans="2:15">
      <c r="B86" s="40">
        <v>81</v>
      </c>
      <c r="C86" s="37">
        <v>42205</v>
      </c>
      <c r="D86" s="46"/>
      <c r="E86" s="46"/>
      <c r="F86" s="15"/>
      <c r="G86" s="46"/>
      <c r="H86" s="46"/>
      <c r="I86" s="46"/>
      <c r="J86" s="46"/>
      <c r="K86" s="46"/>
      <c r="L86" s="46"/>
      <c r="M86" s="15"/>
      <c r="N86" s="71">
        <f t="shared" si="1"/>
        <v>0</v>
      </c>
      <c r="O86" s="34"/>
    </row>
    <row r="87" spans="2:15">
      <c r="B87" s="40">
        <v>82</v>
      </c>
      <c r="C87" s="37">
        <v>42206</v>
      </c>
      <c r="D87" s="46"/>
      <c r="E87" s="46"/>
      <c r="F87" s="15"/>
      <c r="G87" s="46"/>
      <c r="H87" s="46"/>
      <c r="I87" s="46"/>
      <c r="J87" s="46"/>
      <c r="K87" s="46"/>
      <c r="L87" s="46"/>
      <c r="M87" s="15"/>
      <c r="N87" s="71">
        <f t="shared" si="1"/>
        <v>0</v>
      </c>
      <c r="O87" s="34"/>
    </row>
    <row r="88" spans="2:15">
      <c r="B88" s="40">
        <v>83</v>
      </c>
      <c r="C88" s="37">
        <v>42207</v>
      </c>
      <c r="D88" s="46"/>
      <c r="E88" s="46"/>
      <c r="F88" s="15"/>
      <c r="G88" s="46"/>
      <c r="H88" s="46"/>
      <c r="I88" s="46"/>
      <c r="J88" s="46"/>
      <c r="K88" s="46"/>
      <c r="L88" s="46"/>
      <c r="M88" s="15"/>
      <c r="N88" s="71">
        <f t="shared" si="1"/>
        <v>0</v>
      </c>
      <c r="O88" s="34"/>
    </row>
    <row r="89" spans="2:15">
      <c r="B89" s="40">
        <v>84</v>
      </c>
      <c r="C89" s="37">
        <v>42208</v>
      </c>
      <c r="D89" s="46"/>
      <c r="E89" s="46"/>
      <c r="F89" s="15"/>
      <c r="G89" s="46"/>
      <c r="H89" s="46"/>
      <c r="I89" s="46"/>
      <c r="J89" s="46"/>
      <c r="K89" s="46"/>
      <c r="L89" s="46"/>
      <c r="M89" s="15"/>
      <c r="N89" s="71">
        <f t="shared" si="1"/>
        <v>0</v>
      </c>
      <c r="O89" s="34"/>
    </row>
    <row r="90" spans="2:15">
      <c r="B90" s="40">
        <v>85</v>
      </c>
      <c r="C90" s="37">
        <v>42209</v>
      </c>
      <c r="D90" s="46"/>
      <c r="E90" s="46"/>
      <c r="F90" s="15"/>
      <c r="G90" s="46"/>
      <c r="H90" s="46"/>
      <c r="I90" s="46"/>
      <c r="J90" s="46"/>
      <c r="K90" s="46"/>
      <c r="L90" s="46"/>
      <c r="M90" s="15"/>
      <c r="N90" s="71">
        <f t="shared" si="1"/>
        <v>0</v>
      </c>
      <c r="O90" s="34"/>
    </row>
    <row r="91" spans="2:15">
      <c r="B91" s="40">
        <v>86</v>
      </c>
      <c r="C91" s="37">
        <v>42210</v>
      </c>
      <c r="D91" s="46"/>
      <c r="E91" s="46"/>
      <c r="F91" s="15"/>
      <c r="G91" s="46"/>
      <c r="H91" s="46"/>
      <c r="I91" s="46"/>
      <c r="J91" s="46"/>
      <c r="K91" s="46"/>
      <c r="L91" s="46"/>
      <c r="M91" s="15"/>
      <c r="N91" s="71">
        <f t="shared" si="1"/>
        <v>0</v>
      </c>
      <c r="O91" s="34"/>
    </row>
    <row r="92" spans="2:15">
      <c r="B92" s="40">
        <v>87</v>
      </c>
      <c r="C92" s="37">
        <v>42211</v>
      </c>
      <c r="D92" s="46"/>
      <c r="E92" s="46"/>
      <c r="F92" s="15"/>
      <c r="G92" s="46"/>
      <c r="H92" s="46"/>
      <c r="I92" s="46"/>
      <c r="J92" s="46"/>
      <c r="K92" s="46"/>
      <c r="L92" s="46"/>
      <c r="M92" s="15"/>
      <c r="N92" s="71">
        <f t="shared" si="1"/>
        <v>0</v>
      </c>
      <c r="O92" s="34"/>
    </row>
    <row r="93" spans="2:15">
      <c r="B93" s="40">
        <v>88</v>
      </c>
      <c r="C93" s="37">
        <v>42212</v>
      </c>
      <c r="D93" s="46"/>
      <c r="E93" s="46"/>
      <c r="F93" s="15"/>
      <c r="G93" s="46"/>
      <c r="H93" s="46"/>
      <c r="I93" s="46"/>
      <c r="J93" s="46"/>
      <c r="K93" s="46"/>
      <c r="L93" s="46"/>
      <c r="M93" s="15"/>
      <c r="N93" s="71">
        <f t="shared" ref="N93:N150" si="2">SUM(D93:M93)</f>
        <v>0</v>
      </c>
      <c r="O93" s="34"/>
    </row>
    <row r="94" spans="2:15">
      <c r="B94" s="40">
        <v>89</v>
      </c>
      <c r="C94" s="37">
        <v>42213</v>
      </c>
      <c r="D94" s="46"/>
      <c r="E94" s="46"/>
      <c r="F94" s="15"/>
      <c r="G94" s="46"/>
      <c r="H94" s="46"/>
      <c r="I94" s="46"/>
      <c r="J94" s="46"/>
      <c r="K94" s="46"/>
      <c r="L94" s="46"/>
      <c r="M94" s="15"/>
      <c r="N94" s="71">
        <f t="shared" si="2"/>
        <v>0</v>
      </c>
      <c r="O94" s="34"/>
    </row>
    <row r="95" spans="2:15">
      <c r="B95" s="40">
        <v>90</v>
      </c>
      <c r="C95" s="37">
        <v>42214</v>
      </c>
      <c r="D95" s="46"/>
      <c r="E95" s="46"/>
      <c r="F95" s="15"/>
      <c r="G95" s="46"/>
      <c r="H95" s="46"/>
      <c r="I95" s="46"/>
      <c r="J95" s="46"/>
      <c r="K95" s="46"/>
      <c r="L95" s="46"/>
      <c r="M95" s="15"/>
      <c r="N95" s="71">
        <f t="shared" si="2"/>
        <v>0</v>
      </c>
      <c r="O95" s="34"/>
    </row>
    <row r="96" spans="2:15">
      <c r="B96" s="40">
        <v>91</v>
      </c>
      <c r="C96" s="37">
        <v>42215</v>
      </c>
      <c r="D96" s="46"/>
      <c r="E96" s="46"/>
      <c r="F96" s="15"/>
      <c r="G96" s="46"/>
      <c r="H96" s="46"/>
      <c r="I96" s="46"/>
      <c r="J96" s="46"/>
      <c r="K96" s="46"/>
      <c r="L96" s="46"/>
      <c r="M96" s="15"/>
      <c r="N96" s="71">
        <f t="shared" si="2"/>
        <v>0</v>
      </c>
      <c r="O96" s="34"/>
    </row>
    <row r="97" spans="2:15">
      <c r="B97" s="40">
        <v>92</v>
      </c>
      <c r="C97" s="37">
        <v>42216</v>
      </c>
      <c r="D97" s="46"/>
      <c r="E97" s="46"/>
      <c r="F97" s="15"/>
      <c r="G97" s="46"/>
      <c r="H97" s="46"/>
      <c r="I97" s="46"/>
      <c r="J97" s="46"/>
      <c r="K97" s="46"/>
      <c r="L97" s="46"/>
      <c r="M97" s="15"/>
      <c r="N97" s="71">
        <f t="shared" si="2"/>
        <v>0</v>
      </c>
      <c r="O97" s="34"/>
    </row>
    <row r="98" spans="2:15">
      <c r="B98" s="40">
        <v>93</v>
      </c>
      <c r="C98" s="37">
        <v>42217</v>
      </c>
      <c r="D98" s="46"/>
      <c r="E98" s="46"/>
      <c r="F98" s="15"/>
      <c r="G98" s="46"/>
      <c r="H98" s="46"/>
      <c r="I98" s="46"/>
      <c r="J98" s="46"/>
      <c r="K98" s="46"/>
      <c r="L98" s="46"/>
      <c r="M98" s="15"/>
      <c r="N98" s="71">
        <f t="shared" si="2"/>
        <v>0</v>
      </c>
      <c r="O98" s="34"/>
    </row>
    <row r="99" spans="2:15">
      <c r="B99" s="40">
        <v>94</v>
      </c>
      <c r="C99" s="37">
        <v>42218</v>
      </c>
      <c r="D99" s="46"/>
      <c r="E99" s="46"/>
      <c r="F99" s="15"/>
      <c r="G99" s="46"/>
      <c r="H99" s="46"/>
      <c r="I99" s="46"/>
      <c r="J99" s="46"/>
      <c r="K99" s="46"/>
      <c r="L99" s="46"/>
      <c r="M99" s="15"/>
      <c r="N99" s="71">
        <f t="shared" si="2"/>
        <v>0</v>
      </c>
      <c r="O99" s="34"/>
    </row>
    <row r="100" spans="2:15">
      <c r="B100" s="40">
        <v>95</v>
      </c>
      <c r="C100" s="37">
        <v>42219</v>
      </c>
      <c r="D100" s="46"/>
      <c r="E100" s="46"/>
      <c r="F100" s="15"/>
      <c r="G100" s="46"/>
      <c r="H100" s="46"/>
      <c r="I100" s="46"/>
      <c r="J100" s="46"/>
      <c r="K100" s="46"/>
      <c r="L100" s="46"/>
      <c r="M100" s="15"/>
      <c r="N100" s="71">
        <f t="shared" si="2"/>
        <v>0</v>
      </c>
      <c r="O100" s="34"/>
    </row>
    <row r="101" spans="2:15">
      <c r="B101" s="40">
        <v>96</v>
      </c>
      <c r="C101" s="37">
        <v>42220</v>
      </c>
      <c r="D101" s="46"/>
      <c r="E101" s="46"/>
      <c r="F101" s="15"/>
      <c r="G101" s="46"/>
      <c r="H101" s="46"/>
      <c r="I101" s="46"/>
      <c r="J101" s="46"/>
      <c r="K101" s="46"/>
      <c r="L101" s="46"/>
      <c r="M101" s="15"/>
      <c r="N101" s="71">
        <f t="shared" si="2"/>
        <v>0</v>
      </c>
      <c r="O101" s="34"/>
    </row>
    <row r="102" spans="2:15">
      <c r="B102" s="40">
        <v>97</v>
      </c>
      <c r="C102" s="37">
        <v>42221</v>
      </c>
      <c r="D102" s="46"/>
      <c r="E102" s="46"/>
      <c r="F102" s="15"/>
      <c r="G102" s="46"/>
      <c r="H102" s="46"/>
      <c r="I102" s="46"/>
      <c r="J102" s="46"/>
      <c r="K102" s="46"/>
      <c r="L102" s="46"/>
      <c r="M102" s="15"/>
      <c r="N102" s="71">
        <f t="shared" si="2"/>
        <v>0</v>
      </c>
      <c r="O102" s="34"/>
    </row>
    <row r="103" spans="2:15">
      <c r="B103" s="40">
        <v>98</v>
      </c>
      <c r="C103" s="37">
        <v>42222</v>
      </c>
      <c r="D103" s="46"/>
      <c r="E103" s="46"/>
      <c r="F103" s="15"/>
      <c r="G103" s="46"/>
      <c r="H103" s="46"/>
      <c r="I103" s="46"/>
      <c r="J103" s="46"/>
      <c r="K103" s="46"/>
      <c r="L103" s="46"/>
      <c r="M103" s="15"/>
      <c r="N103" s="71">
        <f t="shared" si="2"/>
        <v>0</v>
      </c>
      <c r="O103" s="34"/>
    </row>
    <row r="104" spans="2:15">
      <c r="B104" s="40">
        <v>99</v>
      </c>
      <c r="C104" s="37">
        <v>42223</v>
      </c>
      <c r="D104" s="46"/>
      <c r="E104" s="46"/>
      <c r="F104" s="15"/>
      <c r="G104" s="46"/>
      <c r="H104" s="46"/>
      <c r="I104" s="46"/>
      <c r="J104" s="46"/>
      <c r="K104" s="46"/>
      <c r="L104" s="46"/>
      <c r="M104" s="15"/>
      <c r="N104" s="71">
        <f t="shared" si="2"/>
        <v>0</v>
      </c>
      <c r="O104" s="34"/>
    </row>
    <row r="105" spans="2:15">
      <c r="B105" s="40">
        <v>100</v>
      </c>
      <c r="C105" s="37">
        <v>42224</v>
      </c>
      <c r="D105" s="46"/>
      <c r="E105" s="46"/>
      <c r="F105" s="15"/>
      <c r="G105" s="46"/>
      <c r="H105" s="46"/>
      <c r="I105" s="46"/>
      <c r="J105" s="46"/>
      <c r="K105" s="46"/>
      <c r="L105" s="46"/>
      <c r="M105" s="15"/>
      <c r="N105" s="71">
        <f t="shared" si="2"/>
        <v>0</v>
      </c>
      <c r="O105" s="34"/>
    </row>
    <row r="106" spans="2:15">
      <c r="B106" s="40">
        <v>101</v>
      </c>
      <c r="C106" s="37">
        <v>42225</v>
      </c>
      <c r="D106" s="46"/>
      <c r="E106" s="46"/>
      <c r="F106" s="15"/>
      <c r="G106" s="46"/>
      <c r="H106" s="46"/>
      <c r="I106" s="46"/>
      <c r="J106" s="46"/>
      <c r="K106" s="46"/>
      <c r="L106" s="46"/>
      <c r="M106" s="15"/>
      <c r="N106" s="71">
        <f t="shared" si="2"/>
        <v>0</v>
      </c>
      <c r="O106" s="34"/>
    </row>
    <row r="107" spans="2:15">
      <c r="B107" s="40">
        <v>102</v>
      </c>
      <c r="C107" s="37">
        <v>42226</v>
      </c>
      <c r="D107" s="46"/>
      <c r="E107" s="46"/>
      <c r="F107" s="15"/>
      <c r="G107" s="46"/>
      <c r="H107" s="46"/>
      <c r="I107" s="46"/>
      <c r="J107" s="46"/>
      <c r="K107" s="46"/>
      <c r="L107" s="46"/>
      <c r="M107" s="15"/>
      <c r="N107" s="71">
        <f t="shared" si="2"/>
        <v>0</v>
      </c>
      <c r="O107" s="34"/>
    </row>
    <row r="108" spans="2:15">
      <c r="B108" s="40">
        <v>103</v>
      </c>
      <c r="C108" s="37">
        <v>42227</v>
      </c>
      <c r="D108" s="46"/>
      <c r="E108" s="46"/>
      <c r="F108" s="15"/>
      <c r="G108" s="46"/>
      <c r="H108" s="46"/>
      <c r="I108" s="46"/>
      <c r="J108" s="46"/>
      <c r="K108" s="46"/>
      <c r="L108" s="46"/>
      <c r="M108" s="15"/>
      <c r="N108" s="71">
        <f t="shared" si="2"/>
        <v>0</v>
      </c>
      <c r="O108" s="34"/>
    </row>
    <row r="109" spans="2:15">
      <c r="B109" s="40">
        <v>104</v>
      </c>
      <c r="C109" s="37">
        <v>42228</v>
      </c>
      <c r="D109" s="46"/>
      <c r="E109" s="46"/>
      <c r="F109" s="15"/>
      <c r="G109" s="46"/>
      <c r="H109" s="46"/>
      <c r="I109" s="46"/>
      <c r="J109" s="46"/>
      <c r="K109" s="46"/>
      <c r="L109" s="46"/>
      <c r="M109" s="15"/>
      <c r="N109" s="71">
        <f t="shared" si="2"/>
        <v>0</v>
      </c>
      <c r="O109" s="34"/>
    </row>
    <row r="110" spans="2:15">
      <c r="B110" s="40">
        <v>105</v>
      </c>
      <c r="C110" s="37">
        <v>42229</v>
      </c>
      <c r="D110" s="46"/>
      <c r="E110" s="46"/>
      <c r="F110" s="15"/>
      <c r="G110" s="46"/>
      <c r="H110" s="46"/>
      <c r="I110" s="46"/>
      <c r="J110" s="46"/>
      <c r="K110" s="46"/>
      <c r="L110" s="46"/>
      <c r="M110" s="15"/>
      <c r="N110" s="71">
        <f t="shared" si="2"/>
        <v>0</v>
      </c>
      <c r="O110" s="34"/>
    </row>
    <row r="111" spans="2:15">
      <c r="B111" s="40">
        <v>106</v>
      </c>
      <c r="C111" s="37">
        <v>42230</v>
      </c>
      <c r="D111" s="46"/>
      <c r="E111" s="46"/>
      <c r="F111" s="15"/>
      <c r="G111" s="46"/>
      <c r="H111" s="46"/>
      <c r="I111" s="46"/>
      <c r="J111" s="46"/>
      <c r="K111" s="46"/>
      <c r="L111" s="46"/>
      <c r="M111" s="15"/>
      <c r="N111" s="71">
        <f t="shared" si="2"/>
        <v>0</v>
      </c>
      <c r="O111" s="34"/>
    </row>
    <row r="112" spans="2:15">
      <c r="B112" s="40">
        <v>107</v>
      </c>
      <c r="C112" s="37">
        <v>42231</v>
      </c>
      <c r="D112" s="46"/>
      <c r="E112" s="46"/>
      <c r="F112" s="15"/>
      <c r="G112" s="46"/>
      <c r="H112" s="46"/>
      <c r="I112" s="46"/>
      <c r="J112" s="46"/>
      <c r="K112" s="46"/>
      <c r="L112" s="46"/>
      <c r="M112" s="15"/>
      <c r="N112" s="71">
        <f t="shared" si="2"/>
        <v>0</v>
      </c>
      <c r="O112" s="34"/>
    </row>
    <row r="113" spans="2:15">
      <c r="B113" s="40">
        <v>108</v>
      </c>
      <c r="C113" s="37">
        <v>42232</v>
      </c>
      <c r="D113" s="46"/>
      <c r="E113" s="46"/>
      <c r="F113" s="15"/>
      <c r="G113" s="46"/>
      <c r="H113" s="46"/>
      <c r="I113" s="46"/>
      <c r="J113" s="46"/>
      <c r="K113" s="46"/>
      <c r="L113" s="46"/>
      <c r="M113" s="15"/>
      <c r="N113" s="71">
        <f t="shared" si="2"/>
        <v>0</v>
      </c>
      <c r="O113" s="34"/>
    </row>
    <row r="114" spans="2:15">
      <c r="B114" s="40">
        <v>109</v>
      </c>
      <c r="C114" s="37">
        <v>42233</v>
      </c>
      <c r="D114" s="46"/>
      <c r="E114" s="46"/>
      <c r="F114" s="15"/>
      <c r="G114" s="46"/>
      <c r="H114" s="46"/>
      <c r="I114" s="46"/>
      <c r="J114" s="46"/>
      <c r="K114" s="46"/>
      <c r="L114" s="46"/>
      <c r="M114" s="15"/>
      <c r="N114" s="71">
        <f t="shared" si="2"/>
        <v>0</v>
      </c>
      <c r="O114" s="34"/>
    </row>
    <row r="115" spans="2:15">
      <c r="B115" s="40">
        <v>110</v>
      </c>
      <c r="C115" s="37">
        <v>42234</v>
      </c>
      <c r="D115" s="46"/>
      <c r="E115" s="46"/>
      <c r="F115" s="15"/>
      <c r="G115" s="46"/>
      <c r="H115" s="46"/>
      <c r="I115" s="46"/>
      <c r="J115" s="46"/>
      <c r="K115" s="46"/>
      <c r="L115" s="46"/>
      <c r="M115" s="15"/>
      <c r="N115" s="71">
        <f t="shared" si="2"/>
        <v>0</v>
      </c>
      <c r="O115" s="34"/>
    </row>
    <row r="116" spans="2:15">
      <c r="B116" s="40">
        <v>111</v>
      </c>
      <c r="C116" s="37">
        <v>42235</v>
      </c>
      <c r="D116" s="46"/>
      <c r="E116" s="46"/>
      <c r="F116" s="15"/>
      <c r="G116" s="46"/>
      <c r="H116" s="46"/>
      <c r="I116" s="46"/>
      <c r="J116" s="46"/>
      <c r="K116" s="46"/>
      <c r="L116" s="46"/>
      <c r="M116" s="15"/>
      <c r="N116" s="71">
        <f t="shared" si="2"/>
        <v>0</v>
      </c>
      <c r="O116" s="34"/>
    </row>
    <row r="117" spans="2:15">
      <c r="B117" s="40">
        <v>112</v>
      </c>
      <c r="C117" s="37">
        <v>42236</v>
      </c>
      <c r="D117" s="46"/>
      <c r="E117" s="46"/>
      <c r="F117" s="15"/>
      <c r="G117" s="46"/>
      <c r="H117" s="46"/>
      <c r="I117" s="46"/>
      <c r="J117" s="46"/>
      <c r="K117" s="46"/>
      <c r="L117" s="46"/>
      <c r="M117" s="15"/>
      <c r="N117" s="71">
        <f t="shared" si="2"/>
        <v>0</v>
      </c>
      <c r="O117" s="34"/>
    </row>
    <row r="118" spans="2:15">
      <c r="B118" s="40">
        <v>113</v>
      </c>
      <c r="C118" s="37">
        <v>42237</v>
      </c>
      <c r="D118" s="46"/>
      <c r="E118" s="46"/>
      <c r="F118" s="15"/>
      <c r="G118" s="46"/>
      <c r="H118" s="46"/>
      <c r="I118" s="46"/>
      <c r="J118" s="46"/>
      <c r="K118" s="46"/>
      <c r="L118" s="46"/>
      <c r="M118" s="15"/>
      <c r="N118" s="71">
        <f t="shared" si="2"/>
        <v>0</v>
      </c>
      <c r="O118" s="34"/>
    </row>
    <row r="119" spans="2:15">
      <c r="B119" s="40">
        <v>114</v>
      </c>
      <c r="C119" s="37">
        <v>42238</v>
      </c>
      <c r="D119" s="46"/>
      <c r="E119" s="46"/>
      <c r="F119" s="15"/>
      <c r="G119" s="46"/>
      <c r="H119" s="46"/>
      <c r="I119" s="46"/>
      <c r="J119" s="46"/>
      <c r="K119" s="46"/>
      <c r="L119" s="46"/>
      <c r="M119" s="15"/>
      <c r="N119" s="71">
        <f t="shared" si="2"/>
        <v>0</v>
      </c>
      <c r="O119" s="34"/>
    </row>
    <row r="120" spans="2:15">
      <c r="B120" s="40">
        <v>115</v>
      </c>
      <c r="C120" s="37">
        <v>42239</v>
      </c>
      <c r="D120" s="46"/>
      <c r="E120" s="46"/>
      <c r="F120" s="15"/>
      <c r="G120" s="46"/>
      <c r="H120" s="46"/>
      <c r="I120" s="46"/>
      <c r="J120" s="46"/>
      <c r="K120" s="46"/>
      <c r="L120" s="46"/>
      <c r="M120" s="15"/>
      <c r="N120" s="71">
        <f t="shared" si="2"/>
        <v>0</v>
      </c>
      <c r="O120" s="34"/>
    </row>
    <row r="121" spans="2:15">
      <c r="B121" s="40">
        <v>116</v>
      </c>
      <c r="C121" s="37">
        <v>42240</v>
      </c>
      <c r="D121" s="46"/>
      <c r="E121" s="46"/>
      <c r="F121" s="15"/>
      <c r="G121" s="46"/>
      <c r="H121" s="46"/>
      <c r="I121" s="46"/>
      <c r="J121" s="46"/>
      <c r="K121" s="46"/>
      <c r="L121" s="46"/>
      <c r="M121" s="15"/>
      <c r="N121" s="71">
        <f t="shared" si="2"/>
        <v>0</v>
      </c>
      <c r="O121" s="34"/>
    </row>
    <row r="122" spans="2:15">
      <c r="B122" s="40">
        <v>117</v>
      </c>
      <c r="C122" s="37">
        <v>42241</v>
      </c>
      <c r="D122" s="46"/>
      <c r="E122" s="46"/>
      <c r="F122" s="15"/>
      <c r="G122" s="46"/>
      <c r="H122" s="46"/>
      <c r="I122" s="46"/>
      <c r="J122" s="46"/>
      <c r="K122" s="46"/>
      <c r="L122" s="46"/>
      <c r="M122" s="15"/>
      <c r="N122" s="71">
        <f t="shared" si="2"/>
        <v>0</v>
      </c>
      <c r="O122" s="34"/>
    </row>
    <row r="123" spans="2:15">
      <c r="B123" s="40">
        <v>118</v>
      </c>
      <c r="C123" s="37">
        <v>42242</v>
      </c>
      <c r="D123" s="46"/>
      <c r="E123" s="46"/>
      <c r="F123" s="15"/>
      <c r="G123" s="46"/>
      <c r="H123" s="46"/>
      <c r="I123" s="46"/>
      <c r="J123" s="46"/>
      <c r="K123" s="46"/>
      <c r="L123" s="46"/>
      <c r="M123" s="15"/>
      <c r="N123" s="71">
        <f t="shared" si="2"/>
        <v>0</v>
      </c>
      <c r="O123" s="34"/>
    </row>
    <row r="124" spans="2:15">
      <c r="B124" s="40">
        <v>119</v>
      </c>
      <c r="C124" s="37">
        <v>42243</v>
      </c>
      <c r="D124" s="46"/>
      <c r="E124" s="46"/>
      <c r="F124" s="15"/>
      <c r="G124" s="46"/>
      <c r="H124" s="46"/>
      <c r="I124" s="46"/>
      <c r="J124" s="46"/>
      <c r="K124" s="46"/>
      <c r="L124" s="46"/>
      <c r="M124" s="15"/>
      <c r="N124" s="71">
        <f t="shared" si="2"/>
        <v>0</v>
      </c>
      <c r="O124" s="34"/>
    </row>
    <row r="125" spans="2:15">
      <c r="B125" s="40">
        <v>120</v>
      </c>
      <c r="C125" s="37">
        <v>42244</v>
      </c>
      <c r="D125" s="46"/>
      <c r="E125" s="46"/>
      <c r="F125" s="15"/>
      <c r="G125" s="46"/>
      <c r="H125" s="46"/>
      <c r="I125" s="46"/>
      <c r="J125" s="46"/>
      <c r="K125" s="46"/>
      <c r="L125" s="46"/>
      <c r="M125" s="15"/>
      <c r="N125" s="71">
        <f t="shared" si="2"/>
        <v>0</v>
      </c>
      <c r="O125" s="34"/>
    </row>
    <row r="126" spans="2:15">
      <c r="B126" s="40">
        <v>121</v>
      </c>
      <c r="C126" s="37">
        <v>42245</v>
      </c>
      <c r="D126" s="46"/>
      <c r="E126" s="46"/>
      <c r="F126" s="15"/>
      <c r="G126" s="46"/>
      <c r="H126" s="46"/>
      <c r="I126" s="46"/>
      <c r="J126" s="46"/>
      <c r="K126" s="46"/>
      <c r="L126" s="46"/>
      <c r="M126" s="15"/>
      <c r="N126" s="71">
        <f t="shared" si="2"/>
        <v>0</v>
      </c>
      <c r="O126" s="34"/>
    </row>
    <row r="127" spans="2:15">
      <c r="B127" s="40">
        <v>122</v>
      </c>
      <c r="C127" s="37">
        <v>42246</v>
      </c>
      <c r="D127" s="46"/>
      <c r="E127" s="46"/>
      <c r="F127" s="15"/>
      <c r="G127" s="46"/>
      <c r="H127" s="46"/>
      <c r="I127" s="46"/>
      <c r="J127" s="46"/>
      <c r="K127" s="46"/>
      <c r="L127" s="46"/>
      <c r="M127" s="15"/>
      <c r="N127" s="71">
        <f t="shared" si="2"/>
        <v>0</v>
      </c>
      <c r="O127" s="34"/>
    </row>
    <row r="128" spans="2:15">
      <c r="B128" s="40">
        <v>123</v>
      </c>
      <c r="C128" s="37">
        <v>42247</v>
      </c>
      <c r="D128" s="46"/>
      <c r="E128" s="46"/>
      <c r="F128" s="15"/>
      <c r="G128" s="46"/>
      <c r="H128" s="46"/>
      <c r="I128" s="46"/>
      <c r="J128" s="46"/>
      <c r="K128" s="46"/>
      <c r="L128" s="46"/>
      <c r="M128" s="15"/>
      <c r="N128" s="71">
        <f t="shared" si="2"/>
        <v>0</v>
      </c>
      <c r="O128" s="34"/>
    </row>
    <row r="129" spans="2:15">
      <c r="B129" s="40">
        <v>124</v>
      </c>
      <c r="C129" s="37">
        <v>42248</v>
      </c>
      <c r="D129" s="46"/>
      <c r="E129" s="46"/>
      <c r="F129" s="15"/>
      <c r="G129" s="46"/>
      <c r="H129" s="46"/>
      <c r="I129" s="46"/>
      <c r="J129" s="46"/>
      <c r="K129" s="46"/>
      <c r="L129" s="46"/>
      <c r="M129" s="15"/>
      <c r="N129" s="71">
        <f t="shared" si="2"/>
        <v>0</v>
      </c>
      <c r="O129" s="34"/>
    </row>
    <row r="130" spans="2:15">
      <c r="B130" s="40">
        <v>125</v>
      </c>
      <c r="C130" s="37">
        <v>42249</v>
      </c>
      <c r="D130" s="46"/>
      <c r="E130" s="46"/>
      <c r="F130" s="15"/>
      <c r="G130" s="46"/>
      <c r="H130" s="46"/>
      <c r="I130" s="46"/>
      <c r="J130" s="46"/>
      <c r="K130" s="46"/>
      <c r="L130" s="46"/>
      <c r="M130" s="15"/>
      <c r="N130" s="71">
        <f t="shared" si="2"/>
        <v>0</v>
      </c>
      <c r="O130" s="34"/>
    </row>
    <row r="131" spans="2:15">
      <c r="B131" s="40">
        <v>126</v>
      </c>
      <c r="C131" s="37">
        <v>42250</v>
      </c>
      <c r="D131" s="46"/>
      <c r="E131" s="46"/>
      <c r="F131" s="15"/>
      <c r="G131" s="46"/>
      <c r="H131" s="46"/>
      <c r="I131" s="46"/>
      <c r="J131" s="46"/>
      <c r="K131" s="46"/>
      <c r="L131" s="46"/>
      <c r="M131" s="15"/>
      <c r="N131" s="71">
        <f t="shared" si="2"/>
        <v>0</v>
      </c>
      <c r="O131" s="34"/>
    </row>
    <row r="132" spans="2:15">
      <c r="B132" s="40">
        <v>127</v>
      </c>
      <c r="C132" s="37">
        <v>42251</v>
      </c>
      <c r="D132" s="46"/>
      <c r="E132" s="46"/>
      <c r="F132" s="15"/>
      <c r="G132" s="46"/>
      <c r="H132" s="46"/>
      <c r="I132" s="46"/>
      <c r="J132" s="46"/>
      <c r="K132" s="46"/>
      <c r="L132" s="46"/>
      <c r="M132" s="15"/>
      <c r="N132" s="71">
        <f>SUM(D132:M132)</f>
        <v>0</v>
      </c>
      <c r="O132" s="34"/>
    </row>
    <row r="133" spans="2:15">
      <c r="B133" s="40">
        <v>128</v>
      </c>
      <c r="C133" s="37">
        <v>42252</v>
      </c>
      <c r="D133" s="46"/>
      <c r="E133" s="46"/>
      <c r="F133" s="15"/>
      <c r="G133" s="46"/>
      <c r="H133" s="46"/>
      <c r="I133" s="46"/>
      <c r="J133" s="46"/>
      <c r="K133" s="46"/>
      <c r="L133" s="46"/>
      <c r="M133" s="15"/>
      <c r="N133" s="71">
        <f t="shared" si="2"/>
        <v>0</v>
      </c>
      <c r="O133" s="34"/>
    </row>
    <row r="134" spans="2:15">
      <c r="B134" s="40">
        <v>129</v>
      </c>
      <c r="C134" s="37">
        <v>42253</v>
      </c>
      <c r="D134" s="46"/>
      <c r="E134" s="46"/>
      <c r="F134" s="15"/>
      <c r="G134" s="46"/>
      <c r="H134" s="46"/>
      <c r="I134" s="46"/>
      <c r="J134" s="46"/>
      <c r="K134" s="46"/>
      <c r="L134" s="46"/>
      <c r="M134" s="15"/>
      <c r="N134" s="71">
        <f t="shared" si="2"/>
        <v>0</v>
      </c>
      <c r="O134" s="34"/>
    </row>
    <row r="135" spans="2:15">
      <c r="B135" s="40">
        <v>130</v>
      </c>
      <c r="C135" s="37">
        <v>42254</v>
      </c>
      <c r="D135" s="46"/>
      <c r="E135" s="46"/>
      <c r="F135" s="15"/>
      <c r="G135" s="46"/>
      <c r="H135" s="46"/>
      <c r="I135" s="46"/>
      <c r="J135" s="46"/>
      <c r="K135" s="46"/>
      <c r="L135" s="46"/>
      <c r="M135" s="15"/>
      <c r="N135" s="71">
        <f t="shared" si="2"/>
        <v>0</v>
      </c>
      <c r="O135" s="34"/>
    </row>
    <row r="136" spans="2:15">
      <c r="B136" s="40">
        <v>131</v>
      </c>
      <c r="C136" s="37">
        <v>42255</v>
      </c>
      <c r="D136" s="46"/>
      <c r="E136" s="46"/>
      <c r="F136" s="15"/>
      <c r="G136" s="46"/>
      <c r="H136" s="46"/>
      <c r="I136" s="46"/>
      <c r="J136" s="46"/>
      <c r="K136" s="46"/>
      <c r="L136" s="46"/>
      <c r="M136" s="15"/>
      <c r="N136" s="71">
        <f t="shared" si="2"/>
        <v>0</v>
      </c>
      <c r="O136" s="34"/>
    </row>
    <row r="137" spans="2:15">
      <c r="B137" s="40">
        <v>132</v>
      </c>
      <c r="C137" s="37">
        <v>42256</v>
      </c>
      <c r="D137" s="46"/>
      <c r="E137" s="46"/>
      <c r="F137" s="15"/>
      <c r="G137" s="46"/>
      <c r="H137" s="46"/>
      <c r="I137" s="46"/>
      <c r="J137" s="46"/>
      <c r="K137" s="46"/>
      <c r="L137" s="46"/>
      <c r="M137" s="15"/>
      <c r="N137" s="71">
        <f t="shared" si="2"/>
        <v>0</v>
      </c>
      <c r="O137" s="34"/>
    </row>
    <row r="138" spans="2:15">
      <c r="B138" s="40">
        <v>133</v>
      </c>
      <c r="C138" s="37">
        <v>42257</v>
      </c>
      <c r="D138" s="46"/>
      <c r="E138" s="46"/>
      <c r="F138" s="15"/>
      <c r="G138" s="46"/>
      <c r="H138" s="46"/>
      <c r="I138" s="46"/>
      <c r="J138" s="46"/>
      <c r="K138" s="46"/>
      <c r="L138" s="46"/>
      <c r="M138" s="15"/>
      <c r="N138" s="71">
        <f t="shared" si="2"/>
        <v>0</v>
      </c>
      <c r="O138" s="34"/>
    </row>
    <row r="139" spans="2:15">
      <c r="B139" s="40">
        <v>134</v>
      </c>
      <c r="C139" s="37">
        <v>42258</v>
      </c>
      <c r="D139" s="46"/>
      <c r="E139" s="46"/>
      <c r="F139" s="15"/>
      <c r="G139" s="46"/>
      <c r="H139" s="46"/>
      <c r="I139" s="46"/>
      <c r="J139" s="46"/>
      <c r="K139" s="46"/>
      <c r="L139" s="46"/>
      <c r="M139" s="15"/>
      <c r="N139" s="71">
        <f t="shared" si="2"/>
        <v>0</v>
      </c>
      <c r="O139" s="34"/>
    </row>
    <row r="140" spans="2:15">
      <c r="B140" s="40">
        <v>135</v>
      </c>
      <c r="C140" s="37">
        <v>42259</v>
      </c>
      <c r="D140" s="46"/>
      <c r="E140" s="46"/>
      <c r="F140" s="15"/>
      <c r="G140" s="46"/>
      <c r="H140" s="46"/>
      <c r="I140" s="46"/>
      <c r="J140" s="46"/>
      <c r="K140" s="46"/>
      <c r="L140" s="46"/>
      <c r="M140" s="15"/>
      <c r="N140" s="71">
        <f t="shared" si="2"/>
        <v>0</v>
      </c>
      <c r="O140" s="34"/>
    </row>
    <row r="141" spans="2:15">
      <c r="B141" s="40">
        <v>136</v>
      </c>
      <c r="C141" s="37">
        <v>42260</v>
      </c>
      <c r="D141" s="46"/>
      <c r="E141" s="46"/>
      <c r="F141" s="15"/>
      <c r="G141" s="46"/>
      <c r="H141" s="46"/>
      <c r="I141" s="46"/>
      <c r="J141" s="46"/>
      <c r="K141" s="46"/>
      <c r="L141" s="46"/>
      <c r="M141" s="15"/>
      <c r="N141" s="71">
        <f t="shared" si="2"/>
        <v>0</v>
      </c>
      <c r="O141" s="34"/>
    </row>
    <row r="142" spans="2:15">
      <c r="B142" s="40">
        <v>137</v>
      </c>
      <c r="C142" s="37">
        <v>42261</v>
      </c>
      <c r="D142" s="46"/>
      <c r="E142" s="46"/>
      <c r="F142" s="15"/>
      <c r="G142" s="46"/>
      <c r="H142" s="46"/>
      <c r="I142" s="46"/>
      <c r="J142" s="46"/>
      <c r="K142" s="46"/>
      <c r="L142" s="46"/>
      <c r="M142" s="15"/>
      <c r="N142" s="71">
        <f t="shared" si="2"/>
        <v>0</v>
      </c>
      <c r="O142" s="34"/>
    </row>
    <row r="143" spans="2:15">
      <c r="B143" s="40">
        <v>138</v>
      </c>
      <c r="C143" s="37">
        <v>42262</v>
      </c>
      <c r="D143" s="46"/>
      <c r="E143" s="46"/>
      <c r="F143" s="15"/>
      <c r="G143" s="46"/>
      <c r="H143" s="46"/>
      <c r="I143" s="46"/>
      <c r="J143" s="46"/>
      <c r="K143" s="46"/>
      <c r="L143" s="46"/>
      <c r="M143" s="15"/>
      <c r="N143" s="71">
        <f t="shared" si="2"/>
        <v>0</v>
      </c>
      <c r="O143" s="34"/>
    </row>
    <row r="144" spans="2:15">
      <c r="B144" s="40">
        <v>139</v>
      </c>
      <c r="C144" s="37">
        <v>42263</v>
      </c>
      <c r="D144" s="46"/>
      <c r="E144" s="46"/>
      <c r="F144" s="15"/>
      <c r="G144" s="46"/>
      <c r="H144" s="46"/>
      <c r="I144" s="46"/>
      <c r="J144" s="46"/>
      <c r="K144" s="46"/>
      <c r="L144" s="46"/>
      <c r="M144" s="15"/>
      <c r="N144" s="71">
        <f t="shared" si="2"/>
        <v>0</v>
      </c>
      <c r="O144" s="34"/>
    </row>
    <row r="145" spans="2:15">
      <c r="B145" s="40">
        <v>140</v>
      </c>
      <c r="C145" s="37">
        <v>42264</v>
      </c>
      <c r="D145" s="46"/>
      <c r="E145" s="46"/>
      <c r="F145" s="15"/>
      <c r="G145" s="46"/>
      <c r="H145" s="46"/>
      <c r="I145" s="46"/>
      <c r="J145" s="46"/>
      <c r="K145" s="46"/>
      <c r="L145" s="46"/>
      <c r="M145" s="15"/>
      <c r="N145" s="71">
        <f t="shared" si="2"/>
        <v>0</v>
      </c>
      <c r="O145" s="34"/>
    </row>
    <row r="146" spans="2:15">
      <c r="B146" s="40">
        <v>141</v>
      </c>
      <c r="C146" s="37">
        <v>42265</v>
      </c>
      <c r="D146" s="46"/>
      <c r="E146" s="46"/>
      <c r="F146" s="15"/>
      <c r="G146" s="46"/>
      <c r="H146" s="46"/>
      <c r="I146" s="46"/>
      <c r="J146" s="46"/>
      <c r="K146" s="46"/>
      <c r="L146" s="46"/>
      <c r="M146" s="15"/>
      <c r="N146" s="71">
        <f t="shared" si="2"/>
        <v>0</v>
      </c>
      <c r="O146" s="34"/>
    </row>
    <row r="147" spans="2:15">
      <c r="B147" s="40">
        <v>142</v>
      </c>
      <c r="C147" s="37">
        <v>42266</v>
      </c>
      <c r="D147" s="46"/>
      <c r="E147" s="46"/>
      <c r="F147" s="15"/>
      <c r="G147" s="46"/>
      <c r="H147" s="46"/>
      <c r="I147" s="46"/>
      <c r="J147" s="46"/>
      <c r="K147" s="46"/>
      <c r="L147" s="46"/>
      <c r="M147" s="15"/>
      <c r="N147" s="71">
        <f t="shared" si="2"/>
        <v>0</v>
      </c>
      <c r="O147" s="34"/>
    </row>
    <row r="148" spans="2:15">
      <c r="B148" s="40">
        <v>143</v>
      </c>
      <c r="C148" s="37">
        <v>42267</v>
      </c>
      <c r="D148" s="46"/>
      <c r="E148" s="46"/>
      <c r="F148" s="15"/>
      <c r="G148" s="46"/>
      <c r="H148" s="46"/>
      <c r="I148" s="46"/>
      <c r="J148" s="46"/>
      <c r="K148" s="46"/>
      <c r="L148" s="46"/>
      <c r="M148" s="15"/>
      <c r="N148" s="71">
        <f t="shared" si="2"/>
        <v>0</v>
      </c>
      <c r="O148" s="34"/>
    </row>
    <row r="149" spans="2:15">
      <c r="B149" s="40">
        <v>144</v>
      </c>
      <c r="C149" s="37">
        <v>42268</v>
      </c>
      <c r="D149" s="46"/>
      <c r="E149" s="46"/>
      <c r="F149" s="15"/>
      <c r="G149" s="46"/>
      <c r="H149" s="46"/>
      <c r="I149" s="46"/>
      <c r="J149" s="46"/>
      <c r="K149" s="46"/>
      <c r="L149" s="46"/>
      <c r="M149" s="15"/>
      <c r="N149" s="71">
        <f t="shared" si="2"/>
        <v>0</v>
      </c>
      <c r="O149" s="34"/>
    </row>
    <row r="150" spans="2:15">
      <c r="B150" s="40">
        <v>145</v>
      </c>
      <c r="C150" s="37">
        <v>42269</v>
      </c>
      <c r="D150" s="46"/>
      <c r="E150" s="46"/>
      <c r="F150" s="15"/>
      <c r="G150" s="46"/>
      <c r="H150" s="46"/>
      <c r="I150" s="46"/>
      <c r="J150" s="46"/>
      <c r="K150" s="46"/>
      <c r="L150" s="46"/>
      <c r="M150" s="15"/>
      <c r="N150" s="71">
        <f t="shared" si="2"/>
        <v>0</v>
      </c>
      <c r="O150" s="34"/>
    </row>
  </sheetData>
  <mergeCells count="7">
    <mergeCell ref="B1:O1"/>
    <mergeCell ref="B2:O2"/>
    <mergeCell ref="B4:B5"/>
    <mergeCell ref="C4:C5"/>
    <mergeCell ref="D4:M4"/>
    <mergeCell ref="N4:N5"/>
    <mergeCell ref="O4:O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Rekap Pemakaian</vt:lpstr>
      <vt:lpstr>Base Camp</vt:lpstr>
      <vt:lpstr>Crusher</vt:lpstr>
      <vt:lpstr>AMP</vt:lpstr>
      <vt:lpstr>Quarry</vt:lpstr>
      <vt:lpstr>Lainnya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moel_yd</dc:creator>
  <cp:lastModifiedBy>moel_yd</cp:lastModifiedBy>
  <dcterms:created xsi:type="dcterms:W3CDTF">2015-06-07T05:27:59Z</dcterms:created>
  <dcterms:modified xsi:type="dcterms:W3CDTF">2015-08-08T10:11:36Z</dcterms:modified>
</cp:coreProperties>
</file>