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fb53cc1f929820/Documents/Lawrence Tech/ARC5443_Acoustics^J Electrical and Illumination/1-Act I/2-Calculations/"/>
    </mc:Choice>
  </mc:AlternateContent>
  <xr:revisionPtr revIDLastSave="100" documentId="8_{F7565D84-067B-491A-9661-2D90D0F61027}" xr6:coauthVersionLast="47" xr6:coauthVersionMax="47" xr10:uidLastSave="{2954A41A-1051-45B2-A309-2C0F969C6E51}"/>
  <bookViews>
    <workbookView xWindow="-23148" yWindow="-108" windowWidth="23256" windowHeight="13896" xr2:uid="{72D47939-144B-4C21-AB0A-DD692FDD4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26" i="1"/>
  <c r="I10" i="1"/>
  <c r="F22" i="1"/>
  <c r="C22" i="1"/>
  <c r="C10" i="1"/>
  <c r="C8" i="1"/>
  <c r="F15" i="1"/>
  <c r="F16" i="1"/>
  <c r="F17" i="1"/>
  <c r="F18" i="1"/>
  <c r="F19" i="1"/>
  <c r="F20" i="1"/>
  <c r="F21" i="1"/>
  <c r="F14" i="1"/>
  <c r="C21" i="1"/>
  <c r="C20" i="1"/>
  <c r="C17" i="1"/>
  <c r="C14" i="1"/>
</calcChain>
</file>

<file path=xl/sharedStrings.xml><?xml version="1.0" encoding="utf-8"?>
<sst xmlns="http://schemas.openxmlformats.org/spreadsheetml/2006/main" count="38" uniqueCount="34">
  <si>
    <t>ARC5443</t>
  </si>
  <si>
    <t>Act I</t>
  </si>
  <si>
    <t>Schwalm</t>
  </si>
  <si>
    <t>Hall</t>
  </si>
  <si>
    <t>Target RT60</t>
  </si>
  <si>
    <t>1.4 to 1.8 s</t>
  </si>
  <si>
    <t>A @ 500 HZ</t>
  </si>
  <si>
    <t>A @ 1 KHZ</t>
  </si>
  <si>
    <t>A @ 500 HZ (Sabins)</t>
  </si>
  <si>
    <t>AEIS_ACOUSTIC_PANEL</t>
  </si>
  <si>
    <t>AEIS_ACOUSTIC_TILE</t>
  </si>
  <si>
    <t>AEIS_CARPET_THICK</t>
  </si>
  <si>
    <t>AEIS_CONCRETE_BARE</t>
  </si>
  <si>
    <t>AEIS_FABRIC_CURTAIN</t>
  </si>
  <si>
    <t>AEIS_GYPSUM_BOARD</t>
  </si>
  <si>
    <t>AEIS_SEATS_OCCUPIED</t>
  </si>
  <si>
    <t>AEIS_WOOD_PANEL</t>
  </si>
  <si>
    <t>Area (SF)</t>
  </si>
  <si>
    <t>Surface / Layer (Ref. Table 22.1 - Pg 1078)</t>
  </si>
  <si>
    <t>Volume (CF)</t>
  </si>
  <si>
    <t>Total Surface Area (SF)</t>
  </si>
  <si>
    <t>Totals</t>
  </si>
  <si>
    <t>Equations</t>
  </si>
  <si>
    <t>Sabine</t>
  </si>
  <si>
    <t>Eyring</t>
  </si>
  <si>
    <t>RT60 = 0.049 x V / A</t>
  </si>
  <si>
    <t>RT60 = 0.049 x V / [ +S x ln(1 - (A / S))]</t>
  </si>
  <si>
    <t>ln = ln(1 - 0.30)</t>
  </si>
  <si>
    <t>Example ln</t>
  </si>
  <si>
    <t>s</t>
  </si>
  <si>
    <t>Below Target - Room will sound too 'dead' due to lack of reverb</t>
  </si>
  <si>
    <t>Sabine @ 500 HZ = 0.049 x 157,500 CF / 11,363</t>
  </si>
  <si>
    <t>0.049 x 157,500 / (-32,792 SF x ln(1 - (11,363 / 32,792 ))</t>
  </si>
  <si>
    <t>Rhino Python 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</si>
</sst>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36</xdr:row>
      <xdr:rowOff>7620</xdr:rowOff>
    </xdr:from>
    <xdr:to>
      <xdr:col>17</xdr:col>
      <xdr:colOff>47872</xdr:colOff>
      <xdr:row>79</xdr:row>
      <xdr:rowOff>92595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7A529-60D5-AF32-7D24-EA21EDAD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" y="6675120"/>
          <a:ext cx="15425032" cy="82764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C9CF-3422-452E-B69A-5301B45F573E}">
  <dimension ref="B2:I36"/>
  <sheetViews>
    <sheetView tabSelected="1" zoomScaleNormal="100" workbookViewId="0">
      <selection activeCell="K41" sqref="K41"/>
    </sheetView>
  </sheetViews>
  <sheetFormatPr defaultRowHeight="15" x14ac:dyDescent="0.25"/>
  <cols>
    <col min="2" max="2" width="37.140625" bestFit="1" customWidth="1"/>
    <col min="3" max="7" width="18.7109375" customWidth="1"/>
    <col min="8" max="8" width="14" bestFit="1" customWidth="1"/>
    <col min="9" max="9" width="10.7109375" bestFit="1" customWidth="1"/>
  </cols>
  <sheetData>
    <row r="2" spans="2:9" x14ac:dyDescent="0.25">
      <c r="B2" t="s">
        <v>0</v>
      </c>
    </row>
    <row r="3" spans="2:9" x14ac:dyDescent="0.25">
      <c r="B3" t="s">
        <v>1</v>
      </c>
    </row>
    <row r="4" spans="2:9" x14ac:dyDescent="0.25">
      <c r="B4" t="s">
        <v>2</v>
      </c>
    </row>
    <row r="7" spans="2:9" x14ac:dyDescent="0.25">
      <c r="B7" t="s">
        <v>3</v>
      </c>
    </row>
    <row r="8" spans="2:9" x14ac:dyDescent="0.25">
      <c r="B8" t="s">
        <v>19</v>
      </c>
      <c r="C8">
        <f>105*60*25</f>
        <v>157500</v>
      </c>
      <c r="E8" t="s">
        <v>22</v>
      </c>
    </row>
    <row r="9" spans="2:9" x14ac:dyDescent="0.25">
      <c r="B9" t="s">
        <v>4</v>
      </c>
      <c r="C9" t="s">
        <v>5</v>
      </c>
      <c r="E9" t="s">
        <v>23</v>
      </c>
      <c r="F9" t="s">
        <v>25</v>
      </c>
      <c r="H9" t="s">
        <v>28</v>
      </c>
    </row>
    <row r="10" spans="2:9" x14ac:dyDescent="0.25">
      <c r="B10" t="s">
        <v>20</v>
      </c>
      <c r="C10" s="2">
        <f>C14+C16+C17+C18+C19+C20+C21</f>
        <v>32791.752</v>
      </c>
      <c r="E10" t="s">
        <v>24</v>
      </c>
      <c r="F10" t="s">
        <v>26</v>
      </c>
      <c r="H10" t="s">
        <v>27</v>
      </c>
      <c r="I10">
        <f>LN(0.7)</f>
        <v>-0.35667494393873245</v>
      </c>
    </row>
    <row r="13" spans="2:9" x14ac:dyDescent="0.25">
      <c r="B13" t="s">
        <v>18</v>
      </c>
      <c r="C13" t="s">
        <v>17</v>
      </c>
      <c r="D13" t="s">
        <v>6</v>
      </c>
      <c r="E13" t="s">
        <v>7</v>
      </c>
      <c r="F13" t="s">
        <v>8</v>
      </c>
    </row>
    <row r="14" spans="2:9" x14ac:dyDescent="0.25">
      <c r="B14" t="s">
        <v>9</v>
      </c>
      <c r="C14">
        <f>1500+300</f>
        <v>1800</v>
      </c>
      <c r="D14">
        <v>0.83</v>
      </c>
      <c r="E14">
        <v>1.03</v>
      </c>
      <c r="F14">
        <f>C14*D14</f>
        <v>1494</v>
      </c>
    </row>
    <row r="15" spans="2:9" hidden="1" x14ac:dyDescent="0.25">
      <c r="B15" t="s">
        <v>10</v>
      </c>
      <c r="F15">
        <f t="shared" ref="F15:F21" si="0">C15*D15</f>
        <v>0</v>
      </c>
    </row>
    <row r="16" spans="2:9" x14ac:dyDescent="0.25">
      <c r="B16" t="s">
        <v>11</v>
      </c>
      <c r="C16">
        <v>4500</v>
      </c>
      <c r="D16">
        <v>0.56999999999999995</v>
      </c>
      <c r="E16">
        <v>0.69</v>
      </c>
      <c r="F16">
        <f t="shared" si="0"/>
        <v>2565</v>
      </c>
    </row>
    <row r="17" spans="2:6" x14ac:dyDescent="0.25">
      <c r="B17" t="s">
        <v>12</v>
      </c>
      <c r="C17">
        <f>(2625*2)+2020</f>
        <v>7270</v>
      </c>
      <c r="D17">
        <v>1.4999999999999999E-2</v>
      </c>
      <c r="E17">
        <v>0.02</v>
      </c>
      <c r="F17" s="2">
        <f t="shared" si="0"/>
        <v>109.05</v>
      </c>
    </row>
    <row r="18" spans="2:6" x14ac:dyDescent="0.25">
      <c r="B18" t="s">
        <v>13</v>
      </c>
      <c r="C18">
        <v>1500</v>
      </c>
      <c r="D18">
        <v>0.49</v>
      </c>
      <c r="E18">
        <v>0.75</v>
      </c>
      <c r="F18">
        <f t="shared" si="0"/>
        <v>735</v>
      </c>
    </row>
    <row r="19" spans="2:6" x14ac:dyDescent="0.25">
      <c r="B19" t="s">
        <v>14</v>
      </c>
      <c r="C19">
        <v>6300</v>
      </c>
      <c r="D19">
        <v>0.02</v>
      </c>
      <c r="E19">
        <v>0.03</v>
      </c>
      <c r="F19">
        <f t="shared" si="0"/>
        <v>126</v>
      </c>
    </row>
    <row r="20" spans="2:6" x14ac:dyDescent="0.25">
      <c r="B20" t="s">
        <v>15</v>
      </c>
      <c r="C20" s="2">
        <f>((2.08*3.38*3)+(2.08*2.08*2))*208</f>
        <v>6186.7520000000004</v>
      </c>
      <c r="D20">
        <v>0.88</v>
      </c>
      <c r="E20">
        <v>0.96</v>
      </c>
      <c r="F20" s="2">
        <f t="shared" si="0"/>
        <v>5444.3417600000002</v>
      </c>
    </row>
    <row r="21" spans="2:6" x14ac:dyDescent="0.25">
      <c r="B21" t="s">
        <v>16</v>
      </c>
      <c r="C21">
        <f>1800+240+(80*24)+(23.75*20)+(40*20)</f>
        <v>5235</v>
      </c>
      <c r="D21">
        <v>0.17</v>
      </c>
      <c r="E21">
        <v>0.09</v>
      </c>
      <c r="F21" s="2">
        <f t="shared" si="0"/>
        <v>889.95</v>
      </c>
    </row>
    <row r="22" spans="2:6" x14ac:dyDescent="0.25">
      <c r="B22" s="3" t="s">
        <v>21</v>
      </c>
      <c r="C22" s="2">
        <f>SUM(C14:C21)</f>
        <v>32791.752</v>
      </c>
      <c r="F22" s="2">
        <f>SUM(F14:F21)</f>
        <v>11363.341760000001</v>
      </c>
    </row>
    <row r="24" spans="2:6" x14ac:dyDescent="0.25">
      <c r="C24" t="s">
        <v>23</v>
      </c>
    </row>
    <row r="25" spans="2:6" x14ac:dyDescent="0.25">
      <c r="C25" t="s">
        <v>31</v>
      </c>
    </row>
    <row r="26" spans="2:6" x14ac:dyDescent="0.25">
      <c r="C26" s="1">
        <f>0.049*C8/F22</f>
        <v>0.67915760724246665</v>
      </c>
      <c r="D26" t="s">
        <v>29</v>
      </c>
    </row>
    <row r="27" spans="2:6" x14ac:dyDescent="0.25">
      <c r="C27" t="s">
        <v>30</v>
      </c>
    </row>
    <row r="29" spans="2:6" x14ac:dyDescent="0.25">
      <c r="C29" t="s">
        <v>24</v>
      </c>
    </row>
    <row r="30" spans="2:6" x14ac:dyDescent="0.25">
      <c r="C30" t="s">
        <v>32</v>
      </c>
    </row>
    <row r="31" spans="2:6" x14ac:dyDescent="0.25">
      <c r="C31" s="1">
        <f>0.049*157500/(-32792*LN(1-(11363/32792)))</f>
        <v>0.55318575252220725</v>
      </c>
      <c r="D31" t="s">
        <v>29</v>
      </c>
    </row>
    <row r="32" spans="2:6" x14ac:dyDescent="0.25">
      <c r="C32" t="s">
        <v>30</v>
      </c>
    </row>
    <row r="36" spans="3:3" x14ac:dyDescent="0.25">
      <c r="C36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Schwalm</dc:creator>
  <cp:lastModifiedBy>Adam Schwalm</cp:lastModifiedBy>
  <dcterms:created xsi:type="dcterms:W3CDTF">2026-05-28T01:46:32Z</dcterms:created>
  <dcterms:modified xsi:type="dcterms:W3CDTF">2026-05-31T18:31:17Z</dcterms:modified>
</cp:coreProperties>
</file>