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urtC06868/Desktop/Tincopalca_EPSL/v02/"/>
    </mc:Choice>
  </mc:AlternateContent>
  <xr:revisionPtr revIDLastSave="0" documentId="13_ncr:1_{B49A3D46-5EAD-F846-B2EA-57DEF092E189}" xr6:coauthVersionLast="47" xr6:coauthVersionMax="47" xr10:uidLastSave="{00000000-0000-0000-0000-000000000000}"/>
  <bookViews>
    <workbookView xWindow="0" yWindow="500" windowWidth="35840" windowHeight="21100" xr2:uid="{00000000-000D-0000-FFFF-FFFF00000000}"/>
  </bookViews>
  <sheets>
    <sheet name="Carbonates" sheetId="9" r:id="rId1"/>
    <sheet name="Strat_Age_Model" sheetId="12" r:id="rId2"/>
  </sheets>
  <definedNames>
    <definedName name="Flash.wke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" i="9" l="1"/>
  <c r="AA3" i="9"/>
  <c r="AA4" i="9"/>
  <c r="AA5" i="9"/>
  <c r="AA6" i="9"/>
  <c r="AA7" i="9"/>
  <c r="AA8" i="9"/>
  <c r="AA9" i="9"/>
  <c r="AA10" i="9"/>
  <c r="AA11" i="9"/>
  <c r="AA12" i="9"/>
  <c r="AA13" i="9"/>
  <c r="AA14" i="9"/>
  <c r="AA15" i="9"/>
  <c r="AA16" i="9"/>
  <c r="AA17" i="9"/>
  <c r="AA18" i="9"/>
  <c r="AA19" i="9"/>
  <c r="AA20" i="9"/>
  <c r="AA21" i="9"/>
  <c r="AA22" i="9"/>
  <c r="AA23" i="9"/>
  <c r="AA24" i="9"/>
  <c r="AA25" i="9"/>
  <c r="AA26" i="9"/>
  <c r="AA27" i="9"/>
  <c r="AA28" i="9"/>
  <c r="AA29" i="9"/>
  <c r="AA30" i="9"/>
  <c r="AA31" i="9"/>
  <c r="AA32" i="9"/>
  <c r="AA33" i="9"/>
  <c r="AA34" i="9"/>
  <c r="AA35" i="9"/>
  <c r="AA36" i="9"/>
  <c r="AA37" i="9"/>
  <c r="AA38" i="9"/>
  <c r="AA39" i="9"/>
  <c r="AA40" i="9"/>
  <c r="AA41" i="9"/>
  <c r="AA42" i="9"/>
  <c r="AA43" i="9"/>
  <c r="AA44" i="9"/>
  <c r="AA45" i="9"/>
  <c r="AA46" i="9"/>
  <c r="AA47" i="9"/>
  <c r="Z13" i="9"/>
  <c r="Z14" i="9"/>
  <c r="Z15" i="9"/>
  <c r="Z16" i="9"/>
  <c r="Z17" i="9"/>
  <c r="Z18" i="9"/>
  <c r="Z19" i="9"/>
  <c r="Z20" i="9"/>
  <c r="Z21" i="9"/>
  <c r="Z22" i="9"/>
  <c r="Z23" i="9"/>
  <c r="Z24" i="9"/>
  <c r="Z25" i="9"/>
  <c r="Z26" i="9"/>
  <c r="Z27" i="9"/>
  <c r="Z28" i="9"/>
  <c r="Z29" i="9"/>
  <c r="Z30" i="9"/>
  <c r="Z31" i="9"/>
  <c r="Z32" i="9"/>
  <c r="Z33" i="9"/>
  <c r="Z34" i="9"/>
  <c r="Z35" i="9"/>
  <c r="Z36" i="9"/>
  <c r="Z37" i="9"/>
  <c r="Z38" i="9"/>
  <c r="Z39" i="9"/>
  <c r="Z40" i="9"/>
  <c r="Z41" i="9"/>
  <c r="Z42" i="9"/>
  <c r="Z43" i="9"/>
  <c r="Z44" i="9"/>
  <c r="Z45" i="9"/>
  <c r="Z46" i="9"/>
  <c r="Z47" i="9"/>
  <c r="Z3" i="9"/>
  <c r="Z4" i="9"/>
  <c r="Z5" i="9"/>
  <c r="Z6" i="9"/>
  <c r="Z7" i="9"/>
  <c r="Z8" i="9"/>
  <c r="Z9" i="9"/>
  <c r="Z10" i="9"/>
  <c r="Z11" i="9"/>
  <c r="Z12" i="9"/>
  <c r="Z2" i="9"/>
  <c r="J35" i="9"/>
  <c r="J34" i="9"/>
  <c r="J33" i="9"/>
  <c r="D2" i="12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12" i="9"/>
  <c r="AA61" i="9"/>
  <c r="F46" i="9"/>
  <c r="E46" i="9"/>
  <c r="F45" i="9"/>
  <c r="E45" i="9"/>
</calcChain>
</file>

<file path=xl/sharedStrings.xml><?xml version="1.0" encoding="utf-8"?>
<sst xmlns="http://schemas.openxmlformats.org/spreadsheetml/2006/main" count="316" uniqueCount="182">
  <si>
    <t>Amount</t>
  </si>
  <si>
    <t>Ampl  44</t>
  </si>
  <si>
    <t>V-137543</t>
  </si>
  <si>
    <t>Carrara</t>
  </si>
  <si>
    <t>0.197</t>
  </si>
  <si>
    <t>Calcite#1</t>
  </si>
  <si>
    <t>Merck</t>
  </si>
  <si>
    <t>V-137547</t>
  </si>
  <si>
    <t>20150607-01</t>
  </si>
  <si>
    <t>0.428</t>
  </si>
  <si>
    <t>V-137548</t>
  </si>
  <si>
    <t>20150607-03</t>
  </si>
  <si>
    <t>0.517</t>
  </si>
  <si>
    <t>V-137549</t>
  </si>
  <si>
    <t>20150606-03</t>
  </si>
  <si>
    <t>0.491</t>
  </si>
  <si>
    <t>V-137552</t>
  </si>
  <si>
    <t>20150607-13</t>
  </si>
  <si>
    <t>0.521</t>
  </si>
  <si>
    <t>V-137554</t>
  </si>
  <si>
    <t>20150606-05</t>
  </si>
  <si>
    <t>0.490</t>
  </si>
  <si>
    <t>V-137555</t>
  </si>
  <si>
    <t>20150607-10</t>
  </si>
  <si>
    <t>0.502</t>
  </si>
  <si>
    <t>V-137556</t>
  </si>
  <si>
    <t>20150608-06</t>
  </si>
  <si>
    <t>0.483</t>
  </si>
  <si>
    <t>V-137557</t>
  </si>
  <si>
    <t>20150605-03</t>
  </si>
  <si>
    <t>0.523</t>
  </si>
  <si>
    <t>V-137558</t>
  </si>
  <si>
    <t>20150603-01</t>
  </si>
  <si>
    <t>0.435</t>
  </si>
  <si>
    <t>V-137559</t>
  </si>
  <si>
    <t>20150606-07</t>
  </si>
  <si>
    <t>0.489</t>
  </si>
  <si>
    <t>V-137561</t>
  </si>
  <si>
    <t>0.199</t>
  </si>
  <si>
    <t>V-137562</t>
  </si>
  <si>
    <t>0.182</t>
  </si>
  <si>
    <t>V-137565</t>
  </si>
  <si>
    <t>20150606-02</t>
  </si>
  <si>
    <t>0.510</t>
  </si>
  <si>
    <t>V-137566</t>
  </si>
  <si>
    <t>20150606-08</t>
  </si>
  <si>
    <t>0.469</t>
  </si>
  <si>
    <t>V-137567</t>
  </si>
  <si>
    <t>20150607-02</t>
  </si>
  <si>
    <t>0.453</t>
  </si>
  <si>
    <t>V-137568</t>
  </si>
  <si>
    <t>0.505</t>
  </si>
  <si>
    <t>V-137569</t>
  </si>
  <si>
    <t>0.506</t>
  </si>
  <si>
    <t>V-137570</t>
  </si>
  <si>
    <t>0.549</t>
  </si>
  <si>
    <t>V-137572</t>
  </si>
  <si>
    <t>0.450</t>
  </si>
  <si>
    <t>V-137573</t>
  </si>
  <si>
    <t>V-137574</t>
  </si>
  <si>
    <t>0.503</t>
  </si>
  <si>
    <t>V-137576</t>
  </si>
  <si>
    <t>0.171</t>
  </si>
  <si>
    <t>V-137580</t>
  </si>
  <si>
    <t>0.176</t>
  </si>
  <si>
    <t>V-137584</t>
  </si>
  <si>
    <t>0.155</t>
  </si>
  <si>
    <t>V-137585</t>
  </si>
  <si>
    <t>0.174</t>
  </si>
  <si>
    <t>dup</t>
  </si>
  <si>
    <t>avg</t>
  </si>
  <si>
    <t>stdev</t>
  </si>
  <si>
    <t>Lab ID</t>
  </si>
  <si>
    <t>Sample ID</t>
  </si>
  <si>
    <r>
      <t>δ</t>
    </r>
    <r>
      <rPr>
        <b/>
        <vertAlign val="superscript"/>
        <sz val="11"/>
        <color indexed="30"/>
        <rFont val="Arial"/>
        <family val="2"/>
      </rPr>
      <t>13</t>
    </r>
    <r>
      <rPr>
        <b/>
        <sz val="11"/>
        <color indexed="30"/>
        <rFont val="Arial"/>
        <family val="2"/>
      </rPr>
      <t>C VPDB</t>
    </r>
  </si>
  <si>
    <r>
      <t>δ</t>
    </r>
    <r>
      <rPr>
        <b/>
        <vertAlign val="superscript"/>
        <sz val="11"/>
        <color indexed="30"/>
        <rFont val="Arial"/>
        <family val="2"/>
      </rPr>
      <t>18</t>
    </r>
    <r>
      <rPr>
        <b/>
        <sz val="11"/>
        <color indexed="30"/>
        <rFont val="Arial"/>
        <family val="2"/>
      </rPr>
      <t>O VPDB</t>
    </r>
  </si>
  <si>
    <t>Comments</t>
  </si>
  <si>
    <t>(mg)</t>
  </si>
  <si>
    <t>mV</t>
  </si>
  <si>
    <t>‰</t>
  </si>
  <si>
    <t>V-137603</t>
  </si>
  <si>
    <t>1.918</t>
  </si>
  <si>
    <t>V-137605</t>
  </si>
  <si>
    <t>2.099</t>
  </si>
  <si>
    <t>V-137606</t>
  </si>
  <si>
    <t>2.094</t>
  </si>
  <si>
    <t xml:space="preserve">Client Info: </t>
  </si>
  <si>
    <t>Phone:</t>
  </si>
  <si>
    <t>Sample info:    --------------</t>
  </si>
  <si>
    <t>E-mail:</t>
  </si>
  <si>
    <r>
      <rPr>
        <sz val="11"/>
        <color indexed="30"/>
        <rFont val="Arial"/>
        <family val="2"/>
      </rPr>
      <t>No. of samples:</t>
    </r>
    <r>
      <rPr>
        <sz val="11"/>
        <color indexed="40"/>
        <rFont val="Arial"/>
        <family val="2"/>
      </rPr>
      <t xml:space="preserve">  </t>
    </r>
    <r>
      <rPr>
        <sz val="11"/>
        <rFont val="Arial"/>
        <family val="2"/>
      </rPr>
      <t>----------------</t>
    </r>
  </si>
  <si>
    <r>
      <rPr>
        <sz val="11"/>
        <color indexed="30"/>
        <rFont val="Arial"/>
        <family val="2"/>
      </rPr>
      <t xml:space="preserve">Run started: </t>
    </r>
    <r>
      <rPr>
        <sz val="11"/>
        <rFont val="Arial"/>
        <family val="2"/>
      </rPr>
      <t xml:space="preserve"> --------------</t>
    </r>
  </si>
  <si>
    <t>ISODAT File ID:</t>
  </si>
  <si>
    <r>
      <rPr>
        <sz val="11"/>
        <color indexed="30"/>
        <rFont val="Arial"/>
        <family val="2"/>
      </rPr>
      <t>Run Ended:</t>
    </r>
    <r>
      <rPr>
        <sz val="11"/>
        <rFont val="Arial"/>
        <family val="2"/>
      </rPr>
      <t xml:space="preserve"> ----------------</t>
    </r>
  </si>
  <si>
    <t xml:space="preserve">Lab No: </t>
  </si>
  <si>
    <r>
      <rPr>
        <sz val="11"/>
        <color indexed="30"/>
        <rFont val="Arial"/>
        <family val="2"/>
      </rPr>
      <t>Data Reported</t>
    </r>
    <r>
      <rPr>
        <sz val="11"/>
        <rFont val="Arial"/>
        <family val="2"/>
      </rPr>
      <t xml:space="preserve">: -----------  </t>
    </r>
  </si>
  <si>
    <t>Kurt Sundell</t>
  </si>
  <si>
    <t>Dept of Geosciences</t>
  </si>
  <si>
    <t>Idaho State University</t>
  </si>
  <si>
    <t>kurtsundell@isu.edu</t>
  </si>
  <si>
    <t>V-137558-V-137604</t>
  </si>
  <si>
    <t>carbonates</t>
  </si>
  <si>
    <t>Kurt Sundell carbonate</t>
  </si>
  <si>
    <r>
      <t xml:space="preserve">NOTE: </t>
    </r>
    <r>
      <rPr>
        <b/>
        <sz val="11"/>
        <color indexed="10"/>
        <rFont val="Arial"/>
        <family val="2"/>
      </rPr>
      <t>dup</t>
    </r>
    <r>
      <rPr>
        <sz val="11"/>
        <color indexed="10"/>
        <rFont val="Arial"/>
        <family val="2"/>
      </rPr>
      <t xml:space="preserve"> indicate duplicate samples, run two or three from the same sample vial</t>
    </r>
  </si>
  <si>
    <t>20150604-06</t>
  </si>
  <si>
    <t>20150604-07</t>
  </si>
  <si>
    <t>20150607-09</t>
  </si>
  <si>
    <t>20150605-04</t>
  </si>
  <si>
    <t>20140705-02</t>
  </si>
  <si>
    <t>20140704-02</t>
  </si>
  <si>
    <t>20140704-05</t>
  </si>
  <si>
    <t>20140704-01</t>
  </si>
  <si>
    <t>Name</t>
  </si>
  <si>
    <t>20150609-07</t>
  </si>
  <si>
    <t>20150609-09</t>
  </si>
  <si>
    <t>20160814-01</t>
  </si>
  <si>
    <t>20160814-04</t>
  </si>
  <si>
    <t>20160814-09</t>
  </si>
  <si>
    <t>20160814-12</t>
  </si>
  <si>
    <t>270510-01</t>
  </si>
  <si>
    <t>270510-05</t>
  </si>
  <si>
    <t>270510-06</t>
  </si>
  <si>
    <t>270510-14</t>
  </si>
  <si>
    <t>270510-17</t>
  </si>
  <si>
    <t>Reconstructed d2H</t>
  </si>
  <si>
    <t>Age</t>
  </si>
  <si>
    <t>Uncertainty 1s</t>
  </si>
  <si>
    <t>Sample</t>
  </si>
  <si>
    <t>Stratigraphic level</t>
  </si>
  <si>
    <t>Unknowns</t>
  </si>
  <si>
    <t>Standards</t>
  </si>
  <si>
    <t>Stratigraphic position</t>
  </si>
  <si>
    <t>Region</t>
  </si>
  <si>
    <t>Latitude</t>
  </si>
  <si>
    <t>Longitude</t>
  </si>
  <si>
    <t>Uncertainty</t>
  </si>
  <si>
    <t>δD mean</t>
  </si>
  <si>
    <t>δD std</t>
  </si>
  <si>
    <t>dDreconstructed</t>
  </si>
  <si>
    <t>20150618-03</t>
  </si>
  <si>
    <t>W. Cordillera</t>
  </si>
  <si>
    <t>Sundell et al. (2019)</t>
  </si>
  <si>
    <t>20150618-07</t>
  </si>
  <si>
    <t>180511-03ᴰ</t>
  </si>
  <si>
    <t>Saylor and Horton (2014)</t>
  </si>
  <si>
    <t>1HUA36ᴰ</t>
  </si>
  <si>
    <t>1HUA96ᴰ</t>
  </si>
  <si>
    <t>1HUA195ᴰ</t>
  </si>
  <si>
    <t>1HUA218ᴰ</t>
  </si>
  <si>
    <t>1HUA231ᴰ</t>
  </si>
  <si>
    <t>1HUA260ᴰ</t>
  </si>
  <si>
    <t>1HUA293.5ᴰ</t>
  </si>
  <si>
    <t>1HUA377.5ᴰ</t>
  </si>
  <si>
    <t>2HUA30ᴰ</t>
  </si>
  <si>
    <t>2HUA279ᴰ</t>
  </si>
  <si>
    <t>1ISL18ᴰ</t>
  </si>
  <si>
    <t>1ISL147ᴰ</t>
  </si>
  <si>
    <t>1ISL164ᴰ</t>
  </si>
  <si>
    <t>1ISL180ᴰ</t>
  </si>
  <si>
    <t>1ISL270ᴰ</t>
  </si>
  <si>
    <t>1ISL658ᴰ</t>
  </si>
  <si>
    <t>1ISL674ᴰ</t>
  </si>
  <si>
    <t>20160815-15</t>
  </si>
  <si>
    <t>W. Cordillera/Altiplano (south)</t>
  </si>
  <si>
    <t>Rousse et al. (2005)</t>
  </si>
  <si>
    <t>20150609-10</t>
  </si>
  <si>
    <t>20150609-11</t>
  </si>
  <si>
    <t>20160815-11</t>
  </si>
  <si>
    <t>20160815-08</t>
  </si>
  <si>
    <t>20160815-01</t>
  </si>
  <si>
    <t>20160813-01</t>
  </si>
  <si>
    <t>260510-07</t>
  </si>
  <si>
    <t>*Age based on interpreted age model, assigned 10% uncertainty</t>
  </si>
  <si>
    <t>**Data not considered in paleoelevation calculations because nonhydrated (&lt;1 weight % water)</t>
  </si>
  <si>
    <t>ᴬGlass data produced at the University of Arizona, all other data were produced at the University of Texas at Austin; individual aliquot uncertainty is typically ±2‰</t>
  </si>
  <si>
    <t>ᴮOutlier not considered in mean and standard deviation calculation</t>
  </si>
  <si>
    <t>ᴰGlass data from Saylor and Horton (2014)</t>
  </si>
  <si>
    <t>All other glass data from Sundell et al. (2019)</t>
  </si>
  <si>
    <t>Age Reference</t>
  </si>
  <si>
    <t>d18O equivalent (GMWL)</t>
  </si>
  <si>
    <t>sed rate (m/Myr)</t>
  </si>
  <si>
    <t>Strat Model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</si>
</sst>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/d/yyyy;@"/>
    <numFmt numFmtId="166" formatCode="0.0"/>
  </numFmts>
  <fonts count="21">
    <font>
      <sz val="10"/>
      <name val="MS Sans Serif"/>
    </font>
    <font>
      <u/>
      <sz val="10"/>
      <color indexed="12"/>
      <name val="MS Sans Serif"/>
    </font>
    <font>
      <sz val="10"/>
      <name val="MS Sans Serif"/>
      <family val="2"/>
    </font>
    <font>
      <sz val="11"/>
      <name val="Arial"/>
      <family val="2"/>
    </font>
    <font>
      <b/>
      <sz val="11"/>
      <name val="Arial"/>
      <family val="2"/>
    </font>
    <font>
      <b/>
      <vertAlign val="superscript"/>
      <sz val="11"/>
      <color indexed="30"/>
      <name val="Arial"/>
      <family val="2"/>
    </font>
    <font>
      <b/>
      <sz val="11"/>
      <color indexed="30"/>
      <name val="Arial"/>
      <family val="2"/>
    </font>
    <font>
      <u/>
      <sz val="11"/>
      <color indexed="12"/>
      <name val="Arial"/>
      <family val="2"/>
    </font>
    <font>
      <sz val="11"/>
      <color indexed="30"/>
      <name val="Arial"/>
      <family val="2"/>
    </font>
    <font>
      <sz val="11"/>
      <color indexed="40"/>
      <name val="Arial"/>
      <family val="2"/>
    </font>
    <font>
      <sz val="11"/>
      <color indexed="10"/>
      <name val="Arial"/>
      <family val="2"/>
    </font>
    <font>
      <b/>
      <sz val="11"/>
      <color indexed="10"/>
      <name val="Arial"/>
      <family val="2"/>
    </font>
    <font>
      <sz val="11"/>
      <color rgb="FF0070C0"/>
      <name val="Arial"/>
      <family val="2"/>
    </font>
    <font>
      <sz val="11"/>
      <color rgb="FFFF0000"/>
      <name val="Arial"/>
      <family val="2"/>
    </font>
    <font>
      <sz val="11"/>
      <color rgb="FFC00000"/>
      <name val="Arial"/>
      <family val="2"/>
    </font>
    <font>
      <b/>
      <sz val="11"/>
      <color rgb="FF0070C0"/>
      <name val="Arial"/>
      <family val="2"/>
    </font>
    <font>
      <sz val="11"/>
      <color theme="1"/>
      <name val="Arial"/>
      <family val="2"/>
    </font>
    <font>
      <sz val="11"/>
      <color rgb="FF555555"/>
      <name val="Roboto"/>
      <charset val="1"/>
    </font>
    <font>
      <sz val="11"/>
      <color rgb="FF00B0F0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FDFF"/>
        <bgColor indexed="64"/>
      </patternFill>
    </fill>
    <fill>
      <patternFill patternType="solid">
        <fgColor rgb="FF0096FF"/>
        <bgColor indexed="64"/>
      </patternFill>
    </fill>
    <fill>
      <patternFill patternType="solid">
        <fgColor rgb="FF0432FF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19" fillId="0" borderId="0"/>
  </cellStyleXfs>
  <cellXfs count="89">
    <xf numFmtId="0" fontId="0" fillId="0" borderId="0" xfId="0"/>
    <xf numFmtId="0" fontId="3" fillId="0" borderId="0" xfId="0" applyFont="1" applyAlignment="1">
      <alignment horizontal="center"/>
    </xf>
    <xf numFmtId="0" fontId="3" fillId="0" borderId="1" xfId="0" quotePrefix="1" applyFont="1" applyBorder="1" applyAlignment="1">
      <alignment horizontal="center"/>
    </xf>
    <xf numFmtId="0" fontId="3" fillId="0" borderId="0" xfId="0" quotePrefix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0" borderId="2" xfId="0" applyFont="1" applyBorder="1" applyAlignment="1">
      <alignment horizontal="center"/>
    </xf>
    <xf numFmtId="2" fontId="12" fillId="0" borderId="1" xfId="0" applyNumberFormat="1" applyFont="1" applyBorder="1" applyAlignment="1">
      <alignment horizontal="center"/>
    </xf>
    <xf numFmtId="2" fontId="12" fillId="0" borderId="2" xfId="0" applyNumberFormat="1" applyFont="1" applyBorder="1" applyAlignment="1">
      <alignment horizontal="center"/>
    </xf>
    <xf numFmtId="0" fontId="3" fillId="2" borderId="1" xfId="0" quotePrefix="1" applyFont="1" applyFill="1" applyBorder="1" applyAlignment="1">
      <alignment horizontal="center"/>
    </xf>
    <xf numFmtId="0" fontId="3" fillId="2" borderId="0" xfId="0" quotePrefix="1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2" fontId="12" fillId="0" borderId="5" xfId="0" applyNumberFormat="1" applyFont="1" applyBorder="1" applyAlignment="1">
      <alignment horizontal="center"/>
    </xf>
    <xf numFmtId="2" fontId="12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2" fontId="13" fillId="2" borderId="1" xfId="0" applyNumberFormat="1" applyFont="1" applyFill="1" applyBorder="1" applyAlignment="1">
      <alignment horizontal="center"/>
    </xf>
    <xf numFmtId="2" fontId="13" fillId="2" borderId="2" xfId="0" applyNumberFormat="1" applyFont="1" applyFill="1" applyBorder="1" applyAlignment="1">
      <alignment horizontal="center"/>
    </xf>
    <xf numFmtId="2" fontId="14" fillId="2" borderId="1" xfId="0" applyNumberFormat="1" applyFont="1" applyFill="1" applyBorder="1" applyAlignment="1">
      <alignment horizontal="center"/>
    </xf>
    <xf numFmtId="2" fontId="14" fillId="2" borderId="2" xfId="0" applyNumberFormat="1" applyFont="1" applyFill="1" applyBorder="1" applyAlignment="1">
      <alignment horizontal="center"/>
    </xf>
    <xf numFmtId="0" fontId="4" fillId="0" borderId="3" xfId="3" applyFont="1" applyBorder="1" applyAlignment="1">
      <alignment horizontal="center"/>
    </xf>
    <xf numFmtId="0" fontId="4" fillId="0" borderId="8" xfId="3" applyFont="1" applyBorder="1" applyAlignment="1">
      <alignment horizontal="center"/>
    </xf>
    <xf numFmtId="164" fontId="4" fillId="0" borderId="8" xfId="3" quotePrefix="1" applyNumberFormat="1" applyFont="1" applyBorder="1" applyAlignment="1">
      <alignment horizontal="center"/>
    </xf>
    <xf numFmtId="0" fontId="4" fillId="0" borderId="8" xfId="3" quotePrefix="1" applyFont="1" applyBorder="1" applyAlignment="1">
      <alignment horizontal="center"/>
    </xf>
    <xf numFmtId="0" fontId="15" fillId="0" borderId="3" xfId="3" applyFont="1" applyBorder="1" applyAlignment="1">
      <alignment horizontal="center"/>
    </xf>
    <xf numFmtId="0" fontId="15" fillId="0" borderId="4" xfId="3" applyFont="1" applyBorder="1" applyAlignment="1">
      <alignment horizontal="center"/>
    </xf>
    <xf numFmtId="0" fontId="4" fillId="0" borderId="4" xfId="3" applyFont="1" applyBorder="1" applyAlignment="1">
      <alignment horizontal="center"/>
    </xf>
    <xf numFmtId="0" fontId="4" fillId="0" borderId="5" xfId="3" applyFont="1" applyBorder="1" applyAlignment="1">
      <alignment horizontal="center"/>
    </xf>
    <xf numFmtId="0" fontId="4" fillId="0" borderId="7" xfId="3" applyFont="1" applyBorder="1" applyAlignment="1">
      <alignment horizontal="center"/>
    </xf>
    <xf numFmtId="164" fontId="4" fillId="0" borderId="7" xfId="3" applyNumberFormat="1" applyFont="1" applyBorder="1" applyAlignment="1">
      <alignment horizontal="center"/>
    </xf>
    <xf numFmtId="0" fontId="15" fillId="0" borderId="5" xfId="3" applyFont="1" applyBorder="1" applyAlignment="1">
      <alignment horizontal="center"/>
    </xf>
    <xf numFmtId="0" fontId="15" fillId="0" borderId="6" xfId="3" applyFont="1" applyBorder="1" applyAlignment="1">
      <alignment horizontal="center"/>
    </xf>
    <xf numFmtId="0" fontId="4" fillId="0" borderId="6" xfId="3" applyFont="1" applyBorder="1" applyAlignment="1">
      <alignment horizontal="center"/>
    </xf>
    <xf numFmtId="2" fontId="3" fillId="0" borderId="0" xfId="0" applyNumberFormat="1" applyFont="1"/>
    <xf numFmtId="1" fontId="3" fillId="0" borderId="2" xfId="0" applyNumberFormat="1" applyFont="1" applyBorder="1" applyAlignment="1">
      <alignment horizontal="center"/>
    </xf>
    <xf numFmtId="1" fontId="14" fillId="2" borderId="2" xfId="0" applyNumberFormat="1" applyFont="1" applyFill="1" applyBorder="1" applyAlignment="1">
      <alignment horizontal="center"/>
    </xf>
    <xf numFmtId="0" fontId="12" fillId="3" borderId="3" xfId="0" applyFont="1" applyFill="1" applyBorder="1" applyAlignment="1">
      <alignment horizontal="left"/>
    </xf>
    <xf numFmtId="0" fontId="3" fillId="3" borderId="8" xfId="0" applyFont="1" applyFill="1" applyBorder="1" applyAlignment="1">
      <alignment horizontal="left"/>
    </xf>
    <xf numFmtId="0" fontId="3" fillId="3" borderId="8" xfId="0" applyFont="1" applyFill="1" applyBorder="1"/>
    <xf numFmtId="0" fontId="3" fillId="3" borderId="4" xfId="0" applyFont="1" applyFill="1" applyBorder="1"/>
    <xf numFmtId="0" fontId="3" fillId="3" borderId="1" xfId="0" applyFont="1" applyFill="1" applyBorder="1" applyAlignment="1">
      <alignment horizontal="left"/>
    </xf>
    <xf numFmtId="0" fontId="3" fillId="3" borderId="0" xfId="0" applyFont="1" applyFill="1" applyAlignment="1">
      <alignment horizontal="left"/>
    </xf>
    <xf numFmtId="0" fontId="16" fillId="3" borderId="1" xfId="0" applyFont="1" applyFill="1" applyBorder="1"/>
    <xf numFmtId="2" fontId="3" fillId="3" borderId="2" xfId="0" applyNumberFormat="1" applyFont="1" applyFill="1" applyBorder="1"/>
    <xf numFmtId="0" fontId="16" fillId="3" borderId="2" xfId="0" applyFont="1" applyFill="1" applyBorder="1"/>
    <xf numFmtId="1" fontId="3" fillId="3" borderId="0" xfId="0" applyNumberFormat="1" applyFont="1" applyFill="1" applyAlignment="1">
      <alignment horizontal="center"/>
    </xf>
    <xf numFmtId="14" fontId="3" fillId="3" borderId="0" xfId="0" applyNumberFormat="1" applyFont="1" applyFill="1" applyAlignment="1">
      <alignment horizontal="center"/>
    </xf>
    <xf numFmtId="0" fontId="12" fillId="3" borderId="1" xfId="0" applyFont="1" applyFill="1" applyBorder="1" applyAlignment="1">
      <alignment horizontal="left"/>
    </xf>
    <xf numFmtId="0" fontId="3" fillId="3" borderId="0" xfId="0" applyFont="1" applyFill="1"/>
    <xf numFmtId="0" fontId="12" fillId="3" borderId="5" xfId="0" applyFont="1" applyFill="1" applyBorder="1" applyAlignment="1">
      <alignment horizontal="left"/>
    </xf>
    <xf numFmtId="0" fontId="16" fillId="3" borderId="7" xfId="0" applyFont="1" applyFill="1" applyBorder="1" applyAlignment="1">
      <alignment horizontal="left"/>
    </xf>
    <xf numFmtId="164" fontId="3" fillId="3" borderId="6" xfId="0" applyNumberFormat="1" applyFont="1" applyFill="1" applyBorder="1" applyAlignment="1">
      <alignment horizontal="left"/>
    </xf>
    <xf numFmtId="165" fontId="3" fillId="3" borderId="7" xfId="0" applyNumberFormat="1" applyFont="1" applyFill="1" applyBorder="1" applyAlignment="1">
      <alignment horizontal="center"/>
    </xf>
    <xf numFmtId="2" fontId="3" fillId="3" borderId="6" xfId="0" applyNumberFormat="1" applyFont="1" applyFill="1" applyBorder="1"/>
    <xf numFmtId="0" fontId="17" fillId="0" borderId="0" xfId="0" applyFont="1"/>
    <xf numFmtId="0" fontId="3" fillId="4" borderId="1" xfId="0" quotePrefix="1" applyFont="1" applyFill="1" applyBorder="1" applyAlignment="1">
      <alignment horizontal="center"/>
    </xf>
    <xf numFmtId="0" fontId="3" fillId="4" borderId="0" xfId="0" quotePrefix="1" applyFont="1" applyFill="1" applyAlignment="1">
      <alignment horizontal="center"/>
    </xf>
    <xf numFmtId="0" fontId="3" fillId="4" borderId="5" xfId="0" quotePrefix="1" applyFont="1" applyFill="1" applyBorder="1" applyAlignment="1">
      <alignment horizontal="center"/>
    </xf>
    <xf numFmtId="0" fontId="3" fillId="4" borderId="7" xfId="0" quotePrefix="1" applyFont="1" applyFill="1" applyBorder="1" applyAlignment="1">
      <alignment horizontal="center"/>
    </xf>
    <xf numFmtId="1" fontId="14" fillId="4" borderId="2" xfId="0" applyNumberFormat="1" applyFont="1" applyFill="1" applyBorder="1" applyAlignment="1">
      <alignment horizontal="center"/>
    </xf>
    <xf numFmtId="1" fontId="14" fillId="4" borderId="6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left"/>
    </xf>
    <xf numFmtId="0" fontId="13" fillId="2" borderId="0" xfId="0" applyFont="1" applyFill="1" applyAlignment="1">
      <alignment horizontal="center"/>
    </xf>
    <xf numFmtId="166" fontId="3" fillId="0" borderId="0" xfId="0" applyNumberFormat="1" applyFont="1" applyAlignment="1">
      <alignment horizontal="center"/>
    </xf>
    <xf numFmtId="0" fontId="3" fillId="0" borderId="5" xfId="0" quotePrefix="1" applyFont="1" applyBorder="1" applyAlignment="1">
      <alignment horizontal="center"/>
    </xf>
    <xf numFmtId="0" fontId="3" fillId="0" borderId="7" xfId="0" quotePrefix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0" fillId="0" borderId="0" xfId="0" applyFont="1"/>
    <xf numFmtId="166" fontId="20" fillId="0" borderId="0" xfId="0" applyNumberFormat="1" applyFont="1"/>
    <xf numFmtId="1" fontId="3" fillId="5" borderId="0" xfId="0" applyNumberFormat="1" applyFont="1" applyFill="1" applyAlignment="1">
      <alignment horizontal="center"/>
    </xf>
    <xf numFmtId="1" fontId="3" fillId="6" borderId="0" xfId="0" applyNumberFormat="1" applyFont="1" applyFill="1" applyAlignment="1">
      <alignment horizontal="center"/>
    </xf>
    <xf numFmtId="1" fontId="3" fillId="7" borderId="0" xfId="0" applyNumberFormat="1" applyFont="1" applyFill="1" applyAlignment="1">
      <alignment horizontal="center"/>
    </xf>
    <xf numFmtId="1" fontId="3" fillId="8" borderId="0" xfId="0" applyNumberFormat="1" applyFont="1" applyFill="1" applyAlignment="1">
      <alignment horizontal="center"/>
    </xf>
    <xf numFmtId="0" fontId="3" fillId="3" borderId="0" xfId="0" applyFont="1" applyFill="1"/>
    <xf numFmtId="164" fontId="3" fillId="3" borderId="1" xfId="0" applyNumberFormat="1" applyFont="1" applyFill="1" applyBorder="1" applyAlignment="1">
      <alignment horizontal="left"/>
    </xf>
    <xf numFmtId="164" fontId="3" fillId="3" borderId="0" xfId="0" applyNumberFormat="1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3" fillId="3" borderId="7" xfId="0" applyFont="1" applyFill="1" applyBorder="1" applyAlignment="1">
      <alignment horizontal="left"/>
    </xf>
    <xf numFmtId="164" fontId="3" fillId="3" borderId="5" xfId="0" applyNumberFormat="1" applyFont="1" applyFill="1" applyBorder="1" applyAlignment="1">
      <alignment horizontal="left"/>
    </xf>
    <xf numFmtId="164" fontId="3" fillId="3" borderId="7" xfId="0" applyNumberFormat="1" applyFont="1" applyFill="1" applyBorder="1" applyAlignment="1">
      <alignment horizontal="left"/>
    </xf>
    <xf numFmtId="164" fontId="18" fillId="3" borderId="1" xfId="0" applyNumberFormat="1" applyFont="1" applyFill="1" applyBorder="1" applyAlignment="1">
      <alignment horizontal="left"/>
    </xf>
    <xf numFmtId="164" fontId="18" fillId="3" borderId="0" xfId="0" applyNumberFormat="1" applyFont="1" applyFill="1" applyAlignment="1">
      <alignment horizontal="left"/>
    </xf>
    <xf numFmtId="0" fontId="3" fillId="3" borderId="8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12" fillId="3" borderId="3" xfId="0" applyFont="1" applyFill="1" applyBorder="1" applyAlignment="1">
      <alignment horizontal="left"/>
    </xf>
    <xf numFmtId="0" fontId="12" fillId="3" borderId="8" xfId="0" applyFont="1" applyFill="1" applyBorder="1" applyAlignment="1">
      <alignment horizontal="left"/>
    </xf>
    <xf numFmtId="0" fontId="1" fillId="3" borderId="0" xfId="1" applyFill="1" applyBorder="1" applyAlignment="1">
      <alignment horizontal="left"/>
    </xf>
    <xf numFmtId="0" fontId="7" fillId="3" borderId="2" xfId="1" applyFont="1" applyFill="1" applyBorder="1" applyAlignment="1">
      <alignment horizontal="left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  <cellStyle name="Normal 4" xfId="4" xr:uid="{B47A47E5-8FED-D348-805E-B0025E052950}"/>
  </cellStyles>
  <dxfs count="0"/>
  <tableStyles count="0" defaultTableStyle="TableStyleMedium9" defaultPivotStyle="PivotStyleLight16"/>
  <colors>
    <mruColors>
      <color rgb="FF0432FF"/>
      <color rgb="FF0096FF"/>
      <color rgb="FF00FDFF"/>
      <color rgb="FF00FB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Carbonates!$F$12:$F$26</c:f>
              <c:numCache>
                <c:formatCode>0.00</c:formatCode>
                <c:ptCount val="15"/>
                <c:pt idx="0">
                  <c:v>-0.41086280798171337</c:v>
                </c:pt>
                <c:pt idx="1">
                  <c:v>-0.26270740691919769</c:v>
                </c:pt>
                <c:pt idx="2">
                  <c:v>-2.9063722319411864</c:v>
                </c:pt>
                <c:pt idx="3">
                  <c:v>-2.9684028007178158</c:v>
                </c:pt>
                <c:pt idx="4">
                  <c:v>1.3095920635406344</c:v>
                </c:pt>
                <c:pt idx="5">
                  <c:v>8.5392785010517613E-2</c:v>
                </c:pt>
                <c:pt idx="6">
                  <c:v>-1.3510909424795923</c:v>
                </c:pt>
                <c:pt idx="7">
                  <c:v>-1.3246857731092518</c:v>
                </c:pt>
                <c:pt idx="8">
                  <c:v>-2.5492208667926768</c:v>
                </c:pt>
                <c:pt idx="9">
                  <c:v>-2.6241946620938155</c:v>
                </c:pt>
                <c:pt idx="10">
                  <c:v>-3.6853342034736576</c:v>
                </c:pt>
                <c:pt idx="11">
                  <c:v>-4.119224532082197</c:v>
                </c:pt>
                <c:pt idx="12">
                  <c:v>-3.8037127543563534</c:v>
                </c:pt>
                <c:pt idx="13">
                  <c:v>-4.5696280059076599</c:v>
                </c:pt>
                <c:pt idx="14">
                  <c:v>-8.8803966605876692</c:v>
                </c:pt>
              </c:numCache>
            </c:numRef>
          </c:xVal>
          <c:yVal>
            <c:numRef>
              <c:f>Carbonates!$I$12:$I$26</c:f>
              <c:numCache>
                <c:formatCode>0</c:formatCode>
                <c:ptCount val="15"/>
                <c:pt idx="0">
                  <c:v>1900</c:v>
                </c:pt>
                <c:pt idx="1">
                  <c:v>1900</c:v>
                </c:pt>
                <c:pt idx="2">
                  <c:v>2240</c:v>
                </c:pt>
                <c:pt idx="3">
                  <c:v>2240</c:v>
                </c:pt>
                <c:pt idx="4">
                  <c:v>2265</c:v>
                </c:pt>
                <c:pt idx="5">
                  <c:v>2305</c:v>
                </c:pt>
                <c:pt idx="6">
                  <c:v>2350</c:v>
                </c:pt>
                <c:pt idx="7">
                  <c:v>2350</c:v>
                </c:pt>
                <c:pt idx="8">
                  <c:v>2375</c:v>
                </c:pt>
                <c:pt idx="9">
                  <c:v>2375</c:v>
                </c:pt>
                <c:pt idx="10">
                  <c:v>2520</c:v>
                </c:pt>
                <c:pt idx="11">
                  <c:v>2540</c:v>
                </c:pt>
                <c:pt idx="12">
                  <c:v>2540</c:v>
                </c:pt>
                <c:pt idx="13">
                  <c:v>2595</c:v>
                </c:pt>
                <c:pt idx="14">
                  <c:v>2625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D4-8243-8711-C8DD89E3A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024880"/>
        <c:axId val="1366955392"/>
      </c:scatterChart>
      <c:valAx>
        <c:axId val="1367024880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955392"/>
        <c:crosses val="autoZero"/>
        <c:crossBetween val="midCat"/>
      </c:valAx>
      <c:valAx>
        <c:axId val="1366955392"/>
        <c:scaling>
          <c:orientation val="minMax"/>
          <c:min val="18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024880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3175">
                <a:solidFill>
                  <a:schemeClr val="tx1"/>
                </a:solidFill>
                <a:miter lim="800000"/>
              </a:ln>
              <a:effectLst/>
            </c:spPr>
          </c:marker>
          <c:xVal>
            <c:numRef>
              <c:f>Carbonates!$AA$2:$AA$47</c:f>
              <c:numCache>
                <c:formatCode>0.0</c:formatCode>
                <c:ptCount val="46"/>
                <c:pt idx="0">
                  <c:v>-17.306121513682626</c:v>
                </c:pt>
                <c:pt idx="1">
                  <c:v>-17.344487606996793</c:v>
                </c:pt>
                <c:pt idx="2">
                  <c:v>-17.7306954341025</c:v>
                </c:pt>
                <c:pt idx="3">
                  <c:v>-10.63160055872514</c:v>
                </c:pt>
                <c:pt idx="4">
                  <c:v>-17.323341229188784</c:v>
                </c:pt>
                <c:pt idx="5">
                  <c:v>-19.524106819435474</c:v>
                </c:pt>
                <c:pt idx="6">
                  <c:v>-19.458077996364239</c:v>
                </c:pt>
                <c:pt idx="7">
                  <c:v>-13.212086644957495</c:v>
                </c:pt>
                <c:pt idx="8">
                  <c:v>-16.792655587273103</c:v>
                </c:pt>
                <c:pt idx="9">
                  <c:v>-16.978286778408787</c:v>
                </c:pt>
                <c:pt idx="10">
                  <c:v>-15.235372098643325</c:v>
                </c:pt>
                <c:pt idx="11">
                  <c:v>-9.9725542470809501</c:v>
                </c:pt>
                <c:pt idx="12">
                  <c:v>-14.857056303872497</c:v>
                </c:pt>
                <c:pt idx="13">
                  <c:v>-18.775116203554859</c:v>
                </c:pt>
                <c:pt idx="14">
                  <c:v>-18.869529582500633</c:v>
                </c:pt>
                <c:pt idx="15">
                  <c:v>-18.39741441613765</c:v>
                </c:pt>
                <c:pt idx="16">
                  <c:v>-20.407265479377998</c:v>
                </c:pt>
                <c:pt idx="17">
                  <c:v>-10.450715391694899</c:v>
                </c:pt>
                <c:pt idx="18">
                  <c:v>-17.555987805373277</c:v>
                </c:pt>
                <c:pt idx="19">
                  <c:v>-20.163019441201214</c:v>
                </c:pt>
                <c:pt idx="20">
                  <c:v>-10.252039622247949</c:v>
                </c:pt>
                <c:pt idx="21">
                  <c:v>-20.139097395499917</c:v>
                </c:pt>
                <c:pt idx="22">
                  <c:v>-10.859770436077497</c:v>
                </c:pt>
                <c:pt idx="23">
                  <c:v>-9.817275355616232</c:v>
                </c:pt>
                <c:pt idx="24">
                  <c:v>-9.9419929677318066</c:v>
                </c:pt>
                <c:pt idx="25">
                  <c:v>-9.7803003282773489</c:v>
                </c:pt>
                <c:pt idx="26">
                  <c:v>-10.586401350637487</c:v>
                </c:pt>
                <c:pt idx="27">
                  <c:v>-16.326662502186693</c:v>
                </c:pt>
                <c:pt idx="28">
                  <c:v>-10.455015682402419</c:v>
                </c:pt>
                <c:pt idx="29">
                  <c:v>-18.15394228405296</c:v>
                </c:pt>
                <c:pt idx="30">
                  <c:v>-18.61678308277844</c:v>
                </c:pt>
                <c:pt idx="31">
                  <c:v>-12.326799719783864</c:v>
                </c:pt>
                <c:pt idx="32">
                  <c:v>-9.6018424429860829</c:v>
                </c:pt>
                <c:pt idx="33">
                  <c:v>-9.4028176903185994</c:v>
                </c:pt>
                <c:pt idx="34">
                  <c:v>-11.540662050317678</c:v>
                </c:pt>
                <c:pt idx="35">
                  <c:v>-9.9426160181024414</c:v>
                </c:pt>
                <c:pt idx="36">
                  <c:v>-10.12563770013125</c:v>
                </c:pt>
                <c:pt idx="37">
                  <c:v>-10.659887146009893</c:v>
                </c:pt>
                <c:pt idx="38">
                  <c:v>-9.7046372957513256</c:v>
                </c:pt>
                <c:pt idx="39">
                  <c:v>-10.801937348450821</c:v>
                </c:pt>
                <c:pt idx="40">
                  <c:v>-8.1305366531793908</c:v>
                </c:pt>
                <c:pt idx="41">
                  <c:v>-10.246663380831095</c:v>
                </c:pt>
                <c:pt idx="42">
                  <c:v>-9.5350657027890975</c:v>
                </c:pt>
                <c:pt idx="43">
                  <c:v>-9.1235032520092716</c:v>
                </c:pt>
                <c:pt idx="44">
                  <c:v>-7.684996102378804</c:v>
                </c:pt>
                <c:pt idx="45">
                  <c:v>-9.0078000847971111</c:v>
                </c:pt>
              </c:numCache>
            </c:numRef>
          </c:xVal>
          <c:yVal>
            <c:numRef>
              <c:f>Carbonates!$U$2:$U$47</c:f>
              <c:numCache>
                <c:formatCode>0.0</c:formatCode>
                <c:ptCount val="46"/>
                <c:pt idx="0">
                  <c:v>4.8</c:v>
                </c:pt>
                <c:pt idx="1">
                  <c:v>4.84</c:v>
                </c:pt>
                <c:pt idx="2">
                  <c:v>4.92</c:v>
                </c:pt>
                <c:pt idx="3">
                  <c:v>10.94</c:v>
                </c:pt>
                <c:pt idx="4">
                  <c:v>11.462409999999998</c:v>
                </c:pt>
                <c:pt idx="5">
                  <c:v>12.147</c:v>
                </c:pt>
                <c:pt idx="6">
                  <c:v>12.307</c:v>
                </c:pt>
                <c:pt idx="7">
                  <c:v>12.82</c:v>
                </c:pt>
                <c:pt idx="8">
                  <c:v>13.5838</c:v>
                </c:pt>
                <c:pt idx="9">
                  <c:v>15.875425</c:v>
                </c:pt>
                <c:pt idx="10">
                  <c:v>16.46</c:v>
                </c:pt>
                <c:pt idx="11">
                  <c:v>16.608744999999999</c:v>
                </c:pt>
                <c:pt idx="12">
                  <c:v>16.690000000000001</c:v>
                </c:pt>
                <c:pt idx="13">
                  <c:v>16.726599999999998</c:v>
                </c:pt>
                <c:pt idx="14">
                  <c:v>17.15437</c:v>
                </c:pt>
                <c:pt idx="15">
                  <c:v>17.187000000000001</c:v>
                </c:pt>
                <c:pt idx="16">
                  <c:v>17.267859999999999</c:v>
                </c:pt>
                <c:pt idx="17">
                  <c:v>17.46865</c:v>
                </c:pt>
                <c:pt idx="18">
                  <c:v>18.087</c:v>
                </c:pt>
                <c:pt idx="19">
                  <c:v>18.247</c:v>
                </c:pt>
                <c:pt idx="20">
                  <c:v>18.332919999999998</c:v>
                </c:pt>
                <c:pt idx="21">
                  <c:v>18.417000000000002</c:v>
                </c:pt>
                <c:pt idx="22">
                  <c:v>18.5</c:v>
                </c:pt>
                <c:pt idx="23">
                  <c:v>18.856719999999999</c:v>
                </c:pt>
                <c:pt idx="24">
                  <c:v>19.707000000000001</c:v>
                </c:pt>
                <c:pt idx="25">
                  <c:v>21.63</c:v>
                </c:pt>
                <c:pt idx="26">
                  <c:v>24.1</c:v>
                </c:pt>
                <c:pt idx="27">
                  <c:v>7.77</c:v>
                </c:pt>
                <c:pt idx="28">
                  <c:v>9.5399999999999991</c:v>
                </c:pt>
                <c:pt idx="29">
                  <c:v>10.23</c:v>
                </c:pt>
                <c:pt idx="30">
                  <c:v>10.8</c:v>
                </c:pt>
                <c:pt idx="31">
                  <c:v>11.5</c:v>
                </c:pt>
                <c:pt idx="32">
                  <c:v>11.5</c:v>
                </c:pt>
                <c:pt idx="33">
                  <c:v>11.8</c:v>
                </c:pt>
                <c:pt idx="34">
                  <c:v>13.41</c:v>
                </c:pt>
                <c:pt idx="35">
                  <c:v>13.5</c:v>
                </c:pt>
                <c:pt idx="36">
                  <c:v>13.8</c:v>
                </c:pt>
                <c:pt idx="37">
                  <c:v>16.399999999999999</c:v>
                </c:pt>
                <c:pt idx="38">
                  <c:v>19.7</c:v>
                </c:pt>
                <c:pt idx="39">
                  <c:v>20.76</c:v>
                </c:pt>
                <c:pt idx="40">
                  <c:v>21.57</c:v>
                </c:pt>
                <c:pt idx="41">
                  <c:v>21.8</c:v>
                </c:pt>
                <c:pt idx="42">
                  <c:v>22.72</c:v>
                </c:pt>
                <c:pt idx="43">
                  <c:v>23.09</c:v>
                </c:pt>
                <c:pt idx="44">
                  <c:v>24.32</c:v>
                </c:pt>
                <c:pt idx="45">
                  <c:v>24.8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F8-C343-B73A-32C958AF69EF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FDFF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Carbonates!$F$12:$F$26</c:f>
              <c:numCache>
                <c:formatCode>0.00</c:formatCode>
                <c:ptCount val="15"/>
                <c:pt idx="0">
                  <c:v>-0.41086280798171337</c:v>
                </c:pt>
                <c:pt idx="1">
                  <c:v>-0.26270740691919769</c:v>
                </c:pt>
                <c:pt idx="2">
                  <c:v>-2.9063722319411864</c:v>
                </c:pt>
                <c:pt idx="3">
                  <c:v>-2.9684028007178158</c:v>
                </c:pt>
                <c:pt idx="4">
                  <c:v>1.3095920635406344</c:v>
                </c:pt>
                <c:pt idx="5">
                  <c:v>8.5392785010517613E-2</c:v>
                </c:pt>
                <c:pt idx="6">
                  <c:v>-1.3510909424795923</c:v>
                </c:pt>
                <c:pt idx="7">
                  <c:v>-1.3246857731092518</c:v>
                </c:pt>
                <c:pt idx="8">
                  <c:v>-2.5492208667926768</c:v>
                </c:pt>
                <c:pt idx="9">
                  <c:v>-2.6241946620938155</c:v>
                </c:pt>
                <c:pt idx="10">
                  <c:v>-3.6853342034736576</c:v>
                </c:pt>
                <c:pt idx="11">
                  <c:v>-4.119224532082197</c:v>
                </c:pt>
                <c:pt idx="12">
                  <c:v>-3.8037127543563534</c:v>
                </c:pt>
                <c:pt idx="13">
                  <c:v>-4.5696280059076599</c:v>
                </c:pt>
                <c:pt idx="14">
                  <c:v>-8.8803966605876692</c:v>
                </c:pt>
              </c:numCache>
            </c:numRef>
          </c:xVal>
          <c:yVal>
            <c:numRef>
              <c:f>Carbonates!$J$12:$J$26</c:f>
              <c:numCache>
                <c:formatCode>0.0</c:formatCode>
                <c:ptCount val="15"/>
                <c:pt idx="0">
                  <c:v>24.065000000000001</c:v>
                </c:pt>
                <c:pt idx="1">
                  <c:v>24.065000000000001</c:v>
                </c:pt>
                <c:pt idx="2">
                  <c:v>22.739000000000004</c:v>
                </c:pt>
                <c:pt idx="3">
                  <c:v>22.739000000000004</c:v>
                </c:pt>
                <c:pt idx="4">
                  <c:v>22.641500000000001</c:v>
                </c:pt>
                <c:pt idx="5">
                  <c:v>22.485500000000002</c:v>
                </c:pt>
                <c:pt idx="6">
                  <c:v>22.310000000000002</c:v>
                </c:pt>
                <c:pt idx="7">
                  <c:v>22.310000000000002</c:v>
                </c:pt>
                <c:pt idx="8">
                  <c:v>22.212500000000002</c:v>
                </c:pt>
                <c:pt idx="9">
                  <c:v>22.212500000000002</c:v>
                </c:pt>
                <c:pt idx="10">
                  <c:v>21.647000000000002</c:v>
                </c:pt>
                <c:pt idx="11">
                  <c:v>21.569000000000003</c:v>
                </c:pt>
                <c:pt idx="12">
                  <c:v>21.569000000000003</c:v>
                </c:pt>
                <c:pt idx="13">
                  <c:v>21.354500000000002</c:v>
                </c:pt>
                <c:pt idx="14">
                  <c:v>21.237500000000004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1F8-C343-B73A-32C958AF6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726096"/>
        <c:axId val="1438303680"/>
      </c:scatterChart>
      <c:valAx>
        <c:axId val="1437726096"/>
        <c:scaling>
          <c:orientation val="minMax"/>
          <c:max val="5"/>
          <c:min val="-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" panose="020B0503030403090204" pitchFamily="34" charset="0"/>
                <a:ea typeface="+mn-ea"/>
                <a:cs typeface="+mn-cs"/>
              </a:defRPr>
            </a:pPr>
            <a:endParaRPr lang="en-US"/>
          </a:p>
        </c:txPr>
        <c:crossAx val="1438303680"/>
        <c:crosses val="autoZero"/>
        <c:crossBetween val="midCat"/>
      </c:valAx>
      <c:valAx>
        <c:axId val="1438303680"/>
        <c:scaling>
          <c:orientation val="maxMin"/>
          <c:max val="3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" panose="020B0503030403090204" pitchFamily="34" charset="0"/>
                <a:ea typeface="+mn-ea"/>
                <a:cs typeface="+mn-cs"/>
              </a:defRPr>
            </a:pPr>
            <a:endParaRPr lang="en-US"/>
          </a:p>
        </c:txPr>
        <c:crossAx val="1437726096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Carbonates!$U$29:$U$47</c:f>
              <c:numCache>
                <c:formatCode>0.0</c:formatCode>
                <c:ptCount val="19"/>
                <c:pt idx="0">
                  <c:v>7.77</c:v>
                </c:pt>
                <c:pt idx="1">
                  <c:v>9.5399999999999991</c:v>
                </c:pt>
                <c:pt idx="2">
                  <c:v>10.23</c:v>
                </c:pt>
                <c:pt idx="3">
                  <c:v>10.8</c:v>
                </c:pt>
                <c:pt idx="4">
                  <c:v>11.5</c:v>
                </c:pt>
                <c:pt idx="5">
                  <c:v>11.5</c:v>
                </c:pt>
                <c:pt idx="6">
                  <c:v>11.8</c:v>
                </c:pt>
                <c:pt idx="7">
                  <c:v>13.41</c:v>
                </c:pt>
                <c:pt idx="8">
                  <c:v>13.5</c:v>
                </c:pt>
                <c:pt idx="9">
                  <c:v>13.8</c:v>
                </c:pt>
                <c:pt idx="10">
                  <c:v>16.399999999999999</c:v>
                </c:pt>
                <c:pt idx="11">
                  <c:v>19.7</c:v>
                </c:pt>
                <c:pt idx="12">
                  <c:v>20.76</c:v>
                </c:pt>
                <c:pt idx="13">
                  <c:v>21.57</c:v>
                </c:pt>
                <c:pt idx="14">
                  <c:v>21.8</c:v>
                </c:pt>
                <c:pt idx="15">
                  <c:v>22.72</c:v>
                </c:pt>
                <c:pt idx="16">
                  <c:v>23.09</c:v>
                </c:pt>
                <c:pt idx="17">
                  <c:v>24.32</c:v>
                </c:pt>
                <c:pt idx="18">
                  <c:v>24.8</c:v>
                </c:pt>
              </c:numCache>
            </c:numRef>
          </c:xVal>
          <c:yVal>
            <c:numRef>
              <c:f>Carbonates!$Z$29:$Z$47</c:f>
              <c:numCache>
                <c:formatCode>0.0</c:formatCode>
                <c:ptCount val="19"/>
                <c:pt idx="0">
                  <c:v>-120.61330001749354</c:v>
                </c:pt>
                <c:pt idx="1">
                  <c:v>-73.640125459219348</c:v>
                </c:pt>
                <c:pt idx="2">
                  <c:v>-135.23153827242368</c:v>
                </c:pt>
                <c:pt idx="3">
                  <c:v>-138.93426466222752</c:v>
                </c:pt>
                <c:pt idx="4">
                  <c:v>-88.614397758270911</c:v>
                </c:pt>
                <c:pt idx="5">
                  <c:v>-66.814739543888663</c:v>
                </c:pt>
                <c:pt idx="6">
                  <c:v>-65.222541522548795</c:v>
                </c:pt>
                <c:pt idx="7">
                  <c:v>-82.325296402541426</c:v>
                </c:pt>
                <c:pt idx="8">
                  <c:v>-69.540928144819532</c:v>
                </c:pt>
                <c:pt idx="9">
                  <c:v>-71.005101601050001</c:v>
                </c:pt>
                <c:pt idx="10">
                  <c:v>-75.279097168079147</c:v>
                </c:pt>
                <c:pt idx="11">
                  <c:v>-67.637098366010605</c:v>
                </c:pt>
                <c:pt idx="12">
                  <c:v>-76.415498787606566</c:v>
                </c:pt>
                <c:pt idx="13">
                  <c:v>-55.044293225435126</c:v>
                </c:pt>
                <c:pt idx="14">
                  <c:v>-71.973307046648756</c:v>
                </c:pt>
                <c:pt idx="15">
                  <c:v>-66.28052562231278</c:v>
                </c:pt>
                <c:pt idx="16">
                  <c:v>-62.988026016074173</c:v>
                </c:pt>
                <c:pt idx="17">
                  <c:v>-51.479968819030432</c:v>
                </c:pt>
                <c:pt idx="18">
                  <c:v>-62.062400678376889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53-6A46-A716-4141DF4CC11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Carbonates!$U$2:$U$28</c:f>
              <c:numCache>
                <c:formatCode>0.0</c:formatCode>
                <c:ptCount val="27"/>
                <c:pt idx="0">
                  <c:v>4.8</c:v>
                </c:pt>
                <c:pt idx="1">
                  <c:v>4.84</c:v>
                </c:pt>
                <c:pt idx="2">
                  <c:v>4.92</c:v>
                </c:pt>
                <c:pt idx="3">
                  <c:v>10.94</c:v>
                </c:pt>
                <c:pt idx="4">
                  <c:v>11.462409999999998</c:v>
                </c:pt>
                <c:pt idx="5">
                  <c:v>12.147</c:v>
                </c:pt>
                <c:pt idx="6">
                  <c:v>12.307</c:v>
                </c:pt>
                <c:pt idx="7">
                  <c:v>12.82</c:v>
                </c:pt>
                <c:pt idx="8">
                  <c:v>13.5838</c:v>
                </c:pt>
                <c:pt idx="9">
                  <c:v>15.875425</c:v>
                </c:pt>
                <c:pt idx="10">
                  <c:v>16.46</c:v>
                </c:pt>
                <c:pt idx="11">
                  <c:v>16.608744999999999</c:v>
                </c:pt>
                <c:pt idx="12">
                  <c:v>16.690000000000001</c:v>
                </c:pt>
                <c:pt idx="13">
                  <c:v>16.726599999999998</c:v>
                </c:pt>
                <c:pt idx="14">
                  <c:v>17.15437</c:v>
                </c:pt>
                <c:pt idx="15">
                  <c:v>17.187000000000001</c:v>
                </c:pt>
                <c:pt idx="16">
                  <c:v>17.267859999999999</c:v>
                </c:pt>
                <c:pt idx="17">
                  <c:v>17.46865</c:v>
                </c:pt>
                <c:pt idx="18">
                  <c:v>18.087</c:v>
                </c:pt>
                <c:pt idx="19">
                  <c:v>18.247</c:v>
                </c:pt>
                <c:pt idx="20">
                  <c:v>18.332919999999998</c:v>
                </c:pt>
                <c:pt idx="21">
                  <c:v>18.417000000000002</c:v>
                </c:pt>
                <c:pt idx="22">
                  <c:v>18.5</c:v>
                </c:pt>
                <c:pt idx="23">
                  <c:v>18.856719999999999</c:v>
                </c:pt>
                <c:pt idx="24">
                  <c:v>19.707000000000001</c:v>
                </c:pt>
                <c:pt idx="25">
                  <c:v>21.63</c:v>
                </c:pt>
                <c:pt idx="26">
                  <c:v>24.1</c:v>
                </c:pt>
              </c:numCache>
            </c:numRef>
          </c:xVal>
          <c:yVal>
            <c:numRef>
              <c:f>Carbonates!$Z$2:$Z$28</c:f>
              <c:numCache>
                <c:formatCode>0.0</c:formatCode>
                <c:ptCount val="27"/>
                <c:pt idx="0">
                  <c:v>-128.44897210946101</c:v>
                </c:pt>
                <c:pt idx="1">
                  <c:v>-128.75590085597435</c:v>
                </c:pt>
                <c:pt idx="2">
                  <c:v>-131.84556347282</c:v>
                </c:pt>
                <c:pt idx="3">
                  <c:v>-75.052804469801117</c:v>
                </c:pt>
                <c:pt idx="4">
                  <c:v>-128.58672983351028</c:v>
                </c:pt>
                <c:pt idx="5">
                  <c:v>-146.19285455548379</c:v>
                </c:pt>
                <c:pt idx="6">
                  <c:v>-145.66462397091391</c:v>
                </c:pt>
                <c:pt idx="7">
                  <c:v>-95.696693159659958</c:v>
                </c:pt>
                <c:pt idx="8">
                  <c:v>-124.34124469818482</c:v>
                </c:pt>
                <c:pt idx="9">
                  <c:v>-125.8262942272703</c:v>
                </c:pt>
                <c:pt idx="10">
                  <c:v>-111.8829767891466</c:v>
                </c:pt>
                <c:pt idx="11">
                  <c:v>-69.780433976647601</c:v>
                </c:pt>
                <c:pt idx="12">
                  <c:v>-108.85645043097998</c:v>
                </c:pt>
                <c:pt idx="13">
                  <c:v>-140.20092962843887</c:v>
                </c:pt>
                <c:pt idx="14">
                  <c:v>-140.95623666000506</c:v>
                </c:pt>
                <c:pt idx="15">
                  <c:v>-137.1793153291012</c:v>
                </c:pt>
                <c:pt idx="16">
                  <c:v>-153.25812383502398</c:v>
                </c:pt>
                <c:pt idx="17">
                  <c:v>-73.605723133559195</c:v>
                </c:pt>
                <c:pt idx="18">
                  <c:v>-130.44790244298622</c:v>
                </c:pt>
                <c:pt idx="19">
                  <c:v>-151.30415552960972</c:v>
                </c:pt>
                <c:pt idx="20">
                  <c:v>-72.016316977983593</c:v>
                </c:pt>
                <c:pt idx="21">
                  <c:v>-151.11277916399933</c:v>
                </c:pt>
                <c:pt idx="22">
                  <c:v>-76.878163488619975</c:v>
                </c:pt>
                <c:pt idx="23">
                  <c:v>-68.538202844929856</c:v>
                </c:pt>
                <c:pt idx="24">
                  <c:v>-69.535943741854453</c:v>
                </c:pt>
                <c:pt idx="25">
                  <c:v>-68.242402626218791</c:v>
                </c:pt>
                <c:pt idx="26">
                  <c:v>-74.6912108050999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53-6A46-A716-4141DF4CC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804064"/>
        <c:axId val="1325115280"/>
      </c:scatterChart>
      <c:scatterChart>
        <c:scatterStyle val="lineMarker"/>
        <c:varyColors val="0"/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Carbonates!$J$12:$J$26</c:f>
              <c:numCache>
                <c:formatCode>0.0</c:formatCode>
                <c:ptCount val="15"/>
                <c:pt idx="0">
                  <c:v>24.065000000000001</c:v>
                </c:pt>
                <c:pt idx="1">
                  <c:v>24.065000000000001</c:v>
                </c:pt>
                <c:pt idx="2">
                  <c:v>22.739000000000004</c:v>
                </c:pt>
                <c:pt idx="3">
                  <c:v>22.739000000000004</c:v>
                </c:pt>
                <c:pt idx="4">
                  <c:v>22.641500000000001</c:v>
                </c:pt>
                <c:pt idx="5">
                  <c:v>22.485500000000002</c:v>
                </c:pt>
                <c:pt idx="6">
                  <c:v>22.310000000000002</c:v>
                </c:pt>
                <c:pt idx="7">
                  <c:v>22.310000000000002</c:v>
                </c:pt>
                <c:pt idx="8">
                  <c:v>22.212500000000002</c:v>
                </c:pt>
                <c:pt idx="9">
                  <c:v>22.212500000000002</c:v>
                </c:pt>
                <c:pt idx="10">
                  <c:v>21.647000000000002</c:v>
                </c:pt>
                <c:pt idx="11">
                  <c:v>21.569000000000003</c:v>
                </c:pt>
                <c:pt idx="12">
                  <c:v>21.569000000000003</c:v>
                </c:pt>
                <c:pt idx="13">
                  <c:v>21.354500000000002</c:v>
                </c:pt>
                <c:pt idx="14">
                  <c:v>21.237500000000004</c:v>
                </c:pt>
              </c:numCache>
            </c:numRef>
          </c:xVal>
          <c:yVal>
            <c:numRef>
              <c:f>Carbonates!$F$12:$F$26</c:f>
              <c:numCache>
                <c:formatCode>0.00</c:formatCode>
                <c:ptCount val="15"/>
                <c:pt idx="0">
                  <c:v>-0.41086280798171337</c:v>
                </c:pt>
                <c:pt idx="1">
                  <c:v>-0.26270740691919769</c:v>
                </c:pt>
                <c:pt idx="2">
                  <c:v>-2.9063722319411864</c:v>
                </c:pt>
                <c:pt idx="3">
                  <c:v>-2.9684028007178158</c:v>
                </c:pt>
                <c:pt idx="4">
                  <c:v>1.3095920635406344</c:v>
                </c:pt>
                <c:pt idx="5">
                  <c:v>8.5392785010517613E-2</c:v>
                </c:pt>
                <c:pt idx="6">
                  <c:v>-1.3510909424795923</c:v>
                </c:pt>
                <c:pt idx="7">
                  <c:v>-1.3246857731092518</c:v>
                </c:pt>
                <c:pt idx="8">
                  <c:v>-2.5492208667926768</c:v>
                </c:pt>
                <c:pt idx="9">
                  <c:v>-2.6241946620938155</c:v>
                </c:pt>
                <c:pt idx="10">
                  <c:v>-3.6853342034736576</c:v>
                </c:pt>
                <c:pt idx="11">
                  <c:v>-4.119224532082197</c:v>
                </c:pt>
                <c:pt idx="12">
                  <c:v>-3.8037127543563534</c:v>
                </c:pt>
                <c:pt idx="13">
                  <c:v>-4.5696280059076599</c:v>
                </c:pt>
                <c:pt idx="14">
                  <c:v>-8.8803966605876692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53-6A46-A716-4141DF4CC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371296"/>
        <c:axId val="1391147136"/>
      </c:scatterChart>
      <c:valAx>
        <c:axId val="132480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115280"/>
        <c:crosses val="autoZero"/>
        <c:crossBetween val="midCat"/>
      </c:valAx>
      <c:valAx>
        <c:axId val="132511528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804064"/>
        <c:crosses val="autoZero"/>
        <c:crossBetween val="midCat"/>
      </c:valAx>
      <c:valAx>
        <c:axId val="1391147136"/>
        <c:scaling>
          <c:orientation val="minMax"/>
          <c:max val="5"/>
          <c:min val="-15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371296"/>
        <c:crosses val="max"/>
        <c:crossBetween val="midCat"/>
      </c:valAx>
      <c:valAx>
        <c:axId val="109737129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139114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001323316824926"/>
                  <c:y val="0.173875297628879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Strat_Age_Model!$B$1:$B$2</c:f>
              <c:numCache>
                <c:formatCode>General</c:formatCode>
                <c:ptCount val="2"/>
                <c:pt idx="0">
                  <c:v>2600</c:v>
                </c:pt>
                <c:pt idx="1">
                  <c:v>1800</c:v>
                </c:pt>
              </c:numCache>
            </c:numRef>
          </c:xVal>
          <c:yVal>
            <c:numRef>
              <c:f>Strat_Age_Model!$A$1:$A$2</c:f>
              <c:numCache>
                <c:formatCode>General</c:formatCode>
                <c:ptCount val="2"/>
                <c:pt idx="0">
                  <c:v>21.4</c:v>
                </c:pt>
                <c:pt idx="1">
                  <c:v>24.5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F4-2144-B44D-C497C7ADC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557952"/>
        <c:axId val="1186422320"/>
      </c:scatterChart>
      <c:valAx>
        <c:axId val="11025579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422320"/>
        <c:crosses val="autoZero"/>
        <c:crossBetween val="midCat"/>
      </c:valAx>
      <c:valAx>
        <c:axId val="118642232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55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88900</xdr:colOff>
      <xdr:row>38</xdr:row>
      <xdr:rowOff>127000</xdr:rowOff>
    </xdr:from>
    <xdr:to>
      <xdr:col>15</xdr:col>
      <xdr:colOff>177800</xdr:colOff>
      <xdr:row>72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5D9C08-1519-D398-0572-D5766ADDE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711201</xdr:colOff>
      <xdr:row>1</xdr:row>
      <xdr:rowOff>25400</xdr:rowOff>
    </xdr:from>
    <xdr:to>
      <xdr:col>13</xdr:col>
      <xdr:colOff>754062</xdr:colOff>
      <xdr:row>20</xdr:row>
      <xdr:rowOff>39688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5D1B46-8ECB-6888-39E3-9684C022A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425450</xdr:colOff>
      <xdr:row>66</xdr:row>
      <xdr:rowOff>50800</xdr:rowOff>
    </xdr:from>
    <xdr:to>
      <xdr:col>21</xdr:col>
      <xdr:colOff>704850</xdr:colOff>
      <xdr:row>93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56EE9E-E62F-ABC9-D562-0FBEBBCB5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283633</xdr:colOff>
      <xdr:row>5</xdr:row>
      <xdr:rowOff>21166</xdr:rowOff>
    </xdr:from>
    <xdr:to>
      <xdr:col>6</xdr:col>
      <xdr:colOff>380999</xdr:colOff>
      <xdr:row>21</xdr:row>
      <xdr:rowOff>126999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F7A19A-6982-C3A8-B698-4BE1FED99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kurtsundell@isu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13E20-D55F-3242-AB69-FAA001318168}">
  <dimension ref="A1:AF61"/>
  <sheetViews>
    <sheetView tabSelected="1" topLeftCell="S1" zoomScale="160" zoomScaleNormal="160" workbookViewId="0">
      <selection activeCell="X2" sqref="X2"/>
    </sheetView>
  </sheetViews>
  <sheetFormatPr baseColWidth="10" defaultColWidth="9.19921875" defaultRowHeight="14"/>
  <cols>
    <col min="1" max="2" width="16.3984375" style="1" customWidth="1"/>
    <col min="3" max="3" width="15.59765625" style="1" customWidth="1"/>
    <col min="4" max="8" width="12.796875" style="1" customWidth="1"/>
    <col min="9" max="9" width="15.19921875" style="1" customWidth="1"/>
    <col min="10" max="16" width="12.796875" style="1" customWidth="1"/>
    <col min="17" max="17" width="24.3984375" style="67" customWidth="1"/>
    <col min="18" max="18" width="30.59765625" style="67" bestFit="1" customWidth="1"/>
    <col min="19" max="19" width="11.796875" style="1" bestFit="1" customWidth="1"/>
    <col min="20" max="20" width="13" style="1" bestFit="1" customWidth="1"/>
    <col min="21" max="21" width="12.19921875" style="62" bestFit="1" customWidth="1"/>
    <col min="22" max="22" width="12.59765625" style="62" bestFit="1" customWidth="1"/>
    <col min="23" max="23" width="26.3984375" style="67" bestFit="1" customWidth="1"/>
    <col min="24" max="24" width="15.3984375" style="62" bestFit="1" customWidth="1"/>
    <col min="25" max="25" width="14.59765625" style="62" bestFit="1" customWidth="1"/>
    <col min="26" max="26" width="18" style="62" bestFit="1" customWidth="1"/>
    <col min="27" max="27" width="31.3984375" style="62" customWidth="1"/>
    <col min="28" max="28" width="18.796875" style="1" bestFit="1" customWidth="1"/>
    <col min="29" max="29" width="14.19921875" style="1" bestFit="1" customWidth="1"/>
    <col min="30" max="30" width="20.59765625" style="62" bestFit="1" customWidth="1"/>
    <col min="31" max="31" width="6.19921875" style="1" bestFit="1" customWidth="1"/>
    <col min="32" max="32" width="15.59765625" style="1" bestFit="1" customWidth="1"/>
    <col min="33" max="16384" width="9.19921875" style="1"/>
  </cols>
  <sheetData>
    <row r="1" spans="1:32">
      <c r="A1" s="35" t="s">
        <v>86</v>
      </c>
      <c r="B1" s="83" t="s">
        <v>96</v>
      </c>
      <c r="C1" s="83"/>
      <c r="D1" s="36" t="s">
        <v>87</v>
      </c>
      <c r="E1" s="83"/>
      <c r="F1" s="84"/>
      <c r="G1" s="85" t="s">
        <v>88</v>
      </c>
      <c r="H1" s="86"/>
      <c r="I1" s="37" t="s">
        <v>101</v>
      </c>
      <c r="J1" s="38"/>
      <c r="Q1" s="67" t="s">
        <v>112</v>
      </c>
      <c r="R1" s="67" t="s">
        <v>132</v>
      </c>
      <c r="S1" s="1" t="s">
        <v>133</v>
      </c>
      <c r="T1" s="1" t="s">
        <v>134</v>
      </c>
      <c r="U1" s="62" t="s">
        <v>125</v>
      </c>
      <c r="V1" s="62" t="s">
        <v>135</v>
      </c>
      <c r="W1" s="67" t="s">
        <v>178</v>
      </c>
      <c r="X1" s="62" t="s">
        <v>136</v>
      </c>
      <c r="Y1" s="62" t="s">
        <v>137</v>
      </c>
      <c r="Z1" s="62" t="s">
        <v>138</v>
      </c>
      <c r="AA1" s="62" t="s">
        <v>179</v>
      </c>
      <c r="AB1" s="1" t="s">
        <v>128</v>
      </c>
      <c r="AC1" s="1" t="s">
        <v>127</v>
      </c>
      <c r="AD1" s="62" t="s">
        <v>124</v>
      </c>
      <c r="AE1" s="1" t="s">
        <v>125</v>
      </c>
      <c r="AF1" s="1" t="s">
        <v>126</v>
      </c>
    </row>
    <row r="2" spans="1:32">
      <c r="A2" s="39"/>
      <c r="B2" s="77" t="s">
        <v>98</v>
      </c>
      <c r="C2" s="77"/>
      <c r="D2" s="40" t="s">
        <v>89</v>
      </c>
      <c r="E2" s="87" t="s">
        <v>99</v>
      </c>
      <c r="F2" s="88"/>
      <c r="G2" s="41"/>
      <c r="H2" s="40"/>
      <c r="I2" s="40"/>
      <c r="J2" s="42"/>
      <c r="Q2" s="67" t="s">
        <v>143</v>
      </c>
      <c r="R2" s="67" t="s">
        <v>140</v>
      </c>
      <c r="S2" s="1">
        <v>-15.423870000000001</v>
      </c>
      <c r="T2" s="1">
        <v>-71.265905000000004</v>
      </c>
      <c r="U2" s="62">
        <v>4.8</v>
      </c>
      <c r="V2" s="62">
        <v>0.6</v>
      </c>
      <c r="W2" s="67" t="s">
        <v>144</v>
      </c>
      <c r="X2" s="62">
        <v>-157.10732312326996</v>
      </c>
      <c r="Y2" s="62">
        <v>4.4403161848869459</v>
      </c>
      <c r="Z2" s="62">
        <f xml:space="preserve"> 1.034*(1000 + X2) - 1000</f>
        <v>-128.44897210946101</v>
      </c>
      <c r="AA2" s="62">
        <f t="shared" ref="AA2:AA47" si="0">(Z2-10)/8</f>
        <v>-17.306121513682626</v>
      </c>
    </row>
    <row r="3" spans="1:32">
      <c r="A3" s="39"/>
      <c r="B3" s="77" t="s">
        <v>97</v>
      </c>
      <c r="C3" s="77"/>
      <c r="D3" s="40"/>
      <c r="E3" s="40"/>
      <c r="F3" s="43"/>
      <c r="G3" s="81" t="s">
        <v>90</v>
      </c>
      <c r="H3" s="82"/>
      <c r="I3" s="44">
        <v>17</v>
      </c>
      <c r="J3" s="42"/>
      <c r="Q3" s="67" t="s">
        <v>162</v>
      </c>
      <c r="R3" s="67" t="s">
        <v>140</v>
      </c>
      <c r="S3" s="1">
        <v>-15.52047</v>
      </c>
      <c r="T3" s="1">
        <v>-71.053100000000001</v>
      </c>
      <c r="U3" s="62">
        <v>4.84</v>
      </c>
      <c r="V3" s="62">
        <v>8.5000000000000006E-2</v>
      </c>
      <c r="W3" s="67" t="s">
        <v>141</v>
      </c>
      <c r="X3" s="62">
        <v>-157.40415943517829</v>
      </c>
      <c r="Y3" s="62">
        <v>3.4263131226261678</v>
      </c>
      <c r="Z3" s="62">
        <f t="shared" ref="Z3:Z47" si="1" xml:space="preserve"> 1.034*(1000 + X3) - 1000</f>
        <v>-128.75590085597435</v>
      </c>
      <c r="AA3" s="62">
        <f t="shared" si="0"/>
        <v>-17.344487606996793</v>
      </c>
    </row>
    <row r="4" spans="1:32">
      <c r="A4" s="39"/>
      <c r="B4" s="74"/>
      <c r="C4" s="74"/>
      <c r="D4" s="40"/>
      <c r="E4" s="40"/>
      <c r="F4" s="43"/>
      <c r="G4" s="75" t="s">
        <v>91</v>
      </c>
      <c r="H4" s="76"/>
      <c r="I4" s="45">
        <v>44713</v>
      </c>
      <c r="J4" s="42"/>
      <c r="Q4" s="67" t="s">
        <v>123</v>
      </c>
      <c r="R4" s="67" t="s">
        <v>140</v>
      </c>
      <c r="S4" s="1">
        <v>-15.388640000000001</v>
      </c>
      <c r="T4" s="1">
        <v>-71.294489999999996</v>
      </c>
      <c r="U4" s="62">
        <v>4.92</v>
      </c>
      <c r="V4" s="62">
        <v>0.13</v>
      </c>
      <c r="W4" s="67" t="s">
        <v>141</v>
      </c>
      <c r="X4" s="62">
        <v>-160.39222773</v>
      </c>
      <c r="Y4" s="62">
        <v>3.6077722699999981</v>
      </c>
      <c r="Z4" s="62">
        <f t="shared" si="1"/>
        <v>-131.84556347282</v>
      </c>
      <c r="AA4" s="62">
        <f t="shared" si="0"/>
        <v>-17.7306954341025</v>
      </c>
    </row>
    <row r="5" spans="1:32" ht="15">
      <c r="A5" s="46" t="s">
        <v>92</v>
      </c>
      <c r="B5" s="77" t="s">
        <v>102</v>
      </c>
      <c r="C5" s="77"/>
      <c r="D5" s="77"/>
      <c r="E5" s="47"/>
      <c r="F5" s="43"/>
      <c r="G5" s="75" t="s">
        <v>93</v>
      </c>
      <c r="H5" s="76"/>
      <c r="I5" s="45">
        <v>44714</v>
      </c>
      <c r="J5" s="42"/>
      <c r="L5" s="53"/>
      <c r="Q5" s="67" t="s">
        <v>142</v>
      </c>
      <c r="R5" s="67" t="s">
        <v>140</v>
      </c>
      <c r="S5" s="1">
        <v>-15.33417</v>
      </c>
      <c r="T5" s="1">
        <v>-72.143109999999993</v>
      </c>
      <c r="U5" s="62">
        <v>10.94</v>
      </c>
      <c r="V5" s="62">
        <v>0.49</v>
      </c>
      <c r="W5" s="67" t="s">
        <v>141</v>
      </c>
      <c r="X5" s="62">
        <v>-105.46692888762199</v>
      </c>
      <c r="Y5" s="62">
        <v>6.2553978301739424</v>
      </c>
      <c r="Z5" s="62">
        <f t="shared" si="1"/>
        <v>-75.052804469801117</v>
      </c>
      <c r="AA5" s="62">
        <f t="shared" si="0"/>
        <v>-10.63160055872514</v>
      </c>
    </row>
    <row r="6" spans="1:32" ht="15" thickBot="1">
      <c r="A6" s="48" t="s">
        <v>94</v>
      </c>
      <c r="B6" s="78" t="s">
        <v>100</v>
      </c>
      <c r="C6" s="78"/>
      <c r="D6" s="78"/>
      <c r="E6" s="49"/>
      <c r="F6" s="50"/>
      <c r="G6" s="79" t="s">
        <v>95</v>
      </c>
      <c r="H6" s="80"/>
      <c r="I6" s="51">
        <v>44714</v>
      </c>
      <c r="J6" s="52"/>
      <c r="Q6" s="67" t="s">
        <v>154</v>
      </c>
      <c r="R6" s="67" t="s">
        <v>140</v>
      </c>
      <c r="S6" s="1">
        <v>-15.423870000000001</v>
      </c>
      <c r="T6" s="1">
        <v>-71.265905000000004</v>
      </c>
      <c r="U6" s="62">
        <v>11.462409999999998</v>
      </c>
      <c r="V6" s="62">
        <v>2.9383800000000022</v>
      </c>
      <c r="W6" s="67" t="s">
        <v>144</v>
      </c>
      <c r="X6" s="62">
        <v>-157.24055109623814</v>
      </c>
      <c r="Y6" s="62">
        <v>4.6477481686184436</v>
      </c>
      <c r="Z6" s="62">
        <f t="shared" si="1"/>
        <v>-128.58672983351028</v>
      </c>
      <c r="AA6" s="62">
        <f t="shared" si="0"/>
        <v>-17.323341229188784</v>
      </c>
    </row>
    <row r="7" spans="1:32">
      <c r="Q7" s="67" t="s">
        <v>161</v>
      </c>
      <c r="R7" s="67" t="s">
        <v>140</v>
      </c>
      <c r="S7" s="1">
        <v>-15.423870000000001</v>
      </c>
      <c r="T7" s="1">
        <v>-71.265905000000004</v>
      </c>
      <c r="U7" s="62">
        <v>12.147</v>
      </c>
      <c r="V7" s="62">
        <v>0.75239999999999796</v>
      </c>
      <c r="W7" s="67" t="s">
        <v>144</v>
      </c>
      <c r="X7" s="62">
        <v>-174.26775102077738</v>
      </c>
      <c r="Y7" s="62">
        <v>10.643669856406301</v>
      </c>
      <c r="Z7" s="62">
        <f t="shared" si="1"/>
        <v>-146.19285455548379</v>
      </c>
      <c r="AA7" s="62">
        <f t="shared" si="0"/>
        <v>-19.524106819435474</v>
      </c>
    </row>
    <row r="8" spans="1:32">
      <c r="Q8" s="67" t="s">
        <v>160</v>
      </c>
      <c r="R8" s="67" t="s">
        <v>140</v>
      </c>
      <c r="S8" s="1">
        <v>-15.423870000000001</v>
      </c>
      <c r="T8" s="1">
        <v>-71.265905000000004</v>
      </c>
      <c r="U8" s="62">
        <v>12.307</v>
      </c>
      <c r="V8" s="62">
        <v>0.74279999999999902</v>
      </c>
      <c r="W8" s="67" t="s">
        <v>144</v>
      </c>
      <c r="X8" s="62">
        <v>-173.75688972041968</v>
      </c>
      <c r="Y8" s="62">
        <v>9.6455508404159627</v>
      </c>
      <c r="Z8" s="62">
        <f t="shared" si="1"/>
        <v>-145.66462397091391</v>
      </c>
      <c r="AA8" s="62">
        <f t="shared" si="0"/>
        <v>-19.458077996364239</v>
      </c>
    </row>
    <row r="9" spans="1:32" ht="15" thickBot="1">
      <c r="A9" s="66" t="s">
        <v>129</v>
      </c>
      <c r="Q9" s="67" t="s">
        <v>122</v>
      </c>
      <c r="R9" s="67" t="s">
        <v>140</v>
      </c>
      <c r="S9" s="1">
        <v>-15.438129999999999</v>
      </c>
      <c r="T9" s="1">
        <v>-71.264179999999996</v>
      </c>
      <c r="U9" s="62">
        <v>12.82</v>
      </c>
      <c r="V9" s="62">
        <v>0.34</v>
      </c>
      <c r="W9" s="67" t="s">
        <v>141</v>
      </c>
      <c r="X9" s="62">
        <v>-125.43200499</v>
      </c>
      <c r="Y9" s="62">
        <v>8.2679950099999928</v>
      </c>
      <c r="Z9" s="62">
        <f t="shared" si="1"/>
        <v>-95.696693159659958</v>
      </c>
      <c r="AA9" s="62">
        <f t="shared" si="0"/>
        <v>-13.212086644957495</v>
      </c>
    </row>
    <row r="10" spans="1:32" ht="15">
      <c r="A10" s="19" t="s">
        <v>72</v>
      </c>
      <c r="B10" s="20" t="s">
        <v>73</v>
      </c>
      <c r="C10" s="21" t="s">
        <v>0</v>
      </c>
      <c r="D10" s="22" t="s">
        <v>1</v>
      </c>
      <c r="E10" s="23" t="s">
        <v>74</v>
      </c>
      <c r="F10" s="24" t="s">
        <v>75</v>
      </c>
      <c r="G10" s="25" t="s">
        <v>76</v>
      </c>
      <c r="Q10" s="67" t="s">
        <v>153</v>
      </c>
      <c r="R10" s="67" t="s">
        <v>140</v>
      </c>
      <c r="S10" s="1">
        <v>-15.423870000000001</v>
      </c>
      <c r="T10" s="1">
        <v>-71.265905000000004</v>
      </c>
      <c r="U10" s="62">
        <v>13.5838</v>
      </c>
      <c r="V10" s="62">
        <v>2.4863999999999962</v>
      </c>
      <c r="W10" s="67" t="s">
        <v>144</v>
      </c>
      <c r="X10" s="62">
        <v>-153.13466605240313</v>
      </c>
      <c r="Y10" s="62">
        <v>5.4149579681070321</v>
      </c>
      <c r="Z10" s="62">
        <f t="shared" si="1"/>
        <v>-124.34124469818482</v>
      </c>
      <c r="AA10" s="62">
        <f t="shared" si="0"/>
        <v>-16.792655587273103</v>
      </c>
    </row>
    <row r="11" spans="1:32" ht="15" thickBot="1">
      <c r="A11" s="26"/>
      <c r="B11" s="27"/>
      <c r="C11" s="28" t="s">
        <v>77</v>
      </c>
      <c r="D11" s="27" t="s">
        <v>78</v>
      </c>
      <c r="E11" s="29" t="s">
        <v>79</v>
      </c>
      <c r="F11" s="30" t="s">
        <v>79</v>
      </c>
      <c r="G11" s="31"/>
      <c r="I11" s="1" t="s">
        <v>131</v>
      </c>
      <c r="J11" s="1" t="s">
        <v>181</v>
      </c>
      <c r="Q11" s="67" t="s">
        <v>152</v>
      </c>
      <c r="R11" s="67" t="s">
        <v>140</v>
      </c>
      <c r="S11" s="1">
        <v>-15.423870000000001</v>
      </c>
      <c r="T11" s="1">
        <v>-71.265905000000004</v>
      </c>
      <c r="U11" s="62">
        <v>15.875425</v>
      </c>
      <c r="V11" s="62">
        <v>1.9981499999999954</v>
      </c>
      <c r="W11" s="67" t="s">
        <v>144</v>
      </c>
      <c r="X11" s="62">
        <v>-154.57088416563866</v>
      </c>
      <c r="Y11" s="62">
        <v>6.7854370925240879</v>
      </c>
      <c r="Z11" s="62">
        <f t="shared" si="1"/>
        <v>-125.8262942272703</v>
      </c>
      <c r="AA11" s="62">
        <f t="shared" si="0"/>
        <v>-16.978286778408787</v>
      </c>
    </row>
    <row r="12" spans="1:32">
      <c r="A12" s="2" t="s">
        <v>31</v>
      </c>
      <c r="B12" s="3" t="s">
        <v>32</v>
      </c>
      <c r="C12" s="3" t="s">
        <v>33</v>
      </c>
      <c r="D12" s="33">
        <v>8012.875</v>
      </c>
      <c r="E12" s="6">
        <v>-0.44934768952599136</v>
      </c>
      <c r="F12" s="7">
        <v>-0.41086280798171337</v>
      </c>
      <c r="G12" s="5" t="s">
        <v>69</v>
      </c>
      <c r="H12" s="70"/>
      <c r="I12" s="4">
        <v>1900</v>
      </c>
      <c r="J12" s="62">
        <f xml:space="preserve"> -0.0039*I12 + 31.475</f>
        <v>24.065000000000001</v>
      </c>
      <c r="Q12" s="67" t="s">
        <v>120</v>
      </c>
      <c r="R12" s="67" t="s">
        <v>140</v>
      </c>
      <c r="S12" s="1">
        <v>-15.43228</v>
      </c>
      <c r="T12" s="1">
        <v>-71.255480000000006</v>
      </c>
      <c r="U12" s="62">
        <v>16.46</v>
      </c>
      <c r="V12" s="62">
        <v>0.53</v>
      </c>
      <c r="W12" s="67" t="s">
        <v>141</v>
      </c>
      <c r="X12" s="62">
        <v>-141.08605105333334</v>
      </c>
      <c r="Y12" s="62">
        <v>5.9507933639887769</v>
      </c>
      <c r="Z12" s="62">
        <f t="shared" si="1"/>
        <v>-111.8829767891466</v>
      </c>
      <c r="AA12" s="62">
        <f t="shared" si="0"/>
        <v>-15.235372098643325</v>
      </c>
    </row>
    <row r="13" spans="1:32">
      <c r="A13" s="2" t="s">
        <v>54</v>
      </c>
      <c r="B13" s="3" t="s">
        <v>32</v>
      </c>
      <c r="C13" s="3" t="s">
        <v>55</v>
      </c>
      <c r="D13" s="33">
        <v>9987.25</v>
      </c>
      <c r="E13" s="6">
        <v>-0.36911179865033894</v>
      </c>
      <c r="F13" s="7">
        <v>-0.26270740691919769</v>
      </c>
      <c r="G13" s="5" t="s">
        <v>69</v>
      </c>
      <c r="H13" s="70"/>
      <c r="I13" s="4">
        <v>1900</v>
      </c>
      <c r="J13" s="62">
        <f t="shared" ref="J13:J26" si="2" xml:space="preserve"> -0.0039*I13 + 31.475</f>
        <v>24.065000000000001</v>
      </c>
      <c r="Q13" s="67" t="s">
        <v>151</v>
      </c>
      <c r="R13" s="67" t="s">
        <v>140</v>
      </c>
      <c r="S13" s="1">
        <v>-15.423870000000001</v>
      </c>
      <c r="T13" s="1">
        <v>-71.265905000000004</v>
      </c>
      <c r="U13" s="62">
        <v>16.608744999999999</v>
      </c>
      <c r="V13" s="62">
        <v>1.8419099999999986</v>
      </c>
      <c r="W13" s="67" t="s">
        <v>144</v>
      </c>
      <c r="X13" s="62">
        <v>-100.36792454221244</v>
      </c>
      <c r="Y13" s="62">
        <v>4.423873080766235</v>
      </c>
      <c r="Z13" s="62">
        <f t="shared" si="1"/>
        <v>-69.780433976647601</v>
      </c>
      <c r="AA13" s="62">
        <f t="shared" si="0"/>
        <v>-9.9725542470809501</v>
      </c>
    </row>
    <row r="14" spans="1:32">
      <c r="A14" s="2" t="s">
        <v>41</v>
      </c>
      <c r="B14" s="3" t="s">
        <v>42</v>
      </c>
      <c r="C14" s="3" t="s">
        <v>43</v>
      </c>
      <c r="D14" s="33">
        <v>10766.625</v>
      </c>
      <c r="E14" s="6">
        <v>-5.7120336087450099</v>
      </c>
      <c r="F14" s="7">
        <v>-2.9063722319411864</v>
      </c>
      <c r="G14" s="5" t="s">
        <v>69</v>
      </c>
      <c r="H14" s="73"/>
      <c r="I14" s="4">
        <v>2240</v>
      </c>
      <c r="J14" s="62">
        <f t="shared" si="2"/>
        <v>22.739000000000004</v>
      </c>
      <c r="Q14" s="67" t="s">
        <v>121</v>
      </c>
      <c r="R14" s="67" t="s">
        <v>140</v>
      </c>
      <c r="S14" s="1">
        <v>-15.43258</v>
      </c>
      <c r="T14" s="1">
        <v>-71.255960000000002</v>
      </c>
      <c r="U14" s="62">
        <v>16.690000000000001</v>
      </c>
      <c r="V14" s="62">
        <v>0.37</v>
      </c>
      <c r="W14" s="67" t="s">
        <v>141</v>
      </c>
      <c r="X14" s="62">
        <v>-138.15904297</v>
      </c>
      <c r="Y14" s="62">
        <v>5.9409570299999928</v>
      </c>
      <c r="Z14" s="62">
        <f t="shared" si="1"/>
        <v>-108.85645043097998</v>
      </c>
      <c r="AA14" s="62">
        <f t="shared" si="0"/>
        <v>-14.857056303872497</v>
      </c>
    </row>
    <row r="15" spans="1:32">
      <c r="A15" s="2" t="s">
        <v>52</v>
      </c>
      <c r="B15" s="3" t="s">
        <v>42</v>
      </c>
      <c r="C15" s="3" t="s">
        <v>53</v>
      </c>
      <c r="D15" s="33">
        <v>11134.75</v>
      </c>
      <c r="E15" s="6">
        <v>-5.6645476285932368</v>
      </c>
      <c r="F15" s="7">
        <v>-2.9684028007178158</v>
      </c>
      <c r="G15" s="5" t="s">
        <v>69</v>
      </c>
      <c r="H15" s="73"/>
      <c r="I15" s="4">
        <v>2240</v>
      </c>
      <c r="J15" s="62">
        <f t="shared" si="2"/>
        <v>22.739000000000004</v>
      </c>
      <c r="Q15" s="67" t="s">
        <v>150</v>
      </c>
      <c r="R15" s="67" t="s">
        <v>140</v>
      </c>
      <c r="S15" s="1">
        <v>-15.423870000000001</v>
      </c>
      <c r="T15" s="1">
        <v>-71.265905000000004</v>
      </c>
      <c r="U15" s="62">
        <v>16.726599999999998</v>
      </c>
      <c r="V15" s="62">
        <v>1.8168000000000006</v>
      </c>
      <c r="W15" s="67" t="s">
        <v>144</v>
      </c>
      <c r="X15" s="62">
        <v>-168.47285263872234</v>
      </c>
      <c r="Y15" s="62">
        <v>9.9916763243635849</v>
      </c>
      <c r="Z15" s="62">
        <f t="shared" si="1"/>
        <v>-140.20092962843887</v>
      </c>
      <c r="AA15" s="62">
        <f t="shared" si="0"/>
        <v>-18.775116203554859</v>
      </c>
    </row>
    <row r="16" spans="1:32">
      <c r="A16" s="2" t="s">
        <v>13</v>
      </c>
      <c r="B16" s="3" t="s">
        <v>14</v>
      </c>
      <c r="C16" s="3" t="s">
        <v>15</v>
      </c>
      <c r="D16" s="33">
        <v>4378.75</v>
      </c>
      <c r="E16" s="6">
        <v>-4.3313053071577716</v>
      </c>
      <c r="F16" s="7">
        <v>1.3095920635406344</v>
      </c>
      <c r="G16" s="5"/>
      <c r="H16" s="73"/>
      <c r="I16" s="4">
        <v>2265</v>
      </c>
      <c r="J16" s="62">
        <f t="shared" si="2"/>
        <v>22.641500000000001</v>
      </c>
      <c r="Q16" s="67" t="s">
        <v>149</v>
      </c>
      <c r="R16" s="67" t="s">
        <v>140</v>
      </c>
      <c r="S16" s="1">
        <v>-15.423870000000001</v>
      </c>
      <c r="T16" s="1">
        <v>-71.265905000000004</v>
      </c>
      <c r="U16" s="62">
        <v>17.15437</v>
      </c>
      <c r="V16" s="62">
        <v>1.7256599999999978</v>
      </c>
      <c r="W16" s="67" t="s">
        <v>144</v>
      </c>
      <c r="X16" s="62">
        <v>-169.20332365571096</v>
      </c>
      <c r="Y16" s="62">
        <v>4.6589111981901503</v>
      </c>
      <c r="Z16" s="62">
        <f t="shared" si="1"/>
        <v>-140.95623666000506</v>
      </c>
      <c r="AA16" s="62">
        <f t="shared" si="0"/>
        <v>-18.869529582500633</v>
      </c>
    </row>
    <row r="17" spans="1:27">
      <c r="A17" s="2" t="s">
        <v>19</v>
      </c>
      <c r="B17" s="3" t="s">
        <v>20</v>
      </c>
      <c r="C17" s="3" t="s">
        <v>21</v>
      </c>
      <c r="D17" s="33">
        <v>11477.25</v>
      </c>
      <c r="E17" s="6">
        <v>-4.8504351264339238</v>
      </c>
      <c r="F17" s="7">
        <v>8.5392785010517613E-2</v>
      </c>
      <c r="G17" s="5"/>
      <c r="H17" s="73"/>
      <c r="I17" s="4">
        <v>2305</v>
      </c>
      <c r="J17" s="62">
        <f t="shared" si="2"/>
        <v>22.485500000000002</v>
      </c>
      <c r="Q17" s="67" t="s">
        <v>159</v>
      </c>
      <c r="R17" s="67" t="s">
        <v>140</v>
      </c>
      <c r="S17" s="1">
        <v>-15.423870000000001</v>
      </c>
      <c r="T17" s="1">
        <v>-71.265905000000004</v>
      </c>
      <c r="U17" s="62">
        <v>17.187000000000001</v>
      </c>
      <c r="V17" s="62">
        <v>0.44999999999999574</v>
      </c>
      <c r="W17" s="67" t="s">
        <v>144</v>
      </c>
      <c r="X17" s="62">
        <v>-165.55059509584262</v>
      </c>
      <c r="Y17" s="62">
        <v>4.8111215088951074</v>
      </c>
      <c r="Z17" s="62">
        <f t="shared" si="1"/>
        <v>-137.1793153291012</v>
      </c>
      <c r="AA17" s="62">
        <f t="shared" si="0"/>
        <v>-18.39741441613765</v>
      </c>
    </row>
    <row r="18" spans="1:27">
      <c r="A18" s="2" t="s">
        <v>34</v>
      </c>
      <c r="B18" s="3" t="s">
        <v>35</v>
      </c>
      <c r="C18" s="3" t="s">
        <v>36</v>
      </c>
      <c r="D18" s="33">
        <v>7231.375</v>
      </c>
      <c r="E18" s="6">
        <v>-2.8802651006151283</v>
      </c>
      <c r="F18" s="7">
        <v>-1.3510909424795923</v>
      </c>
      <c r="G18" s="5" t="s">
        <v>69</v>
      </c>
      <c r="H18" s="73"/>
      <c r="I18" s="4">
        <v>2350</v>
      </c>
      <c r="J18" s="62">
        <f t="shared" si="2"/>
        <v>22.310000000000002</v>
      </c>
      <c r="Q18" s="67" t="s">
        <v>148</v>
      </c>
      <c r="R18" s="67" t="s">
        <v>140</v>
      </c>
      <c r="S18" s="1">
        <v>-15.423870000000001</v>
      </c>
      <c r="T18" s="1">
        <v>-71.265905000000004</v>
      </c>
      <c r="U18" s="62">
        <v>17.267859999999999</v>
      </c>
      <c r="V18" s="62">
        <v>1.7014800000000037</v>
      </c>
      <c r="W18" s="67" t="s">
        <v>144</v>
      </c>
      <c r="X18" s="62">
        <v>-181.10070003387236</v>
      </c>
      <c r="Y18" s="62">
        <v>8.1002755204207642</v>
      </c>
      <c r="Z18" s="62">
        <f t="shared" si="1"/>
        <v>-153.25812383502398</v>
      </c>
      <c r="AA18" s="62">
        <f t="shared" si="0"/>
        <v>-20.407265479377998</v>
      </c>
    </row>
    <row r="19" spans="1:27">
      <c r="A19" s="2" t="s">
        <v>58</v>
      </c>
      <c r="B19" s="3" t="s">
        <v>35</v>
      </c>
      <c r="C19" s="3" t="s">
        <v>30</v>
      </c>
      <c r="D19" s="33">
        <v>8104</v>
      </c>
      <c r="E19" s="6">
        <v>-2.8494806027999342</v>
      </c>
      <c r="F19" s="7">
        <v>-1.3246857731092518</v>
      </c>
      <c r="G19" s="5" t="s">
        <v>69</v>
      </c>
      <c r="H19" s="73"/>
      <c r="I19" s="4">
        <v>2350</v>
      </c>
      <c r="J19" s="62">
        <f t="shared" si="2"/>
        <v>22.310000000000002</v>
      </c>
      <c r="Q19" s="67" t="s">
        <v>147</v>
      </c>
      <c r="R19" s="67" t="s">
        <v>140</v>
      </c>
      <c r="S19" s="1">
        <v>-15.423870000000001</v>
      </c>
      <c r="T19" s="1">
        <v>-71.265905000000004</v>
      </c>
      <c r="U19" s="62">
        <v>17.46865</v>
      </c>
      <c r="V19" s="62">
        <v>1.6586999999999961</v>
      </c>
      <c r="W19" s="67" t="s">
        <v>144</v>
      </c>
      <c r="X19" s="62">
        <v>-104.06743049667237</v>
      </c>
      <c r="Y19" s="62">
        <v>4.3604994370511125</v>
      </c>
      <c r="Z19" s="62">
        <f t="shared" si="1"/>
        <v>-73.605723133559195</v>
      </c>
      <c r="AA19" s="62">
        <f t="shared" si="0"/>
        <v>-10.450715391694899</v>
      </c>
    </row>
    <row r="20" spans="1:27">
      <c r="A20" s="2" t="s">
        <v>44</v>
      </c>
      <c r="B20" s="3" t="s">
        <v>45</v>
      </c>
      <c r="C20" s="3" t="s">
        <v>46</v>
      </c>
      <c r="D20" s="33">
        <v>8818.75</v>
      </c>
      <c r="E20" s="6">
        <v>-0.52400215872179245</v>
      </c>
      <c r="F20" s="7">
        <v>-2.5492208667926768</v>
      </c>
      <c r="G20" s="5" t="s">
        <v>69</v>
      </c>
      <c r="H20" s="72"/>
      <c r="I20" s="4">
        <v>2375</v>
      </c>
      <c r="J20" s="62">
        <f t="shared" si="2"/>
        <v>22.212500000000002</v>
      </c>
      <c r="Q20" s="67" t="s">
        <v>158</v>
      </c>
      <c r="R20" s="67" t="s">
        <v>140</v>
      </c>
      <c r="S20" s="1">
        <v>-15.423870000000001</v>
      </c>
      <c r="T20" s="1">
        <v>-71.265905000000004</v>
      </c>
      <c r="U20" s="62">
        <v>18.087</v>
      </c>
      <c r="V20" s="62">
        <v>0.3960000000000008</v>
      </c>
      <c r="W20" s="67" t="s">
        <v>144</v>
      </c>
      <c r="X20" s="62">
        <v>-159.04052460636973</v>
      </c>
      <c r="Y20" s="62">
        <v>6.8183945797334289</v>
      </c>
      <c r="Z20" s="62">
        <f t="shared" si="1"/>
        <v>-130.44790244298622</v>
      </c>
      <c r="AA20" s="62">
        <f t="shared" si="0"/>
        <v>-17.555987805373277</v>
      </c>
    </row>
    <row r="21" spans="1:27">
      <c r="A21" s="2" t="s">
        <v>59</v>
      </c>
      <c r="B21" s="3" t="s">
        <v>45</v>
      </c>
      <c r="C21" s="3" t="s">
        <v>60</v>
      </c>
      <c r="D21" s="33">
        <v>10093.625</v>
      </c>
      <c r="E21" s="6">
        <v>-0.50732642935721906</v>
      </c>
      <c r="F21" s="7">
        <v>-2.6241946620938155</v>
      </c>
      <c r="G21" s="5" t="s">
        <v>69</v>
      </c>
      <c r="H21" s="72"/>
      <c r="I21" s="4">
        <v>2375</v>
      </c>
      <c r="J21" s="62">
        <f t="shared" si="2"/>
        <v>22.212500000000002</v>
      </c>
      <c r="Q21" s="67" t="s">
        <v>157</v>
      </c>
      <c r="R21" s="67" t="s">
        <v>140</v>
      </c>
      <c r="S21" s="1">
        <v>-15.423870000000001</v>
      </c>
      <c r="T21" s="1">
        <v>-71.265905000000004</v>
      </c>
      <c r="U21" s="62">
        <v>18.247</v>
      </c>
      <c r="V21" s="62">
        <v>0.38639999999999475</v>
      </c>
      <c r="W21" s="67" t="s">
        <v>144</v>
      </c>
      <c r="X21" s="62">
        <v>-179.21098213695339</v>
      </c>
      <c r="Y21" s="62">
        <v>6.2830760325066848</v>
      </c>
      <c r="Z21" s="62">
        <f t="shared" si="1"/>
        <v>-151.30415552960972</v>
      </c>
      <c r="AA21" s="62">
        <f t="shared" si="0"/>
        <v>-20.163019441201214</v>
      </c>
    </row>
    <row r="22" spans="1:27">
      <c r="A22" s="2" t="s">
        <v>7</v>
      </c>
      <c r="B22" s="3" t="s">
        <v>8</v>
      </c>
      <c r="C22" s="3" t="s">
        <v>9</v>
      </c>
      <c r="D22" s="33">
        <v>10191.375</v>
      </c>
      <c r="E22" s="6">
        <v>-0.93816572933995346</v>
      </c>
      <c r="F22" s="7">
        <v>-3.6853342034736576</v>
      </c>
      <c r="G22" s="5"/>
      <c r="H22" s="71"/>
      <c r="I22" s="4">
        <v>2520</v>
      </c>
      <c r="J22" s="62">
        <f t="shared" si="2"/>
        <v>21.647000000000002</v>
      </c>
      <c r="Q22" s="67" t="s">
        <v>146</v>
      </c>
      <c r="R22" s="67" t="s">
        <v>140</v>
      </c>
      <c r="S22" s="1">
        <v>-15.423870000000001</v>
      </c>
      <c r="T22" s="1">
        <v>-71.265905000000004</v>
      </c>
      <c r="U22" s="62">
        <v>18.332919999999998</v>
      </c>
      <c r="V22" s="62">
        <v>1.4745600000000039</v>
      </c>
      <c r="W22" s="67" t="s">
        <v>144</v>
      </c>
      <c r="X22" s="62">
        <v>-102.53028721275003</v>
      </c>
      <c r="Y22" s="62">
        <v>4.6675158598254063</v>
      </c>
      <c r="Z22" s="62">
        <f t="shared" si="1"/>
        <v>-72.016316977983593</v>
      </c>
      <c r="AA22" s="62">
        <f t="shared" si="0"/>
        <v>-10.252039622247949</v>
      </c>
    </row>
    <row r="23" spans="1:27">
      <c r="A23" s="2" t="s">
        <v>47</v>
      </c>
      <c r="B23" s="3" t="s">
        <v>48</v>
      </c>
      <c r="C23" s="3" t="s">
        <v>49</v>
      </c>
      <c r="D23" s="33">
        <v>8896.75</v>
      </c>
      <c r="E23" s="6">
        <v>-2.2116219099404866</v>
      </c>
      <c r="F23" s="7">
        <v>-4.119224532082197</v>
      </c>
      <c r="G23" s="5" t="s">
        <v>69</v>
      </c>
      <c r="H23" s="71"/>
      <c r="I23" s="4">
        <v>2540</v>
      </c>
      <c r="J23" s="62">
        <f t="shared" si="2"/>
        <v>21.569000000000003</v>
      </c>
      <c r="Q23" s="67" t="s">
        <v>156</v>
      </c>
      <c r="R23" s="67" t="s">
        <v>140</v>
      </c>
      <c r="S23" s="1">
        <v>-15.423870000000001</v>
      </c>
      <c r="T23" s="1">
        <v>-71.265905000000004</v>
      </c>
      <c r="U23" s="62">
        <v>18.417000000000002</v>
      </c>
      <c r="V23" s="62">
        <v>0.3761999999999972</v>
      </c>
      <c r="W23" s="67" t="s">
        <v>144</v>
      </c>
      <c r="X23" s="62">
        <v>-179.02589861121791</v>
      </c>
      <c r="Y23" s="62">
        <v>7.9922908272716455</v>
      </c>
      <c r="Z23" s="62">
        <f t="shared" si="1"/>
        <v>-151.11277916399933</v>
      </c>
      <c r="AA23" s="62">
        <f t="shared" si="0"/>
        <v>-20.139097395499917</v>
      </c>
    </row>
    <row r="24" spans="1:27">
      <c r="A24" s="2" t="s">
        <v>50</v>
      </c>
      <c r="B24" s="3" t="s">
        <v>48</v>
      </c>
      <c r="C24" s="3" t="s">
        <v>51</v>
      </c>
      <c r="D24" s="33">
        <v>9536.375</v>
      </c>
      <c r="E24" s="6">
        <v>-2.1985998198231194</v>
      </c>
      <c r="F24" s="7">
        <v>-3.8037127543563534</v>
      </c>
      <c r="G24" s="5" t="s">
        <v>69</v>
      </c>
      <c r="H24" s="71"/>
      <c r="I24" s="4">
        <v>2540</v>
      </c>
      <c r="J24" s="62">
        <f t="shared" si="2"/>
        <v>21.569000000000003</v>
      </c>
      <c r="Q24" s="67" t="s">
        <v>119</v>
      </c>
      <c r="R24" s="67" t="s">
        <v>140</v>
      </c>
      <c r="S24" s="1">
        <v>-15.4329</v>
      </c>
      <c r="T24" s="1">
        <v>-71.253060000000005</v>
      </c>
      <c r="U24" s="62">
        <v>18.5</v>
      </c>
      <c r="V24" s="62">
        <v>1.1000000000000001</v>
      </c>
      <c r="W24" s="67" t="s">
        <v>141</v>
      </c>
      <c r="X24" s="62">
        <v>-107.23226643</v>
      </c>
      <c r="Y24" s="62">
        <v>9.3677335699999986</v>
      </c>
      <c r="Z24" s="62">
        <f t="shared" si="1"/>
        <v>-76.878163488619975</v>
      </c>
      <c r="AA24" s="62">
        <f t="shared" si="0"/>
        <v>-10.859770436077497</v>
      </c>
    </row>
    <row r="25" spans="1:27">
      <c r="A25" s="2" t="s">
        <v>22</v>
      </c>
      <c r="B25" s="3" t="s">
        <v>23</v>
      </c>
      <c r="C25" s="3" t="s">
        <v>24</v>
      </c>
      <c r="D25" s="33">
        <v>11196</v>
      </c>
      <c r="E25" s="6">
        <v>-2.3487350408415022</v>
      </c>
      <c r="F25" s="7">
        <v>-4.5696280059076599</v>
      </c>
      <c r="G25" s="5"/>
      <c r="H25" s="71"/>
      <c r="I25" s="4">
        <v>2595</v>
      </c>
      <c r="J25" s="62">
        <f t="shared" si="2"/>
        <v>21.354500000000002</v>
      </c>
      <c r="Q25" s="67" t="s">
        <v>145</v>
      </c>
      <c r="R25" s="67" t="s">
        <v>140</v>
      </c>
      <c r="S25" s="1">
        <v>-15.423870000000001</v>
      </c>
      <c r="T25" s="1">
        <v>-71.265905000000004</v>
      </c>
      <c r="U25" s="62">
        <v>18.856719999999999</v>
      </c>
      <c r="V25" s="62">
        <v>1.3629600000000011</v>
      </c>
      <c r="W25" s="67" t="s">
        <v>144</v>
      </c>
      <c r="X25" s="62">
        <v>-99.166540468984394</v>
      </c>
      <c r="Y25" s="62">
        <v>4.3843097682124554</v>
      </c>
      <c r="Z25" s="62">
        <f t="shared" si="1"/>
        <v>-68.538202844929856</v>
      </c>
      <c r="AA25" s="62">
        <f t="shared" si="0"/>
        <v>-9.817275355616232</v>
      </c>
    </row>
    <row r="26" spans="1:27">
      <c r="A26" s="2" t="s">
        <v>16</v>
      </c>
      <c r="B26" s="3" t="s">
        <v>17</v>
      </c>
      <c r="C26" s="3" t="s">
        <v>18</v>
      </c>
      <c r="D26" s="33">
        <v>12908.25</v>
      </c>
      <c r="E26" s="6">
        <v>-3.3982913831328787</v>
      </c>
      <c r="F26" s="7">
        <v>-8.8803966605876692</v>
      </c>
      <c r="G26" s="5"/>
      <c r="H26" s="71"/>
      <c r="I26" s="4">
        <v>2625</v>
      </c>
      <c r="J26" s="62">
        <f t="shared" si="2"/>
        <v>21.237500000000004</v>
      </c>
      <c r="Q26" s="67" t="s">
        <v>155</v>
      </c>
      <c r="R26" s="67" t="s">
        <v>140</v>
      </c>
      <c r="S26" s="1">
        <v>-15.423870000000001</v>
      </c>
      <c r="T26" s="1">
        <v>-71.265905000000004</v>
      </c>
      <c r="U26" s="62">
        <v>19.707000000000001</v>
      </c>
      <c r="V26" s="62">
        <v>0.29879999999999285</v>
      </c>
      <c r="W26" s="67" t="s">
        <v>144</v>
      </c>
      <c r="X26" s="62">
        <v>-100.13147363815706</v>
      </c>
      <c r="Y26" s="62">
        <v>4.0332117028736842</v>
      </c>
      <c r="Z26" s="62">
        <f t="shared" si="1"/>
        <v>-69.535943741854453</v>
      </c>
      <c r="AA26" s="62">
        <f t="shared" si="0"/>
        <v>-9.9419929677318066</v>
      </c>
    </row>
    <row r="27" spans="1:27">
      <c r="A27" s="8" t="s">
        <v>28</v>
      </c>
      <c r="B27" s="9" t="s">
        <v>29</v>
      </c>
      <c r="C27" s="9" t="s">
        <v>30</v>
      </c>
      <c r="D27" s="34">
        <v>96.125</v>
      </c>
      <c r="E27" s="17"/>
      <c r="F27" s="18"/>
      <c r="G27" s="5" t="s">
        <v>69</v>
      </c>
      <c r="Q27" s="67" t="s">
        <v>139</v>
      </c>
      <c r="R27" s="67" t="s">
        <v>140</v>
      </c>
      <c r="S27" s="1">
        <v>-15.32639</v>
      </c>
      <c r="T27" s="1">
        <v>-72.103560000000002</v>
      </c>
      <c r="U27" s="62">
        <v>21.63</v>
      </c>
      <c r="V27" s="62">
        <v>0.8</v>
      </c>
      <c r="W27" s="67" t="s">
        <v>141</v>
      </c>
      <c r="X27" s="62">
        <v>-98.88046675649791</v>
      </c>
      <c r="Y27" s="62">
        <v>3.6124399801175682</v>
      </c>
      <c r="Z27" s="62">
        <f t="shared" si="1"/>
        <v>-68.242402626218791</v>
      </c>
      <c r="AA27" s="62">
        <f t="shared" si="0"/>
        <v>-9.7803003282773489</v>
      </c>
    </row>
    <row r="28" spans="1:27">
      <c r="A28" s="8" t="s">
        <v>56</v>
      </c>
      <c r="B28" s="9" t="s">
        <v>29</v>
      </c>
      <c r="C28" s="9" t="s">
        <v>57</v>
      </c>
      <c r="D28" s="34">
        <v>101.875</v>
      </c>
      <c r="E28" s="17"/>
      <c r="F28" s="18"/>
      <c r="G28" s="5" t="s">
        <v>69</v>
      </c>
      <c r="Q28" s="67" t="s">
        <v>171</v>
      </c>
      <c r="R28" s="67" t="s">
        <v>140</v>
      </c>
      <c r="S28" s="1">
        <v>-14.67895</v>
      </c>
      <c r="T28" s="1">
        <v>-71.447490000000002</v>
      </c>
      <c r="U28" s="62">
        <v>24.1</v>
      </c>
      <c r="V28" s="62">
        <v>1.1000000000000001</v>
      </c>
      <c r="W28" s="67" t="s">
        <v>141</v>
      </c>
      <c r="X28" s="62">
        <v>-105.11722515</v>
      </c>
      <c r="Y28" s="62">
        <v>0.61722514999999589</v>
      </c>
      <c r="Z28" s="62">
        <f t="shared" si="1"/>
        <v>-74.6912108050999</v>
      </c>
      <c r="AA28" s="62">
        <f t="shared" si="0"/>
        <v>-10.586401350637487</v>
      </c>
    </row>
    <row r="29" spans="1:27">
      <c r="A29" s="54" t="s">
        <v>84</v>
      </c>
      <c r="B29" s="55" t="s">
        <v>29</v>
      </c>
      <c r="C29" s="55" t="s">
        <v>85</v>
      </c>
      <c r="D29" s="58">
        <v>439.75</v>
      </c>
      <c r="E29" s="10"/>
      <c r="F29" s="5"/>
      <c r="G29" s="5"/>
      <c r="Q29" s="67" t="s">
        <v>115</v>
      </c>
      <c r="R29" s="67" t="s">
        <v>163</v>
      </c>
      <c r="S29" s="1">
        <v>-16.67756</v>
      </c>
      <c r="T29" s="1">
        <v>-70.426670000000001</v>
      </c>
      <c r="U29" s="62">
        <v>7.77</v>
      </c>
      <c r="V29" s="62">
        <v>0.38</v>
      </c>
      <c r="W29" s="67" t="s">
        <v>141</v>
      </c>
      <c r="X29" s="62">
        <v>-149.52930369196665</v>
      </c>
      <c r="Y29" s="62">
        <v>0.95066741675127298</v>
      </c>
      <c r="Z29" s="62">
        <f t="shared" si="1"/>
        <v>-120.61330001749354</v>
      </c>
      <c r="AA29" s="62">
        <f t="shared" si="0"/>
        <v>-16.326662502186693</v>
      </c>
    </row>
    <row r="30" spans="1:27">
      <c r="A30" s="8" t="s">
        <v>10</v>
      </c>
      <c r="B30" s="9" t="s">
        <v>11</v>
      </c>
      <c r="C30" s="9" t="s">
        <v>12</v>
      </c>
      <c r="D30" s="34">
        <v>58.25</v>
      </c>
      <c r="E30" s="17"/>
      <c r="F30" s="18"/>
      <c r="G30" s="5"/>
      <c r="Q30" s="67" t="s">
        <v>166</v>
      </c>
      <c r="R30" s="67" t="s">
        <v>163</v>
      </c>
      <c r="S30" s="1">
        <v>-16.40692</v>
      </c>
      <c r="T30" s="1">
        <v>-70.325689999999994</v>
      </c>
      <c r="U30" s="62">
        <v>9.5399999999999991</v>
      </c>
      <c r="V30" s="62">
        <v>0.33</v>
      </c>
      <c r="W30" s="67" t="s">
        <v>141</v>
      </c>
      <c r="X30" s="62">
        <v>-104.10070160466087</v>
      </c>
      <c r="Y30" s="62">
        <v>1.6454602425360467</v>
      </c>
      <c r="Z30" s="62">
        <f t="shared" si="1"/>
        <v>-73.640125459219348</v>
      </c>
      <c r="AA30" s="62">
        <f t="shared" si="0"/>
        <v>-10.455015682402419</v>
      </c>
    </row>
    <row r="31" spans="1:27">
      <c r="A31" s="54" t="s">
        <v>80</v>
      </c>
      <c r="B31" s="55" t="s">
        <v>11</v>
      </c>
      <c r="C31" s="55" t="s">
        <v>81</v>
      </c>
      <c r="D31" s="58">
        <v>159.125</v>
      </c>
      <c r="E31" s="10"/>
      <c r="F31" s="5"/>
      <c r="G31" s="5"/>
      <c r="Q31" s="67" t="s">
        <v>170</v>
      </c>
      <c r="R31" s="67" t="s">
        <v>163</v>
      </c>
      <c r="S31" s="1">
        <v>-16.565919999999998</v>
      </c>
      <c r="T31" s="1">
        <v>-69.26952</v>
      </c>
      <c r="U31" s="62">
        <v>10.23</v>
      </c>
      <c r="V31" s="62">
        <v>0.28000000000000003</v>
      </c>
      <c r="W31" s="67" t="s">
        <v>141</v>
      </c>
      <c r="X31" s="62">
        <v>-163.66686486694746</v>
      </c>
      <c r="Y31" s="62">
        <v>3.0625265850981984</v>
      </c>
      <c r="Z31" s="62">
        <f t="shared" si="1"/>
        <v>-135.23153827242368</v>
      </c>
      <c r="AA31" s="62">
        <f t="shared" si="0"/>
        <v>-18.15394228405296</v>
      </c>
    </row>
    <row r="32" spans="1:27">
      <c r="A32" s="8" t="s">
        <v>25</v>
      </c>
      <c r="B32" s="9" t="s">
        <v>26</v>
      </c>
      <c r="C32" s="9" t="s">
        <v>27</v>
      </c>
      <c r="D32" s="34"/>
      <c r="E32" s="15"/>
      <c r="F32" s="16"/>
      <c r="G32" s="5"/>
      <c r="Q32" s="67" t="s">
        <v>114</v>
      </c>
      <c r="R32" s="67" t="s">
        <v>163</v>
      </c>
      <c r="S32" s="1">
        <v>-16.336929999999999</v>
      </c>
      <c r="T32" s="1">
        <v>-70.255189999999999</v>
      </c>
      <c r="U32" s="62">
        <v>10.8</v>
      </c>
      <c r="V32" s="62">
        <v>0.36</v>
      </c>
      <c r="W32" s="67" t="s">
        <v>164</v>
      </c>
      <c r="X32" s="62">
        <v>-167.24783816463017</v>
      </c>
      <c r="Y32" s="62">
        <v>4.5531807871535364</v>
      </c>
      <c r="Z32" s="62">
        <f t="shared" si="1"/>
        <v>-138.93426466222752</v>
      </c>
      <c r="AA32" s="62">
        <f t="shared" si="0"/>
        <v>-18.61678308277844</v>
      </c>
    </row>
    <row r="33" spans="1:32" ht="15" thickBot="1">
      <c r="A33" s="56" t="s">
        <v>82</v>
      </c>
      <c r="B33" s="57" t="s">
        <v>26</v>
      </c>
      <c r="C33" s="57" t="s">
        <v>83</v>
      </c>
      <c r="D33" s="59">
        <v>146.125</v>
      </c>
      <c r="E33" s="11"/>
      <c r="F33" s="14"/>
      <c r="G33" s="14"/>
      <c r="I33" s="1">
        <v>-25</v>
      </c>
      <c r="J33" s="1">
        <f>I33*8+10</f>
        <v>-190</v>
      </c>
      <c r="Q33" s="67" t="s">
        <v>118</v>
      </c>
      <c r="R33" s="67" t="s">
        <v>163</v>
      </c>
      <c r="S33" s="1">
        <v>-16.34186</v>
      </c>
      <c r="T33" s="1">
        <v>-70.258799999999994</v>
      </c>
      <c r="U33" s="62">
        <v>11.5</v>
      </c>
      <c r="V33" s="62">
        <v>1.3</v>
      </c>
      <c r="W33" s="67" t="s">
        <v>141</v>
      </c>
      <c r="X33" s="62">
        <v>-118.58258970819234</v>
      </c>
      <c r="Y33" s="62">
        <v>1.6888531506581295</v>
      </c>
      <c r="Z33" s="62">
        <f t="shared" si="1"/>
        <v>-88.614397758270911</v>
      </c>
      <c r="AA33" s="62">
        <f t="shared" si="0"/>
        <v>-12.326799719783864</v>
      </c>
    </row>
    <row r="34" spans="1:32">
      <c r="E34" s="32"/>
      <c r="F34" s="32"/>
      <c r="I34" s="1">
        <v>5</v>
      </c>
      <c r="J34" s="1">
        <f>I34*8+10</f>
        <v>50</v>
      </c>
      <c r="Q34" s="67" t="s">
        <v>117</v>
      </c>
      <c r="R34" s="67" t="s">
        <v>163</v>
      </c>
      <c r="S34" s="1">
        <v>-16.342749999999999</v>
      </c>
      <c r="T34" s="1">
        <v>-70.259190000000004</v>
      </c>
      <c r="U34" s="62">
        <v>11.5</v>
      </c>
      <c r="V34" s="62">
        <v>1.3</v>
      </c>
      <c r="W34" s="67" t="s">
        <v>141</v>
      </c>
      <c r="X34" s="62">
        <v>-97.49974810820963</v>
      </c>
      <c r="Y34" s="62">
        <v>5.8883774870309908</v>
      </c>
      <c r="Z34" s="62">
        <f t="shared" si="1"/>
        <v>-66.814739543888663</v>
      </c>
      <c r="AA34" s="62">
        <f t="shared" si="0"/>
        <v>-9.6018424429860829</v>
      </c>
    </row>
    <row r="35" spans="1:32">
      <c r="A35" s="60" t="s">
        <v>103</v>
      </c>
      <c r="B35" s="61"/>
      <c r="C35" s="61"/>
      <c r="D35" s="61"/>
      <c r="E35" s="61"/>
      <c r="F35" s="61"/>
      <c r="I35" s="1">
        <v>-15</v>
      </c>
      <c r="J35" s="1">
        <f>I35*8+10</f>
        <v>-110</v>
      </c>
      <c r="Q35" s="67" t="s">
        <v>169</v>
      </c>
      <c r="R35" s="67" t="s">
        <v>163</v>
      </c>
      <c r="S35" s="1">
        <v>-15.78021</v>
      </c>
      <c r="T35" s="1">
        <v>-70.181399999999996</v>
      </c>
      <c r="U35" s="62">
        <v>11.8</v>
      </c>
      <c r="V35" s="62">
        <v>1.3</v>
      </c>
      <c r="W35" s="67" t="s">
        <v>141</v>
      </c>
      <c r="X35" s="62">
        <v>-95.959904760685504</v>
      </c>
      <c r="Y35" s="62">
        <v>2.642680994142351</v>
      </c>
      <c r="Z35" s="62">
        <f t="shared" si="1"/>
        <v>-65.222541522548795</v>
      </c>
      <c r="AA35" s="62">
        <f t="shared" si="0"/>
        <v>-9.4028176903185994</v>
      </c>
    </row>
    <row r="36" spans="1:32">
      <c r="Q36" s="67" t="s">
        <v>116</v>
      </c>
      <c r="R36" s="67" t="s">
        <v>163</v>
      </c>
      <c r="S36" s="1">
        <v>-16.614419999999999</v>
      </c>
      <c r="T36" s="1">
        <v>-70.407790000000006</v>
      </c>
      <c r="U36" s="62">
        <v>13.41</v>
      </c>
      <c r="V36" s="62">
        <v>0.65</v>
      </c>
      <c r="W36" s="67" t="s">
        <v>141</v>
      </c>
      <c r="X36" s="62">
        <v>-112.50028665622956</v>
      </c>
      <c r="Y36" s="62">
        <v>4.7990060745431578</v>
      </c>
      <c r="Z36" s="62">
        <f t="shared" si="1"/>
        <v>-82.325296402541426</v>
      </c>
      <c r="AA36" s="62">
        <f t="shared" si="0"/>
        <v>-11.540662050317678</v>
      </c>
    </row>
    <row r="37" spans="1:32">
      <c r="Q37" s="67" t="s">
        <v>113</v>
      </c>
      <c r="R37" s="67" t="s">
        <v>163</v>
      </c>
      <c r="S37" s="1">
        <v>-16.349769999999999</v>
      </c>
      <c r="T37" s="1">
        <v>-70.260509999999996</v>
      </c>
      <c r="U37" s="62">
        <v>13.5</v>
      </c>
      <c r="V37" s="62">
        <v>0.06</v>
      </c>
      <c r="W37" s="67" t="s">
        <v>164</v>
      </c>
      <c r="X37" s="62">
        <v>-100.13629414392608</v>
      </c>
      <c r="Y37" s="62">
        <v>1.8687236149007338</v>
      </c>
      <c r="Z37" s="62">
        <f t="shared" si="1"/>
        <v>-69.540928144819532</v>
      </c>
      <c r="AA37" s="62">
        <f t="shared" si="0"/>
        <v>-9.9426160181024414</v>
      </c>
    </row>
    <row r="38" spans="1:32" ht="15" thickBot="1">
      <c r="A38" s="66" t="s">
        <v>130</v>
      </c>
      <c r="Q38" s="67" t="s">
        <v>165</v>
      </c>
      <c r="R38" s="67" t="s">
        <v>163</v>
      </c>
      <c r="S38" s="1">
        <v>-16.390180000000001</v>
      </c>
      <c r="T38" s="1">
        <v>-70.306539999999998</v>
      </c>
      <c r="U38" s="62">
        <v>13.8</v>
      </c>
      <c r="V38" s="62">
        <v>2.2999999999999998</v>
      </c>
      <c r="W38" s="67" t="s">
        <v>141</v>
      </c>
      <c r="X38" s="62">
        <v>-101.55232263157647</v>
      </c>
      <c r="Y38" s="62">
        <v>5.2156632618976824</v>
      </c>
      <c r="Z38" s="62">
        <f t="shared" si="1"/>
        <v>-71.005101601050001</v>
      </c>
      <c r="AA38" s="62">
        <f t="shared" si="0"/>
        <v>-10.12563770013125</v>
      </c>
    </row>
    <row r="39" spans="1:32" ht="15">
      <c r="A39" s="19" t="s">
        <v>72</v>
      </c>
      <c r="B39" s="20" t="s">
        <v>73</v>
      </c>
      <c r="C39" s="21" t="s">
        <v>0</v>
      </c>
      <c r="D39" s="22" t="s">
        <v>1</v>
      </c>
      <c r="E39" s="23" t="s">
        <v>74</v>
      </c>
      <c r="F39" s="24" t="s">
        <v>75</v>
      </c>
      <c r="G39" s="25" t="s">
        <v>76</v>
      </c>
      <c r="Q39" s="67" t="s">
        <v>168</v>
      </c>
      <c r="R39" s="67" t="s">
        <v>163</v>
      </c>
      <c r="S39" s="1">
        <v>-15.692119999999999</v>
      </c>
      <c r="T39" s="1">
        <v>-70.584630000000004</v>
      </c>
      <c r="U39" s="62">
        <v>16.399999999999999</v>
      </c>
      <c r="V39" s="62">
        <v>0.25</v>
      </c>
      <c r="W39" s="67" t="s">
        <v>141</v>
      </c>
      <c r="X39" s="62">
        <v>-105.68578062676896</v>
      </c>
      <c r="Y39" s="62">
        <v>0.89329315630000772</v>
      </c>
      <c r="Z39" s="62">
        <f t="shared" si="1"/>
        <v>-75.279097168079147</v>
      </c>
      <c r="AA39" s="62">
        <f t="shared" si="0"/>
        <v>-10.659887146009893</v>
      </c>
    </row>
    <row r="40" spans="1:32" ht="15" thickBot="1">
      <c r="A40" s="26"/>
      <c r="B40" s="27"/>
      <c r="C40" s="28" t="s">
        <v>77</v>
      </c>
      <c r="D40" s="27" t="s">
        <v>78</v>
      </c>
      <c r="E40" s="29" t="s">
        <v>79</v>
      </c>
      <c r="F40" s="30" t="s">
        <v>79</v>
      </c>
      <c r="G40" s="31"/>
      <c r="Q40" s="67" t="s">
        <v>167</v>
      </c>
      <c r="R40" s="67" t="s">
        <v>163</v>
      </c>
      <c r="S40" s="1">
        <v>-15.65934</v>
      </c>
      <c r="T40" s="1">
        <v>-70.751999999999995</v>
      </c>
      <c r="U40" s="62">
        <v>19.7</v>
      </c>
      <c r="V40" s="62">
        <v>1</v>
      </c>
      <c r="W40" s="67" t="s">
        <v>141</v>
      </c>
      <c r="X40" s="62">
        <v>-98.295066117998701</v>
      </c>
      <c r="Y40" s="62">
        <v>2.8865659182719576</v>
      </c>
      <c r="Z40" s="62">
        <f t="shared" si="1"/>
        <v>-67.637098366010605</v>
      </c>
      <c r="AA40" s="62">
        <f t="shared" si="0"/>
        <v>-9.7046372957513256</v>
      </c>
    </row>
    <row r="41" spans="1:32">
      <c r="A41" s="2" t="s">
        <v>39</v>
      </c>
      <c r="B41" s="3" t="s">
        <v>5</v>
      </c>
      <c r="C41" s="3" t="s">
        <v>40</v>
      </c>
      <c r="D41" s="4">
        <v>4688.125</v>
      </c>
      <c r="E41" s="6">
        <v>-6.0263904119530487</v>
      </c>
      <c r="F41" s="7">
        <v>-3.7731499914548463</v>
      </c>
      <c r="G41" s="5"/>
      <c r="Q41" s="67" t="s">
        <v>106</v>
      </c>
      <c r="R41" s="67" t="s">
        <v>163</v>
      </c>
      <c r="S41" s="1">
        <v>-15.978059999999999</v>
      </c>
      <c r="T41" s="1">
        <v>-70.655869999999993</v>
      </c>
      <c r="U41" s="62">
        <v>20.76</v>
      </c>
      <c r="V41" s="62">
        <v>0.5</v>
      </c>
      <c r="W41" s="67" t="s">
        <v>141</v>
      </c>
      <c r="X41" s="62">
        <v>-106.78481507505478</v>
      </c>
      <c r="Y41" s="62">
        <v>2.3012914748026745</v>
      </c>
      <c r="Z41" s="62">
        <f t="shared" si="1"/>
        <v>-76.415498787606566</v>
      </c>
      <c r="AA41" s="62">
        <f t="shared" si="0"/>
        <v>-10.801937348450821</v>
      </c>
      <c r="AB41" s="1">
        <v>2590</v>
      </c>
      <c r="AC41" s="1" t="s">
        <v>106</v>
      </c>
      <c r="AD41" s="62">
        <v>-76.111805624732142</v>
      </c>
      <c r="AE41" s="1">
        <v>20.8</v>
      </c>
      <c r="AF41" s="1">
        <v>0.5</v>
      </c>
    </row>
    <row r="42" spans="1:32">
      <c r="A42" s="2" t="s">
        <v>61</v>
      </c>
      <c r="B42" s="3" t="s">
        <v>5</v>
      </c>
      <c r="C42" s="3" t="s">
        <v>62</v>
      </c>
      <c r="D42" s="4">
        <v>4465.25</v>
      </c>
      <c r="E42" s="6">
        <v>-5.9435843778870847</v>
      </c>
      <c r="F42" s="7">
        <v>-3.8376207482309432</v>
      </c>
      <c r="G42" s="5"/>
      <c r="Q42" s="67" t="s">
        <v>109</v>
      </c>
      <c r="R42" s="67" t="s">
        <v>163</v>
      </c>
      <c r="S42" s="1">
        <v>-15.996560000000001</v>
      </c>
      <c r="T42" s="1">
        <v>-70.662120000000002</v>
      </c>
      <c r="U42" s="62">
        <v>21.57</v>
      </c>
      <c r="V42" s="62">
        <v>0.47</v>
      </c>
      <c r="W42" s="67" t="s">
        <v>141</v>
      </c>
      <c r="X42" s="62">
        <v>-86.116337742200315</v>
      </c>
      <c r="Y42" s="62">
        <v>3.3399618861931701</v>
      </c>
      <c r="Z42" s="62">
        <f t="shared" si="1"/>
        <v>-55.044293225435126</v>
      </c>
      <c r="AA42" s="62">
        <f t="shared" si="0"/>
        <v>-8.1305366531793908</v>
      </c>
      <c r="AB42" s="1">
        <v>2440</v>
      </c>
      <c r="AC42" s="1" t="s">
        <v>109</v>
      </c>
      <c r="AD42" s="62">
        <v>-54.733572780267536</v>
      </c>
      <c r="AE42" s="1">
        <v>21.6</v>
      </c>
      <c r="AF42" s="1">
        <v>0.5</v>
      </c>
    </row>
    <row r="43" spans="1:32">
      <c r="A43" s="2" t="s">
        <v>63</v>
      </c>
      <c r="B43" s="3" t="s">
        <v>5</v>
      </c>
      <c r="C43" s="3" t="s">
        <v>64</v>
      </c>
      <c r="D43" s="4">
        <v>4482.5</v>
      </c>
      <c r="E43" s="6">
        <v>-5.9997591609214354</v>
      </c>
      <c r="F43" s="7">
        <v>-3.8219704952653801</v>
      </c>
      <c r="G43" s="5"/>
      <c r="Q43" s="67" t="s">
        <v>107</v>
      </c>
      <c r="R43" s="67" t="s">
        <v>163</v>
      </c>
      <c r="S43" s="1">
        <v>-15.964969999999999</v>
      </c>
      <c r="T43" s="1">
        <v>-70.629720000000006</v>
      </c>
      <c r="U43" s="62">
        <v>21.8</v>
      </c>
      <c r="V43" s="62">
        <v>1.1000000000000001</v>
      </c>
      <c r="W43" s="67" t="s">
        <v>141</v>
      </c>
      <c r="X43" s="62">
        <v>-102.48869153447662</v>
      </c>
      <c r="Y43" s="62">
        <v>3.8437612340675575</v>
      </c>
      <c r="Z43" s="62">
        <f t="shared" si="1"/>
        <v>-71.973307046648756</v>
      </c>
      <c r="AA43" s="62">
        <f t="shared" si="0"/>
        <v>-10.246663380831095</v>
      </c>
      <c r="AB43" s="1">
        <v>2210</v>
      </c>
      <c r="AC43" s="1" t="s">
        <v>107</v>
      </c>
      <c r="AD43" s="62">
        <v>-71.668153201770565</v>
      </c>
      <c r="AE43" s="1">
        <v>21.8</v>
      </c>
      <c r="AF43" s="1">
        <v>1.1000000000000001</v>
      </c>
    </row>
    <row r="44" spans="1:32">
      <c r="A44" s="2" t="s">
        <v>65</v>
      </c>
      <c r="B44" s="3" t="s">
        <v>5</v>
      </c>
      <c r="C44" s="3" t="s">
        <v>66</v>
      </c>
      <c r="D44" s="4">
        <v>4251.625</v>
      </c>
      <c r="E44" s="6">
        <v>-5.7525270731420548</v>
      </c>
      <c r="F44" s="7">
        <v>-3.7469106671396384</v>
      </c>
      <c r="G44" s="5"/>
      <c r="Q44" s="67" t="s">
        <v>110</v>
      </c>
      <c r="R44" s="67" t="s">
        <v>163</v>
      </c>
      <c r="S44" s="1">
        <v>-15.98917</v>
      </c>
      <c r="T44" s="1">
        <v>-70.645240000000001</v>
      </c>
      <c r="U44" s="62">
        <v>22.72</v>
      </c>
      <c r="V44" s="62">
        <v>0.61</v>
      </c>
      <c r="W44" s="67" t="s">
        <v>141</v>
      </c>
      <c r="X44" s="62">
        <v>-96.983100215002764</v>
      </c>
      <c r="Y44" s="62">
        <v>1.2648951585853239</v>
      </c>
      <c r="Z44" s="62">
        <f t="shared" si="1"/>
        <v>-66.28052562231278</v>
      </c>
      <c r="AA44" s="62">
        <f t="shared" si="0"/>
        <v>-9.5350657027890975</v>
      </c>
      <c r="AB44" s="1">
        <v>2325</v>
      </c>
      <c r="AC44" s="1" t="s">
        <v>110</v>
      </c>
      <c r="AD44" s="62">
        <v>-65.973499876385972</v>
      </c>
      <c r="AE44" s="1">
        <v>22.7</v>
      </c>
      <c r="AF44" s="1">
        <v>0.6</v>
      </c>
    </row>
    <row r="45" spans="1:32">
      <c r="A45" s="10"/>
      <c r="D45" s="1" t="s">
        <v>70</v>
      </c>
      <c r="E45" s="6">
        <f>AVERAGE(E41:E44)</f>
        <v>-5.9305652559759059</v>
      </c>
      <c r="F45" s="7">
        <f>AVERAGE(F41:F44)</f>
        <v>-3.7949129755227018</v>
      </c>
      <c r="G45" s="5"/>
      <c r="Q45" s="67" t="s">
        <v>105</v>
      </c>
      <c r="R45" s="67" t="s">
        <v>163</v>
      </c>
      <c r="S45" s="1">
        <v>-15.9513</v>
      </c>
      <c r="T45" s="1">
        <v>-70.623729999999995</v>
      </c>
      <c r="U45" s="62">
        <v>23.09</v>
      </c>
      <c r="V45" s="62">
        <v>0.52</v>
      </c>
      <c r="W45" s="67" t="s">
        <v>141</v>
      </c>
      <c r="X45" s="62">
        <v>-93.798864619027313</v>
      </c>
      <c r="Y45" s="62">
        <v>2.4078461138888549</v>
      </c>
      <c r="Z45" s="62">
        <f t="shared" si="1"/>
        <v>-62.988026016074173</v>
      </c>
      <c r="AA45" s="62">
        <f t="shared" si="0"/>
        <v>-9.1235032520092716</v>
      </c>
      <c r="AB45" s="1">
        <v>2110</v>
      </c>
      <c r="AC45" s="1" t="s">
        <v>105</v>
      </c>
      <c r="AD45" s="62">
        <v>-62.679917630044656</v>
      </c>
      <c r="AE45" s="1">
        <v>23.1</v>
      </c>
      <c r="AF45" s="1">
        <v>0.5</v>
      </c>
    </row>
    <row r="46" spans="1:32">
      <c r="A46" s="10"/>
      <c r="D46" s="1" t="s">
        <v>71</v>
      </c>
      <c r="E46" s="6">
        <f>STDEV(E41:E44)</f>
        <v>0.12360872283375021</v>
      </c>
      <c r="F46" s="7">
        <f>STDEV(F41:F44)</f>
        <v>4.2165990679553948E-2</v>
      </c>
      <c r="G46" s="5"/>
      <c r="Q46" s="67" t="s">
        <v>104</v>
      </c>
      <c r="R46" s="67" t="s">
        <v>163</v>
      </c>
      <c r="S46" s="1">
        <v>-15.9519</v>
      </c>
      <c r="T46" s="1">
        <v>-70.623480000000001</v>
      </c>
      <c r="U46" s="62">
        <v>24.32</v>
      </c>
      <c r="V46" s="62">
        <v>0.4</v>
      </c>
      <c r="W46" s="67" t="s">
        <v>141</v>
      </c>
      <c r="X46" s="62">
        <v>-82.669215492292508</v>
      </c>
      <c r="Y46" s="62">
        <v>1.5925610501949441</v>
      </c>
      <c r="Z46" s="62">
        <f t="shared" si="1"/>
        <v>-51.479968819030432</v>
      </c>
      <c r="AA46" s="62">
        <f t="shared" si="0"/>
        <v>-7.684996102378804</v>
      </c>
      <c r="AB46" s="1">
        <v>2100</v>
      </c>
      <c r="AC46" s="1" t="s">
        <v>104</v>
      </c>
      <c r="AD46" s="62">
        <v>-51.168076352297817</v>
      </c>
      <c r="AE46" s="1">
        <v>24.3</v>
      </c>
      <c r="AF46" s="1">
        <v>0.4</v>
      </c>
    </row>
    <row r="47" spans="1:32">
      <c r="A47" s="2" t="s">
        <v>2</v>
      </c>
      <c r="B47" s="3" t="s">
        <v>3</v>
      </c>
      <c r="C47" s="3" t="s">
        <v>4</v>
      </c>
      <c r="D47" s="4">
        <v>4577.125</v>
      </c>
      <c r="E47" s="6">
        <v>2.1005747675601771</v>
      </c>
      <c r="F47" s="7">
        <v>-2.1973380126712936</v>
      </c>
      <c r="G47" s="5"/>
      <c r="Q47" s="67" t="s">
        <v>108</v>
      </c>
      <c r="R47" s="67" t="s">
        <v>163</v>
      </c>
      <c r="S47" s="1">
        <v>-15.9688</v>
      </c>
      <c r="T47" s="1">
        <v>-70.629310000000004</v>
      </c>
      <c r="U47" s="62">
        <v>24.8</v>
      </c>
      <c r="V47" s="62">
        <v>0.46</v>
      </c>
      <c r="W47" s="67" t="s">
        <v>141</v>
      </c>
      <c r="X47" s="62">
        <v>-92.903675704426419</v>
      </c>
      <c r="Y47" s="62">
        <v>2.2267659040591763</v>
      </c>
      <c r="Z47" s="62">
        <f t="shared" si="1"/>
        <v>-62.062400678376889</v>
      </c>
      <c r="AA47" s="62">
        <f t="shared" si="0"/>
        <v>-9.0078000847971111</v>
      </c>
      <c r="AB47" s="1">
        <v>2110</v>
      </c>
      <c r="AC47" s="1" t="s">
        <v>108</v>
      </c>
      <c r="AD47" s="62">
        <v>-61.75398792811643</v>
      </c>
      <c r="AE47" s="1">
        <v>24.8</v>
      </c>
      <c r="AF47" s="1">
        <v>0.5</v>
      </c>
    </row>
    <row r="48" spans="1:32">
      <c r="A48" s="2" t="s">
        <v>37</v>
      </c>
      <c r="B48" s="3" t="s">
        <v>3</v>
      </c>
      <c r="C48" s="3" t="s">
        <v>38</v>
      </c>
      <c r="D48" s="4">
        <v>5205.875</v>
      </c>
      <c r="E48" s="6">
        <v>2.0967264103666601</v>
      </c>
      <c r="F48" s="7">
        <v>-2.2139246113961484</v>
      </c>
      <c r="G48" s="5"/>
    </row>
    <row r="49" spans="1:27" ht="15" thickBot="1">
      <c r="A49" s="63" t="s">
        <v>67</v>
      </c>
      <c r="B49" s="64" t="s">
        <v>6</v>
      </c>
      <c r="C49" s="64" t="s">
        <v>68</v>
      </c>
      <c r="D49" s="65">
        <v>5078.375</v>
      </c>
      <c r="E49" s="12">
        <v>-35.710408769360789</v>
      </c>
      <c r="F49" s="13">
        <v>-16.307783812795087</v>
      </c>
      <c r="G49" s="14"/>
      <c r="Q49" s="67" t="s">
        <v>172</v>
      </c>
    </row>
    <row r="50" spans="1:27">
      <c r="Q50" s="67" t="s">
        <v>173</v>
      </c>
    </row>
    <row r="51" spans="1:27">
      <c r="Q51" s="67" t="s">
        <v>174</v>
      </c>
    </row>
    <row r="52" spans="1:27">
      <c r="Q52" s="67" t="s">
        <v>175</v>
      </c>
    </row>
    <row r="53" spans="1:27">
      <c r="Q53" s="67" t="s">
        <v>176</v>
      </c>
    </row>
    <row r="54" spans="1:27">
      <c r="Q54" s="67" t="s">
        <v>177</v>
      </c>
    </row>
    <row r="61" spans="1:27">
      <c r="Q61" s="67" t="s">
        <v>111</v>
      </c>
      <c r="R61" s="67" t="s">
        <v>163</v>
      </c>
      <c r="S61" s="1">
        <v>-16.000540000000001</v>
      </c>
      <c r="T61" s="1">
        <v>-70.661000000000001</v>
      </c>
      <c r="U61" s="62">
        <v>0.46800000000000003</v>
      </c>
      <c r="V61" s="62">
        <v>9.4E-2</v>
      </c>
      <c r="W61" s="67" t="s">
        <v>141</v>
      </c>
      <c r="X61" s="62">
        <v>-149.72028682500391</v>
      </c>
      <c r="Y61" s="62">
        <v>4.7955660453229951</v>
      </c>
      <c r="Z61" s="62">
        <v>-120.81077657705396</v>
      </c>
      <c r="AA61" s="62">
        <f>(Z61-10)/8</f>
        <v>-16.351347072131745</v>
      </c>
    </row>
  </sheetData>
  <sortState xmlns:xlrd2="http://schemas.microsoft.com/office/spreadsheetml/2017/richdata2" ref="Q29:AF47">
    <sortCondition ref="U29:U47"/>
  </sortState>
  <mergeCells count="13">
    <mergeCell ref="B3:C3"/>
    <mergeCell ref="G3:H3"/>
    <mergeCell ref="B1:C1"/>
    <mergeCell ref="E1:F1"/>
    <mergeCell ref="G1:H1"/>
    <mergeCell ref="B2:C2"/>
    <mergeCell ref="E2:F2"/>
    <mergeCell ref="B4:C4"/>
    <mergeCell ref="G4:H4"/>
    <mergeCell ref="B5:D5"/>
    <mergeCell ref="G5:H5"/>
    <mergeCell ref="B6:D6"/>
    <mergeCell ref="G6:H6"/>
  </mergeCells>
  <hyperlinks>
    <hyperlink ref="E2" r:id="rId1" xr:uid="{465D9BEF-CD75-6C47-838F-AB1E6C42661C}"/>
  </hyperlinks>
  <pageMargins left="0.7" right="0.7" top="0.75" bottom="0.75" header="0.3" footer="0.3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91EDA-78DF-064B-A11E-F285879EAA1B}">
  <dimension ref="A1:D2"/>
  <sheetViews>
    <sheetView zoomScale="120" zoomScaleNormal="120" workbookViewId="0">
      <selection activeCell="I17" sqref="I17"/>
    </sheetView>
  </sheetViews>
  <sheetFormatPr baseColWidth="10" defaultRowHeight="13"/>
  <cols>
    <col min="4" max="4" width="15.3984375" bestFit="1" customWidth="1"/>
  </cols>
  <sheetData>
    <row r="1" spans="1:4" ht="14">
      <c r="A1" s="68">
        <v>21.4</v>
      </c>
      <c r="B1" s="68">
        <v>2600</v>
      </c>
      <c r="C1" s="68"/>
      <c r="D1" s="68" t="s">
        <v>180</v>
      </c>
    </row>
    <row r="2" spans="1:4" ht="14">
      <c r="A2" s="68">
        <v>24.5</v>
      </c>
      <c r="B2" s="68">
        <v>1800</v>
      </c>
      <c r="C2" s="68"/>
      <c r="D2" s="69">
        <f>(B1-B2)/(A2-A1)</f>
        <v>258.06451612903214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Carbonates</vt:lpstr>
      <vt:lpstr>Strat_Age_Model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hailmill</dc:creator>
  <cp:lastModifiedBy>Sundell, Kurt Eric - (sundell)</cp:lastModifiedBy>
  <dcterms:created xsi:type="dcterms:W3CDTF">2022-06-02T14:01:13Z</dcterms:created>
  <dcterms:modified xsi:type="dcterms:W3CDTF">2025-02-28T15:37:19Z</dcterms:modified>
</cp:coreProperties>
</file>