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WACC" sheetId="1" r:id="rId1"/>
    <sheet name="NPV-without lamented" sheetId="2" r:id="rId2"/>
    <sheet name="NPV-with lamented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" i="3"/>
  <c r="E46"/>
  <c r="F20"/>
  <c r="G20"/>
  <c r="H20"/>
  <c r="I20"/>
  <c r="I25" s="1"/>
  <c r="I30" s="1"/>
  <c r="I33" s="1"/>
  <c r="E20"/>
  <c r="E25" s="1"/>
  <c r="E30" s="1"/>
  <c r="F25"/>
  <c r="F30" s="1"/>
  <c r="G25"/>
  <c r="G30" s="1"/>
  <c r="G33" s="1"/>
  <c r="H25"/>
  <c r="H30" s="1"/>
  <c r="H33" s="1"/>
  <c r="D50"/>
  <c r="I43"/>
  <c r="H43"/>
  <c r="I41"/>
  <c r="H41"/>
  <c r="G41"/>
  <c r="F41"/>
  <c r="G43" s="1"/>
  <c r="E41"/>
  <c r="E43" s="1"/>
  <c r="D41"/>
  <c r="D51" i="2"/>
  <c r="F47"/>
  <c r="G47"/>
  <c r="H47"/>
  <c r="I47"/>
  <c r="E47"/>
  <c r="I42"/>
  <c r="I44" s="1"/>
  <c r="H42"/>
  <c r="G42"/>
  <c r="G44" s="1"/>
  <c r="F42"/>
  <c r="F44" s="1"/>
  <c r="E42"/>
  <c r="E44" s="1"/>
  <c r="D42"/>
  <c r="F34"/>
  <c r="G34"/>
  <c r="H34"/>
  <c r="I34"/>
  <c r="F31"/>
  <c r="G31"/>
  <c r="H31"/>
  <c r="I31"/>
  <c r="E31"/>
  <c r="E34" s="1"/>
  <c r="C20" i="1"/>
  <c r="L22"/>
  <c r="J12"/>
  <c r="O19"/>
  <c r="K12"/>
  <c r="L12"/>
  <c r="J15" s="1"/>
  <c r="M12"/>
  <c r="N12"/>
  <c r="O12"/>
  <c r="P12"/>
  <c r="F33" i="3" l="1"/>
  <c r="E33"/>
  <c r="G46"/>
  <c r="I46"/>
  <c r="H46"/>
  <c r="F43"/>
  <c r="H44" i="2"/>
</calcChain>
</file>

<file path=xl/sharedStrings.xml><?xml version="1.0" encoding="utf-8"?>
<sst xmlns="http://schemas.openxmlformats.org/spreadsheetml/2006/main" count="111" uniqueCount="72">
  <si>
    <t>DIXON CORPORATION</t>
  </si>
  <si>
    <t>corporate WACC</t>
  </si>
  <si>
    <t>YEAR</t>
  </si>
  <si>
    <t>Income Before Taxes</t>
  </si>
  <si>
    <t>Taxes</t>
  </si>
  <si>
    <t>Tax Rate</t>
  </si>
  <si>
    <t>Equity</t>
  </si>
  <si>
    <t>ACC</t>
  </si>
  <si>
    <t>PW</t>
  </si>
  <si>
    <t>KM</t>
  </si>
  <si>
    <t>IMC</t>
  </si>
  <si>
    <t>GP</t>
  </si>
  <si>
    <t>BC</t>
  </si>
  <si>
    <t>SC</t>
  </si>
  <si>
    <t>Debt</t>
  </si>
  <si>
    <t>ßD</t>
  </si>
  <si>
    <t>ßU</t>
  </si>
  <si>
    <t>Mean ßU=</t>
  </si>
  <si>
    <t>Target Debt/Value</t>
  </si>
  <si>
    <t>Levered Beta=Unlevered Beta*(1 + [(1- Tax) (Debt/Equity)])</t>
  </si>
  <si>
    <t>Levered Beta=</t>
  </si>
  <si>
    <t>Tax rate</t>
  </si>
  <si>
    <t xml:space="preserve"> ßE</t>
  </si>
  <si>
    <t>EMRP=</t>
  </si>
  <si>
    <t xml:space="preserve">Equity Cost Of Capital(R[e]) = </t>
  </si>
  <si>
    <t>R[f]+EMRP*Beta</t>
  </si>
  <si>
    <t>Long-term Treasury bonds:</t>
  </si>
  <si>
    <t>Risk Free Rate</t>
  </si>
  <si>
    <t>R(E)=</t>
  </si>
  <si>
    <t xml:space="preserve">Debt Cost Of Capital(R[d]) = </t>
  </si>
  <si>
    <t>R[wacc]=R[e]*E/V+R[d]*D/V*(1-t)</t>
  </si>
  <si>
    <t>R[wacc]=</t>
  </si>
  <si>
    <t>E/V=</t>
  </si>
  <si>
    <t>D/V=</t>
  </si>
  <si>
    <t>Expected 12/31 1979</t>
  </si>
  <si>
    <t>For the Years Ended December 31,</t>
  </si>
  <si>
    <t>Revenues</t>
  </si>
  <si>
    <t>Sales (tons)</t>
  </si>
  <si>
    <t>Average price/ton</t>
  </si>
  <si>
    <t>Sales ($000)</t>
  </si>
  <si>
    <t>Manufacturing Costs</t>
  </si>
  <si>
    <r>
      <t>Variable</t>
    </r>
    <r>
      <rPr>
        <sz val="11"/>
        <color theme="1"/>
        <rFont val="Calibri"/>
        <family val="2"/>
        <scheme val="minor"/>
      </rPr>
      <t>: –Power</t>
    </r>
  </si>
  <si>
    <t>–Graphite</t>
  </si>
  <si>
    <t>–Salt and other</t>
  </si>
  <si>
    <t>Total variable</t>
  </si>
  <si>
    <r>
      <t>Fixed</t>
    </r>
    <r>
      <rPr>
        <sz val="11"/>
        <color theme="1"/>
        <rFont val="Calibri"/>
        <family val="2"/>
        <scheme val="minor"/>
      </rPr>
      <t>:     –Labor</t>
    </r>
  </si>
  <si>
    <t>–Maintenance</t>
  </si>
  <si>
    <t>–Other</t>
  </si>
  <si>
    <t>Total fixed</t>
  </si>
  <si>
    <t>Total Manufacturing Costs</t>
  </si>
  <si>
    <t>Other Charges</t>
  </si>
  <si>
    <t>Selling</t>
  </si>
  <si>
    <t>R&amp;D</t>
  </si>
  <si>
    <t>(Revenues-Cash Expenses)</t>
  </si>
  <si>
    <t>Depreciation</t>
  </si>
  <si>
    <t>Cash flow from operations = (revenues – cash expenses) × (1 – tax rate)+ (depreciation × tax rate)</t>
  </si>
  <si>
    <t>Cash flow from operations</t>
  </si>
  <si>
    <t>Tax Rate=48%</t>
  </si>
  <si>
    <t>Accounts receivable</t>
  </si>
  <si>
    <t>Inventories</t>
  </si>
  <si>
    <t>CURRENT ASSETS</t>
  </si>
  <si>
    <t>Accounts payable</t>
  </si>
  <si>
    <t>CURRENT LIABILITIES</t>
  </si>
  <si>
    <t>Working capital</t>
  </si>
  <si>
    <t>Change inWorking capital</t>
  </si>
  <si>
    <t>Capital Expenditure</t>
  </si>
  <si>
    <t xml:space="preserve"> Current Assets-Current Liabilities.</t>
  </si>
  <si>
    <t>Working capital=</t>
  </si>
  <si>
    <t>Total cash flow</t>
  </si>
  <si>
    <t>Discounted cash flow</t>
  </si>
  <si>
    <t>NPV=</t>
  </si>
  <si>
    <t>Decrease in Power consumption</t>
  </si>
</sst>
</file>

<file path=xl/styles.xml><?xml version="1.0" encoding="utf-8"?>
<styleSheet xmlns="http://schemas.openxmlformats.org/spreadsheetml/2006/main">
  <numFmts count="4">
    <numFmt numFmtId="164" formatCode="0.0%"/>
    <numFmt numFmtId="169" formatCode="&quot;$&quot;#,##0;[Red]&quot;$&quot;#,##0"/>
    <numFmt numFmtId="170" formatCode="&quot;$&quot;#,##0_);[Red]\(&quot;$&quot;#,##0\)"/>
    <numFmt numFmtId="171" formatCode="0;[Red]0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Arial Unicode MS"/>
      <family val="2"/>
    </font>
    <font>
      <sz val="24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Book Antiqua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Book Antiqua"/>
      <family val="1"/>
    </font>
    <font>
      <sz val="11.5"/>
      <color rgb="FFFFFFFF"/>
      <name val="Garamond"/>
      <family val="1"/>
    </font>
    <font>
      <sz val="11.5"/>
      <color theme="1"/>
      <name val="Garamond"/>
      <family val="1"/>
    </font>
    <font>
      <sz val="11.5"/>
      <name val="Garamond"/>
      <family val="1"/>
    </font>
    <font>
      <u/>
      <sz val="11.5"/>
      <name val="Garamond"/>
      <family val="1"/>
    </font>
    <font>
      <sz val="10"/>
      <color rgb="FF444444"/>
      <name val="Arial"/>
      <family val="2"/>
    </font>
    <font>
      <b/>
      <sz val="12"/>
      <color theme="1"/>
      <name val="Calibri"/>
      <family val="2"/>
      <scheme val="minor"/>
    </font>
    <font>
      <sz val="8"/>
      <color theme="1"/>
      <name val="Book Antiqua"/>
      <family val="1"/>
    </font>
    <font>
      <b/>
      <sz val="10"/>
      <name val="Arial"/>
      <family val="2"/>
    </font>
    <font>
      <b/>
      <i/>
      <sz val="10"/>
      <name val="Arial"/>
      <family val="2"/>
    </font>
    <font>
      <b/>
      <sz val="9"/>
      <color rgb="FF282829"/>
      <name val="Segoe U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right" vertical="top" wrapText="1"/>
    </xf>
    <xf numFmtId="3" fontId="4" fillId="0" borderId="0" xfId="0" applyNumberFormat="1" applyFont="1" applyAlignment="1">
      <alignment horizontal="right" vertical="top" wrapText="1"/>
    </xf>
    <xf numFmtId="0" fontId="5" fillId="0" borderId="0" xfId="0" applyFont="1"/>
    <xf numFmtId="3" fontId="6" fillId="0" borderId="0" xfId="0" applyNumberFormat="1" applyFont="1" applyAlignment="1">
      <alignment horizontal="right" vertical="top" wrapText="1"/>
    </xf>
    <xf numFmtId="3" fontId="7" fillId="0" borderId="0" xfId="0" applyNumberFormat="1" applyFont="1" applyAlignment="1">
      <alignment horizontal="right" vertical="top" wrapText="1"/>
    </xf>
    <xf numFmtId="0" fontId="8" fillId="0" borderId="0" xfId="0" applyFont="1"/>
    <xf numFmtId="10" fontId="0" fillId="0" borderId="0" xfId="0" applyNumberFormat="1"/>
    <xf numFmtId="10" fontId="1" fillId="0" borderId="0" xfId="0" applyNumberFormat="1" applyFont="1"/>
    <xf numFmtId="164" fontId="0" fillId="0" borderId="0" xfId="0" applyNumberFormat="1"/>
    <xf numFmtId="0" fontId="9" fillId="0" borderId="3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10" fontId="10" fillId="0" borderId="4" xfId="0" applyNumberFormat="1" applyFont="1" applyBorder="1" applyAlignment="1">
      <alignment horizontal="center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0" xfId="0" applyFont="1"/>
    <xf numFmtId="0" fontId="11" fillId="2" borderId="0" xfId="0" applyFont="1" applyFill="1" applyAlignment="1">
      <alignment horizontal="center" vertical="top" wrapText="1"/>
    </xf>
    <xf numFmtId="0" fontId="12" fillId="2" borderId="0" xfId="0" applyFont="1" applyFill="1" applyAlignment="1">
      <alignment horizontal="center" vertical="top" wrapText="1"/>
    </xf>
    <xf numFmtId="9" fontId="0" fillId="0" borderId="0" xfId="0" applyNumberForma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vertical="top" wrapText="1"/>
    </xf>
    <xf numFmtId="10" fontId="15" fillId="0" borderId="0" xfId="0" applyNumberFormat="1" applyFont="1" applyAlignment="1">
      <alignment horizontal="left" vertical="top" wrapText="1" indent="3"/>
    </xf>
    <xf numFmtId="0" fontId="1" fillId="0" borderId="0" xfId="0" applyFont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right" indent="2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 indent="2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 indent="2"/>
    </xf>
    <xf numFmtId="3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0" fontId="17" fillId="0" borderId="0" xfId="0" applyFont="1" applyAlignment="1">
      <alignment horizontal="left"/>
    </xf>
    <xf numFmtId="49" fontId="0" fillId="0" borderId="0" xfId="0" applyNumberFormat="1" applyAlignment="1">
      <alignment horizontal="left" indent="5"/>
    </xf>
    <xf numFmtId="171" fontId="0" fillId="0" borderId="0" xfId="0" applyNumberFormat="1" applyAlignment="1">
      <alignment horizontal="right"/>
    </xf>
    <xf numFmtId="0" fontId="0" fillId="0" borderId="0" xfId="0" applyAlignment="1">
      <alignment horizontal="left" indent="5"/>
    </xf>
    <xf numFmtId="0" fontId="0" fillId="0" borderId="9" xfId="0" applyBorder="1" applyAlignment="1">
      <alignment horizontal="right" indent="2"/>
    </xf>
    <xf numFmtId="169" fontId="0" fillId="0" borderId="9" xfId="0" applyNumberFormat="1" applyBorder="1" applyAlignment="1">
      <alignment horizontal="right"/>
    </xf>
    <xf numFmtId="0" fontId="0" fillId="0" borderId="0" xfId="0" applyAlignment="1">
      <alignment horizontal="left"/>
    </xf>
    <xf numFmtId="169" fontId="0" fillId="0" borderId="0" xfId="0" applyNumberFormat="1"/>
    <xf numFmtId="0" fontId="0" fillId="0" borderId="10" xfId="0" applyBorder="1" applyAlignment="1">
      <alignment horizontal="right" indent="2"/>
    </xf>
    <xf numFmtId="169" fontId="0" fillId="0" borderId="10" xfId="0" applyNumberFormat="1" applyBorder="1" applyAlignment="1">
      <alignment horizontal="right"/>
    </xf>
    <xf numFmtId="169" fontId="0" fillId="0" borderId="0" xfId="0" applyNumberFormat="1" applyAlignment="1">
      <alignment horizontal="right" indent="2"/>
    </xf>
    <xf numFmtId="171" fontId="0" fillId="0" borderId="0" xfId="0" applyNumberFormat="1" applyBorder="1" applyAlignment="1">
      <alignment horizontal="right" indent="2"/>
    </xf>
    <xf numFmtId="171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171" fontId="0" fillId="0" borderId="10" xfId="0" applyNumberFormat="1" applyBorder="1" applyAlignment="1">
      <alignment horizontal="right" indent="2"/>
    </xf>
    <xf numFmtId="171" fontId="0" fillId="0" borderId="10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0" fontId="19" fillId="0" borderId="0" xfId="0" applyFont="1"/>
    <xf numFmtId="0" fontId="0" fillId="3" borderId="0" xfId="0" applyFill="1"/>
    <xf numFmtId="0" fontId="19" fillId="3" borderId="0" xfId="0" applyFont="1" applyFill="1"/>
    <xf numFmtId="0" fontId="0" fillId="2" borderId="0" xfId="0" applyFill="1"/>
    <xf numFmtId="0" fontId="16" fillId="2" borderId="8" xfId="0" applyFont="1" applyFill="1" applyBorder="1" applyAlignment="1">
      <alignment horizontal="left"/>
    </xf>
    <xf numFmtId="0" fontId="16" fillId="2" borderId="8" xfId="0" applyFont="1" applyFill="1" applyBorder="1" applyAlignment="1">
      <alignment horizontal="center" wrapText="1"/>
    </xf>
    <xf numFmtId="0" fontId="16" fillId="2" borderId="9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6" fillId="2" borderId="0" xfId="0" applyFont="1" applyFill="1" applyAlignment="1">
      <alignment horizontal="left"/>
    </xf>
    <xf numFmtId="0" fontId="0" fillId="2" borderId="0" xfId="0" applyFill="1" applyAlignment="1">
      <alignment horizontal="right" indent="2"/>
    </xf>
    <xf numFmtId="0" fontId="0" fillId="2" borderId="0" xfId="0" applyFill="1" applyAlignment="1">
      <alignment horizontal="right"/>
    </xf>
    <xf numFmtId="0" fontId="0" fillId="4" borderId="0" xfId="0" applyFill="1"/>
    <xf numFmtId="0" fontId="1" fillId="4" borderId="0" xfId="0" applyFont="1" applyFill="1"/>
    <xf numFmtId="0" fontId="14" fillId="4" borderId="0" xfId="0" applyFont="1" applyFill="1"/>
    <xf numFmtId="0" fontId="18" fillId="4" borderId="0" xfId="0" applyFont="1" applyFill="1"/>
    <xf numFmtId="0" fontId="16" fillId="4" borderId="8" xfId="0" applyFont="1" applyFill="1" applyBorder="1" applyAlignment="1">
      <alignment horizontal="center" wrapText="1"/>
    </xf>
    <xf numFmtId="0" fontId="16" fillId="4" borderId="9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0" fillId="4" borderId="0" xfId="0" applyFill="1" applyAlignment="1">
      <alignment horizontal="right" indent="2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 indent="2"/>
    </xf>
    <xf numFmtId="169" fontId="0" fillId="4" borderId="0" xfId="0" applyNumberFormat="1" applyFill="1" applyAlignment="1">
      <alignment horizontal="right" indent="2"/>
    </xf>
    <xf numFmtId="169" fontId="0" fillId="4" borderId="0" xfId="0" applyNumberFormat="1" applyFill="1" applyAlignment="1">
      <alignment horizontal="right"/>
    </xf>
    <xf numFmtId="171" fontId="0" fillId="4" borderId="0" xfId="0" applyNumberFormat="1" applyFill="1" applyBorder="1" applyAlignment="1">
      <alignment horizontal="right" indent="2"/>
    </xf>
    <xf numFmtId="171" fontId="0" fillId="4" borderId="0" xfId="0" applyNumberFormat="1" applyFill="1" applyBorder="1" applyAlignment="1">
      <alignment horizontal="right"/>
    </xf>
    <xf numFmtId="3" fontId="0" fillId="4" borderId="0" xfId="0" applyNumberFormat="1" applyFill="1" applyBorder="1" applyAlignment="1">
      <alignment horizontal="right"/>
    </xf>
    <xf numFmtId="171" fontId="0" fillId="4" borderId="10" xfId="0" applyNumberFormat="1" applyFill="1" applyBorder="1" applyAlignment="1">
      <alignment horizontal="right" indent="2"/>
    </xf>
    <xf numFmtId="171" fontId="0" fillId="4" borderId="10" xfId="0" applyNumberFormat="1" applyFill="1" applyBorder="1" applyAlignment="1">
      <alignment horizontal="right"/>
    </xf>
    <xf numFmtId="3" fontId="0" fillId="4" borderId="10" xfId="0" applyNumberFormat="1" applyFill="1" applyBorder="1" applyAlignment="1">
      <alignment horizontal="right"/>
    </xf>
    <xf numFmtId="169" fontId="0" fillId="4" borderId="0" xfId="0" applyNumberFormat="1" applyFill="1"/>
    <xf numFmtId="1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9933"/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13</xdr:row>
      <xdr:rowOff>0</xdr:rowOff>
    </xdr:from>
    <xdr:to>
      <xdr:col>13</xdr:col>
      <xdr:colOff>304800</xdr:colOff>
      <xdr:row>14</xdr:row>
      <xdr:rowOff>106680</xdr:rowOff>
    </xdr:to>
    <xdr:sp macro="" textlink="">
      <xdr:nvSpPr>
        <xdr:cNvPr id="1025" name="AutoShape 1" descr="{\displaystyle {\text{Working Capital}}={\text{Current Assets}}-{\text{Current Liabilities}}}"/>
        <xdr:cNvSpPr>
          <a:spLocks noChangeAspect="1" noChangeArrowheads="1"/>
        </xdr:cNvSpPr>
      </xdr:nvSpPr>
      <xdr:spPr bwMode="auto">
        <a:xfrm>
          <a:off x="6705600" y="237744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12</xdr:row>
      <xdr:rowOff>0</xdr:rowOff>
    </xdr:from>
    <xdr:to>
      <xdr:col>13</xdr:col>
      <xdr:colOff>304800</xdr:colOff>
      <xdr:row>13</xdr:row>
      <xdr:rowOff>91440</xdr:rowOff>
    </xdr:to>
    <xdr:sp macro="" textlink="">
      <xdr:nvSpPr>
        <xdr:cNvPr id="3" name="AutoShape 1" descr="{\displaystyle {\text{Working Capital}}={\text{Current Assets}}-{\text{Current Liabilities}}}"/>
        <xdr:cNvSpPr>
          <a:spLocks noChangeAspect="1" noChangeArrowheads="1"/>
        </xdr:cNvSpPr>
      </xdr:nvSpPr>
      <xdr:spPr bwMode="auto">
        <a:xfrm>
          <a:off x="7924800" y="237744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22"/>
  <sheetViews>
    <sheetView showGridLines="0" tabSelected="1" workbookViewId="0">
      <selection activeCell="F17" sqref="F17"/>
    </sheetView>
  </sheetViews>
  <sheetFormatPr defaultRowHeight="14.4"/>
  <cols>
    <col min="4" max="4" width="11" bestFit="1" customWidth="1"/>
    <col min="10" max="10" width="11.44140625" bestFit="1" customWidth="1"/>
  </cols>
  <sheetData>
    <row r="3" spans="1:16" ht="40.200000000000003">
      <c r="A3" s="1" t="s">
        <v>0</v>
      </c>
    </row>
    <row r="5" spans="1:16" ht="31.2">
      <c r="A5" s="2" t="s">
        <v>1</v>
      </c>
    </row>
    <row r="6" spans="1:16" ht="15.6" thickBot="1">
      <c r="I6" s="12">
        <v>1978</v>
      </c>
      <c r="J6" s="20" t="s">
        <v>7</v>
      </c>
      <c r="K6" s="20" t="s">
        <v>8</v>
      </c>
      <c r="L6" s="21" t="s">
        <v>9</v>
      </c>
      <c r="M6" s="21" t="s">
        <v>10</v>
      </c>
      <c r="N6" s="21" t="s">
        <v>11</v>
      </c>
      <c r="O6" s="21" t="s">
        <v>12</v>
      </c>
      <c r="P6" s="21" t="s">
        <v>13</v>
      </c>
    </row>
    <row r="7" spans="1:16" ht="16.2" thickTop="1" thickBot="1">
      <c r="A7" t="s">
        <v>2</v>
      </c>
      <c r="D7" s="3">
        <v>1979</v>
      </c>
      <c r="E7" s="4"/>
      <c r="F7" s="4"/>
      <c r="I7" s="13" t="s">
        <v>6</v>
      </c>
      <c r="J7" s="14">
        <v>0.61</v>
      </c>
      <c r="K7" s="14">
        <v>0.69</v>
      </c>
      <c r="L7" s="14">
        <v>0.83</v>
      </c>
      <c r="M7" s="14">
        <v>0.68</v>
      </c>
      <c r="N7" s="14">
        <v>0.71</v>
      </c>
      <c r="O7" s="14">
        <v>0.85</v>
      </c>
      <c r="P7" s="14">
        <v>0.79</v>
      </c>
    </row>
    <row r="8" spans="1:16" ht="16.2" thickTop="1" thickBot="1">
      <c r="A8" s="5" t="s">
        <v>3</v>
      </c>
      <c r="D8" s="6">
        <v>7842</v>
      </c>
      <c r="E8" s="7"/>
      <c r="F8" s="7"/>
      <c r="I8" s="15" t="s">
        <v>14</v>
      </c>
      <c r="J8" s="14">
        <v>0.39</v>
      </c>
      <c r="K8" s="14">
        <v>0.31</v>
      </c>
      <c r="L8" s="14">
        <v>0.17</v>
      </c>
      <c r="M8" s="14">
        <v>0.32</v>
      </c>
      <c r="N8" s="14">
        <v>0.28999999999999998</v>
      </c>
      <c r="O8" s="14">
        <v>0.15</v>
      </c>
      <c r="P8" s="14">
        <v>0.21</v>
      </c>
    </row>
    <row r="9" spans="1:16" ht="15.6" thickBot="1">
      <c r="A9" s="8" t="s">
        <v>4</v>
      </c>
      <c r="D9" s="7">
        <v>3818</v>
      </c>
      <c r="E9" s="9"/>
      <c r="F9" s="9"/>
      <c r="I9" s="16" t="s">
        <v>21</v>
      </c>
      <c r="J9" s="17">
        <v>0.48699999999999999</v>
      </c>
      <c r="K9" s="17">
        <v>0.48699999999999999</v>
      </c>
      <c r="L9" s="17">
        <v>0.48699999999999999</v>
      </c>
      <c r="M9" s="17">
        <v>0.48699999999999999</v>
      </c>
      <c r="N9" s="17">
        <v>0.48699999999999999</v>
      </c>
      <c r="O9" s="17">
        <v>0.48699999999999999</v>
      </c>
      <c r="P9" s="17">
        <v>0.48699999999999999</v>
      </c>
    </row>
    <row r="10" spans="1:16" ht="15.6" thickBot="1">
      <c r="A10" t="s">
        <v>5</v>
      </c>
      <c r="D10" s="10">
        <v>0.48599999999999999</v>
      </c>
      <c r="I10" t="s">
        <v>22</v>
      </c>
      <c r="J10" s="14">
        <v>1.2</v>
      </c>
      <c r="K10" s="14">
        <v>1.33</v>
      </c>
      <c r="L10" s="14">
        <v>1.06</v>
      </c>
      <c r="M10" s="14">
        <v>0.81</v>
      </c>
      <c r="N10" s="14">
        <v>1.5</v>
      </c>
      <c r="O10" s="14">
        <v>1.1000000000000001</v>
      </c>
      <c r="P10" s="14">
        <v>1.2</v>
      </c>
    </row>
    <row r="11" spans="1:16" ht="15.6" thickBot="1">
      <c r="F11" s="11"/>
      <c r="I11" s="16" t="s">
        <v>15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</row>
    <row r="12" spans="1:16" ht="15.6" thickBot="1">
      <c r="A12" t="s">
        <v>23</v>
      </c>
      <c r="B12" s="22">
        <v>0.05</v>
      </c>
      <c r="I12" s="18" t="s">
        <v>16</v>
      </c>
      <c r="J12" s="14">
        <f>J10/(1+((1-0.48)*J8/J7))</f>
        <v>0.90059055118110232</v>
      </c>
      <c r="K12" s="14">
        <f>K10/(1+((1-0.48)*K8/K7))</f>
        <v>1.078125</v>
      </c>
      <c r="L12" s="14">
        <f t="shared" ref="K12:P12" si="0">L10/(1+((1-0.48)*L8/L7))</f>
        <v>0.95797038327526141</v>
      </c>
      <c r="M12" s="14">
        <f t="shared" si="0"/>
        <v>0.65075614366729684</v>
      </c>
      <c r="N12" s="14">
        <f t="shared" si="0"/>
        <v>1.2372211895910781</v>
      </c>
      <c r="O12" s="14">
        <f t="shared" si="0"/>
        <v>1.007543103448276</v>
      </c>
      <c r="P12" s="14">
        <f t="shared" si="0"/>
        <v>1.054270462633452</v>
      </c>
    </row>
    <row r="13" spans="1:16" ht="32.4">
      <c r="A13" t="s">
        <v>27</v>
      </c>
      <c r="C13" s="25" t="s">
        <v>26</v>
      </c>
      <c r="D13" s="26">
        <v>9.5000000000000001E-2</v>
      </c>
      <c r="I13" s="19"/>
    </row>
    <row r="14" spans="1:16">
      <c r="A14" t="s">
        <v>32</v>
      </c>
      <c r="B14">
        <v>0.65</v>
      </c>
    </row>
    <row r="15" spans="1:16">
      <c r="A15" t="s">
        <v>33</v>
      </c>
      <c r="B15">
        <v>0.35</v>
      </c>
      <c r="I15" t="s">
        <v>17</v>
      </c>
      <c r="J15">
        <f>SUM(J12:P12)/7</f>
        <v>0.98378240482806667</v>
      </c>
      <c r="L15" t="s">
        <v>18</v>
      </c>
      <c r="N15" s="22">
        <v>0.35</v>
      </c>
    </row>
    <row r="16" spans="1:16" ht="15.6">
      <c r="A16" s="24" t="s">
        <v>29</v>
      </c>
      <c r="B16" s="24"/>
      <c r="C16" s="24"/>
      <c r="D16" s="9">
        <v>0.1125</v>
      </c>
    </row>
    <row r="18" spans="2:15">
      <c r="M18" s="23" t="s">
        <v>19</v>
      </c>
    </row>
    <row r="19" spans="2:15">
      <c r="B19" t="s">
        <v>30</v>
      </c>
      <c r="M19" t="s">
        <v>20</v>
      </c>
      <c r="O19">
        <f>J15*(1+(1-0.48)*0.35/0.65)</f>
        <v>1.2592414781799253</v>
      </c>
    </row>
    <row r="20" spans="2:15">
      <c r="B20" s="27" t="s">
        <v>31</v>
      </c>
      <c r="C20" s="27">
        <f>L22*B14+(1-0.48)*B15*11.25</f>
        <v>12.315034804084757</v>
      </c>
    </row>
    <row r="21" spans="2:15" ht="15.6">
      <c r="I21" s="24" t="s">
        <v>24</v>
      </c>
      <c r="J21" s="24"/>
      <c r="K21" s="24"/>
      <c r="L21" s="24" t="s">
        <v>25</v>
      </c>
      <c r="M21" s="24"/>
    </row>
    <row r="22" spans="2:15">
      <c r="K22" t="s">
        <v>28</v>
      </c>
      <c r="L22">
        <f>9.5+O19*5</f>
        <v>15.796207390899626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U53"/>
  <sheetViews>
    <sheetView showGridLines="0" topLeftCell="A13" workbookViewId="0">
      <selection activeCell="K3" sqref="K3"/>
    </sheetView>
  </sheetViews>
  <sheetFormatPr defaultRowHeight="14.4"/>
  <sheetData>
    <row r="7" spans="3:21"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</row>
    <row r="8" spans="3:21">
      <c r="C8" s="59"/>
      <c r="D8" s="59"/>
      <c r="E8" s="59"/>
      <c r="F8" s="59"/>
      <c r="G8" s="59"/>
      <c r="H8" s="59"/>
      <c r="I8" s="5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</row>
    <row r="9" spans="3:21">
      <c r="C9" s="60"/>
      <c r="D9" s="61" t="s">
        <v>34</v>
      </c>
      <c r="E9" s="62" t="s">
        <v>35</v>
      </c>
      <c r="F9" s="62"/>
      <c r="G9" s="62"/>
      <c r="H9" s="62"/>
      <c r="I9" s="62"/>
      <c r="K9" s="69"/>
      <c r="L9" s="70" t="s">
        <v>55</v>
      </c>
      <c r="M9" s="70"/>
      <c r="N9" s="70"/>
      <c r="O9" s="70"/>
      <c r="P9" s="70"/>
      <c r="Q9" s="70"/>
      <c r="R9" s="70"/>
      <c r="S9" s="70"/>
      <c r="T9" s="70"/>
      <c r="U9" s="69"/>
    </row>
    <row r="10" spans="3:21">
      <c r="C10" s="63"/>
      <c r="D10" s="64"/>
      <c r="E10" s="65">
        <v>1980</v>
      </c>
      <c r="F10" s="65">
        <v>1981</v>
      </c>
      <c r="G10" s="65">
        <v>1982</v>
      </c>
      <c r="H10" s="65">
        <v>1983</v>
      </c>
      <c r="I10" s="65">
        <v>1984</v>
      </c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</row>
    <row r="11" spans="3:21">
      <c r="C11" s="66"/>
      <c r="D11" s="67"/>
      <c r="E11" s="68"/>
      <c r="F11" s="68"/>
      <c r="G11" s="68"/>
      <c r="H11" s="68"/>
      <c r="I11" s="68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</row>
    <row r="12" spans="3:21">
      <c r="C12" s="29" t="s">
        <v>36</v>
      </c>
      <c r="D12" s="32"/>
      <c r="E12" s="33"/>
      <c r="F12" s="33"/>
      <c r="G12" s="33"/>
      <c r="H12" s="33"/>
      <c r="I12" s="33"/>
      <c r="K12" s="69"/>
      <c r="L12" s="69" t="s">
        <v>57</v>
      </c>
      <c r="M12" s="69"/>
      <c r="N12" s="69"/>
      <c r="O12" s="69"/>
      <c r="P12" s="69"/>
      <c r="Q12" s="69"/>
      <c r="R12" s="69"/>
      <c r="S12" s="69"/>
      <c r="T12" s="69"/>
      <c r="U12" s="69"/>
    </row>
    <row r="13" spans="3:21">
      <c r="C13" s="34" t="s">
        <v>37</v>
      </c>
      <c r="D13" s="30"/>
      <c r="E13" s="35">
        <v>32000</v>
      </c>
      <c r="F13" s="35">
        <v>35000</v>
      </c>
      <c r="G13" s="35">
        <v>38000</v>
      </c>
      <c r="H13" s="35">
        <v>38000</v>
      </c>
      <c r="I13" s="35">
        <v>38000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</row>
    <row r="14" spans="3:21" ht="15.6">
      <c r="C14" s="34" t="s">
        <v>38</v>
      </c>
      <c r="D14" s="30"/>
      <c r="E14" s="36">
        <v>415</v>
      </c>
      <c r="F14" s="36">
        <v>480</v>
      </c>
      <c r="G14" s="36">
        <v>520</v>
      </c>
      <c r="H14" s="36">
        <v>562</v>
      </c>
      <c r="I14" s="36">
        <v>606</v>
      </c>
      <c r="K14" s="69"/>
      <c r="L14" s="71" t="s">
        <v>67</v>
      </c>
      <c r="M14" s="69"/>
      <c r="N14" s="72" t="s">
        <v>66</v>
      </c>
      <c r="O14" s="69"/>
      <c r="P14" s="69"/>
      <c r="Q14" s="69"/>
      <c r="R14" s="69"/>
      <c r="S14" s="69"/>
      <c r="T14" s="69"/>
      <c r="U14" s="69"/>
    </row>
    <row r="15" spans="3:21">
      <c r="C15" s="34" t="s">
        <v>39</v>
      </c>
      <c r="D15" s="30"/>
      <c r="E15" s="36">
        <v>13280</v>
      </c>
      <c r="F15" s="36">
        <v>16800</v>
      </c>
      <c r="G15" s="36">
        <v>19760</v>
      </c>
      <c r="H15" s="36">
        <v>21356</v>
      </c>
      <c r="I15" s="36">
        <v>23028</v>
      </c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</row>
    <row r="16" spans="3:21">
      <c r="C16" s="34"/>
      <c r="D16" s="30"/>
      <c r="E16" s="37"/>
      <c r="F16" s="37"/>
      <c r="G16" s="37"/>
      <c r="H16" s="37"/>
      <c r="I16" s="37"/>
      <c r="K16" s="69"/>
      <c r="L16" s="70" t="s">
        <v>31</v>
      </c>
      <c r="M16" s="70">
        <v>12.31</v>
      </c>
      <c r="N16" s="73"/>
      <c r="O16" s="74"/>
      <c r="P16" s="74"/>
      <c r="Q16" s="74"/>
      <c r="R16" s="74"/>
      <c r="S16" s="74"/>
      <c r="T16" s="69"/>
      <c r="U16" s="69"/>
    </row>
    <row r="17" spans="2:21">
      <c r="C17" s="29" t="s">
        <v>40</v>
      </c>
      <c r="D17" s="30"/>
      <c r="E17" s="31"/>
      <c r="F17" s="31"/>
      <c r="G17" s="31"/>
      <c r="H17" s="31"/>
      <c r="I17" s="31"/>
      <c r="K17" s="69"/>
      <c r="L17" s="69"/>
      <c r="M17" s="69"/>
      <c r="N17" s="75"/>
      <c r="O17" s="76"/>
      <c r="P17" s="76"/>
      <c r="Q17" s="76"/>
      <c r="R17" s="76"/>
      <c r="S17" s="76"/>
      <c r="T17" s="69"/>
      <c r="U17" s="69"/>
    </row>
    <row r="18" spans="2:21">
      <c r="C18" s="38" t="s">
        <v>41</v>
      </c>
      <c r="D18" s="30"/>
      <c r="E18" s="36">
        <v>6304</v>
      </c>
      <c r="F18" s="36">
        <v>7735</v>
      </c>
      <c r="G18" s="36">
        <v>9386</v>
      </c>
      <c r="H18" s="36">
        <v>10526</v>
      </c>
      <c r="I18" s="36">
        <v>11780</v>
      </c>
      <c r="K18" s="69"/>
      <c r="L18" s="77"/>
      <c r="M18" s="78"/>
      <c r="N18" s="79"/>
      <c r="O18" s="79"/>
      <c r="P18" s="79"/>
      <c r="Q18" s="79"/>
      <c r="R18" s="79"/>
      <c r="S18" s="69"/>
      <c r="T18" s="69"/>
      <c r="U18" s="69"/>
    </row>
    <row r="19" spans="2:21">
      <c r="C19" s="39" t="s">
        <v>42</v>
      </c>
      <c r="D19" s="30"/>
      <c r="E19" s="40">
        <v>645</v>
      </c>
      <c r="F19" s="40">
        <v>791</v>
      </c>
      <c r="G19" s="40">
        <v>875</v>
      </c>
      <c r="H19" s="40">
        <v>940</v>
      </c>
      <c r="I19" s="40">
        <v>992</v>
      </c>
      <c r="K19" s="69"/>
      <c r="L19" s="80"/>
      <c r="M19" s="69"/>
      <c r="N19" s="81"/>
      <c r="O19" s="82"/>
      <c r="P19" s="82"/>
      <c r="Q19" s="82"/>
      <c r="R19" s="82"/>
      <c r="S19" s="82"/>
      <c r="T19" s="69"/>
      <c r="U19" s="69"/>
    </row>
    <row r="20" spans="2:21">
      <c r="C20" s="41" t="s">
        <v>43</v>
      </c>
      <c r="D20" s="30"/>
      <c r="E20" s="35">
        <v>1285</v>
      </c>
      <c r="F20" s="35">
        <v>1621</v>
      </c>
      <c r="G20" s="35">
        <v>1753</v>
      </c>
      <c r="H20" s="35">
        <v>1836</v>
      </c>
      <c r="I20" s="35">
        <v>1956</v>
      </c>
      <c r="K20" s="69"/>
      <c r="L20" s="80"/>
      <c r="M20" s="69"/>
      <c r="N20" s="83"/>
      <c r="O20" s="84"/>
      <c r="P20" s="84"/>
      <c r="Q20" s="84"/>
      <c r="R20" s="84"/>
      <c r="S20" s="85"/>
      <c r="T20" s="69"/>
      <c r="U20" s="69"/>
    </row>
    <row r="21" spans="2:21">
      <c r="C21" s="34" t="s">
        <v>44</v>
      </c>
      <c r="D21" s="42"/>
      <c r="E21" s="43">
        <v>8234</v>
      </c>
      <c r="F21" s="43">
        <v>10147</v>
      </c>
      <c r="G21" s="43">
        <v>12014</v>
      </c>
      <c r="H21" s="43">
        <v>13302</v>
      </c>
      <c r="I21" s="43">
        <v>14728</v>
      </c>
      <c r="K21" s="69"/>
      <c r="L21" s="77"/>
      <c r="M21" s="78"/>
      <c r="N21" s="79"/>
      <c r="O21" s="79"/>
      <c r="P21" s="79"/>
      <c r="Q21" s="79"/>
      <c r="R21" s="79"/>
      <c r="S21" s="69"/>
      <c r="T21" s="69"/>
      <c r="U21" s="69"/>
    </row>
    <row r="22" spans="2:21">
      <c r="C22" s="38" t="s">
        <v>45</v>
      </c>
      <c r="D22" s="30"/>
      <c r="E22" s="36">
        <v>1180</v>
      </c>
      <c r="F22" s="36">
        <v>1297</v>
      </c>
      <c r="G22" s="36">
        <v>1427</v>
      </c>
      <c r="H22" s="36">
        <v>1580</v>
      </c>
      <c r="I22" s="36">
        <v>1738</v>
      </c>
      <c r="K22" s="69"/>
      <c r="L22" s="80"/>
      <c r="M22" s="69"/>
      <c r="N22" s="86"/>
      <c r="O22" s="87"/>
      <c r="P22" s="87"/>
      <c r="Q22" s="88"/>
      <c r="R22" s="88"/>
      <c r="S22" s="88"/>
      <c r="T22" s="69"/>
      <c r="U22" s="69"/>
    </row>
    <row r="23" spans="2:21">
      <c r="C23" s="39" t="s">
        <v>46</v>
      </c>
      <c r="D23" s="30"/>
      <c r="E23" s="40">
        <v>256</v>
      </c>
      <c r="F23" s="40">
        <v>277</v>
      </c>
      <c r="G23" s="40">
        <v>299</v>
      </c>
      <c r="H23" s="40">
        <v>322</v>
      </c>
      <c r="I23" s="40">
        <v>354</v>
      </c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</row>
    <row r="24" spans="2:21" ht="15.6">
      <c r="C24" s="39" t="s">
        <v>47</v>
      </c>
      <c r="D24" s="30"/>
      <c r="E24" s="35">
        <v>1154</v>
      </c>
      <c r="F24" s="35">
        <v>1148</v>
      </c>
      <c r="G24" s="35">
        <v>1179</v>
      </c>
      <c r="H24" s="35">
        <v>1113</v>
      </c>
      <c r="I24" s="35">
        <v>1153</v>
      </c>
      <c r="K24" s="69"/>
      <c r="L24" s="71"/>
      <c r="M24" s="69"/>
      <c r="N24" s="89"/>
      <c r="O24" s="89"/>
      <c r="P24" s="89"/>
      <c r="Q24" s="89"/>
      <c r="R24" s="89"/>
      <c r="S24" s="89"/>
      <c r="T24" s="69"/>
      <c r="U24" s="69"/>
    </row>
    <row r="25" spans="2:21">
      <c r="C25" s="34" t="s">
        <v>48</v>
      </c>
      <c r="D25" s="42"/>
      <c r="E25" s="43">
        <v>2590</v>
      </c>
      <c r="F25" s="43">
        <v>2722</v>
      </c>
      <c r="G25" s="43">
        <v>2905</v>
      </c>
      <c r="H25" s="43">
        <v>3015</v>
      </c>
      <c r="I25" s="43">
        <v>3245</v>
      </c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</row>
    <row r="26" spans="2:21" ht="15.6">
      <c r="C26" s="44" t="s">
        <v>49</v>
      </c>
      <c r="D26" s="42"/>
      <c r="E26" s="43">
        <v>10824</v>
      </c>
      <c r="F26" s="43">
        <v>12869</v>
      </c>
      <c r="G26" s="43">
        <v>14919</v>
      </c>
      <c r="H26" s="43">
        <v>16317</v>
      </c>
      <c r="I26" s="43">
        <v>17973</v>
      </c>
      <c r="K26" s="24"/>
      <c r="O26" s="45"/>
      <c r="P26" s="45"/>
      <c r="Q26" s="45"/>
      <c r="R26" s="45"/>
      <c r="S26" s="45"/>
    </row>
    <row r="27" spans="2:21" ht="15.6">
      <c r="C27" s="29" t="s">
        <v>50</v>
      </c>
      <c r="D27" s="30"/>
      <c r="E27" s="31"/>
      <c r="F27" s="31"/>
      <c r="G27" s="31"/>
      <c r="H27" s="31"/>
      <c r="I27" s="31"/>
      <c r="L27" s="24"/>
    </row>
    <row r="28" spans="2:21">
      <c r="C28" s="34" t="s">
        <v>51</v>
      </c>
      <c r="D28" s="30"/>
      <c r="E28" s="36">
        <v>112</v>
      </c>
      <c r="F28" s="36">
        <v>125</v>
      </c>
      <c r="G28" s="36">
        <v>138</v>
      </c>
      <c r="H28" s="36">
        <v>152</v>
      </c>
      <c r="I28" s="36">
        <v>168</v>
      </c>
    </row>
    <row r="29" spans="2:21">
      <c r="C29" s="34" t="s">
        <v>52</v>
      </c>
      <c r="D29" s="30"/>
      <c r="E29" s="40">
        <v>451</v>
      </c>
      <c r="F29" s="40">
        <v>478</v>
      </c>
      <c r="G29" s="40">
        <v>508</v>
      </c>
      <c r="H29" s="40">
        <v>543</v>
      </c>
      <c r="I29" s="40">
        <v>591</v>
      </c>
    </row>
    <row r="31" spans="2:21">
      <c r="B31" s="29" t="s">
        <v>53</v>
      </c>
      <c r="E31" s="45">
        <f>E15-E26-E28-E29</f>
        <v>1893</v>
      </c>
      <c r="F31" s="45">
        <f t="shared" ref="F31:I31" si="0">F15-F26-F28-F29</f>
        <v>3328</v>
      </c>
      <c r="G31" s="45">
        <f t="shared" si="0"/>
        <v>4195</v>
      </c>
      <c r="H31" s="45">
        <f t="shared" si="0"/>
        <v>4344</v>
      </c>
      <c r="I31" s="45">
        <f t="shared" si="0"/>
        <v>4296</v>
      </c>
    </row>
    <row r="32" spans="2:21">
      <c r="C32" s="34" t="s">
        <v>54</v>
      </c>
      <c r="D32" s="46"/>
      <c r="E32" s="47">
        <v>1060</v>
      </c>
      <c r="F32" s="47">
        <v>1110</v>
      </c>
      <c r="G32" s="47">
        <v>1160</v>
      </c>
      <c r="H32" s="47">
        <v>1210</v>
      </c>
      <c r="I32" s="47">
        <v>1270</v>
      </c>
    </row>
    <row r="34" spans="1:9" ht="15.6">
      <c r="B34" s="24" t="s">
        <v>56</v>
      </c>
      <c r="E34">
        <f>E31*(1-0.48)+E32*0.48</f>
        <v>1493.1599999999999</v>
      </c>
      <c r="F34">
        <f t="shared" ref="F34:I34" si="1">F31*(1-0.48)+F32*0.48</f>
        <v>2263.3599999999997</v>
      </c>
      <c r="G34">
        <f t="shared" si="1"/>
        <v>2738.2</v>
      </c>
      <c r="H34">
        <f t="shared" si="1"/>
        <v>2839.6800000000003</v>
      </c>
      <c r="I34">
        <f t="shared" si="1"/>
        <v>2843.52</v>
      </c>
    </row>
    <row r="35" spans="1:9">
      <c r="D35" s="55"/>
      <c r="E35" s="28"/>
      <c r="F35" s="28"/>
      <c r="G35" s="28"/>
      <c r="H35" s="28"/>
      <c r="I35" s="28"/>
    </row>
    <row r="36" spans="1:9">
      <c r="B36" s="29" t="s">
        <v>60</v>
      </c>
      <c r="C36" s="30"/>
      <c r="D36" s="31"/>
      <c r="E36" s="31"/>
      <c r="F36" s="31"/>
      <c r="G36" s="31"/>
      <c r="H36" s="31"/>
    </row>
    <row r="37" spans="1:9">
      <c r="B37" s="34" t="s">
        <v>58</v>
      </c>
      <c r="D37" s="48">
        <v>1622</v>
      </c>
      <c r="E37" s="36">
        <v>1328</v>
      </c>
      <c r="F37" s="36">
        <v>1680</v>
      </c>
      <c r="G37" s="36">
        <v>1976</v>
      </c>
      <c r="H37" s="36">
        <v>2136</v>
      </c>
      <c r="I37" s="36">
        <v>2303</v>
      </c>
    </row>
    <row r="38" spans="1:9">
      <c r="B38" s="34" t="s">
        <v>59</v>
      </c>
      <c r="D38" s="49">
        <v>651</v>
      </c>
      <c r="E38" s="50">
        <v>598</v>
      </c>
      <c r="F38" s="50">
        <v>756</v>
      </c>
      <c r="G38" s="50">
        <v>889</v>
      </c>
      <c r="H38" s="50">
        <v>961</v>
      </c>
      <c r="I38" s="51">
        <v>1036</v>
      </c>
    </row>
    <row r="39" spans="1:9">
      <c r="B39" s="29" t="s">
        <v>62</v>
      </c>
      <c r="C39" s="30"/>
      <c r="D39" s="31"/>
      <c r="E39" s="31"/>
      <c r="F39" s="31"/>
      <c r="G39" s="31"/>
      <c r="H39" s="31"/>
    </row>
    <row r="40" spans="1:9">
      <c r="B40" s="34" t="s">
        <v>61</v>
      </c>
      <c r="D40" s="52">
        <v>873</v>
      </c>
      <c r="E40" s="53">
        <v>730</v>
      </c>
      <c r="F40" s="53">
        <v>924</v>
      </c>
      <c r="G40" s="54">
        <v>1087</v>
      </c>
      <c r="H40" s="54">
        <v>1175</v>
      </c>
      <c r="I40" s="54">
        <v>1267</v>
      </c>
    </row>
    <row r="42" spans="1:9" ht="15.6">
      <c r="B42" s="24" t="s">
        <v>63</v>
      </c>
      <c r="D42" s="45">
        <f>D37+D38-D40</f>
        <v>1400</v>
      </c>
      <c r="E42" s="45">
        <f t="shared" ref="E42:I42" si="2">E37+E38-E40</f>
        <v>1196</v>
      </c>
      <c r="F42" s="45">
        <f t="shared" si="2"/>
        <v>1512</v>
      </c>
      <c r="G42" s="45">
        <f t="shared" si="2"/>
        <v>1778</v>
      </c>
      <c r="H42" s="45">
        <f t="shared" si="2"/>
        <v>1922</v>
      </c>
      <c r="I42" s="45">
        <f t="shared" si="2"/>
        <v>2072</v>
      </c>
    </row>
    <row r="44" spans="1:9" ht="15.6">
      <c r="A44" s="24" t="s">
        <v>64</v>
      </c>
      <c r="E44" s="45">
        <f>E42-D42</f>
        <v>-204</v>
      </c>
      <c r="F44" s="45">
        <f t="shared" ref="F44:I44" si="3">F42-E42</f>
        <v>316</v>
      </c>
      <c r="G44" s="45">
        <f t="shared" si="3"/>
        <v>266</v>
      </c>
      <c r="H44" s="45">
        <f t="shared" si="3"/>
        <v>144</v>
      </c>
      <c r="I44" s="45">
        <f t="shared" si="3"/>
        <v>150</v>
      </c>
    </row>
    <row r="45" spans="1:9" ht="15.6">
      <c r="B45" s="24" t="s">
        <v>65</v>
      </c>
      <c r="D45">
        <v>10600</v>
      </c>
    </row>
    <row r="47" spans="1:9" ht="18">
      <c r="A47" s="56" t="s">
        <v>68</v>
      </c>
      <c r="D47">
        <v>-10600</v>
      </c>
      <c r="E47" s="45">
        <f>E44+E34</f>
        <v>1289.1599999999999</v>
      </c>
      <c r="F47" s="45">
        <f t="shared" ref="F47:I47" si="4">F44+F34</f>
        <v>2579.3599999999997</v>
      </c>
      <c r="G47" s="45">
        <f t="shared" si="4"/>
        <v>3004.2</v>
      </c>
      <c r="H47" s="45">
        <f t="shared" si="4"/>
        <v>2983.6800000000003</v>
      </c>
      <c r="I47" s="45">
        <f t="shared" si="4"/>
        <v>2993.52</v>
      </c>
    </row>
    <row r="49" spans="1:9" ht="18">
      <c r="A49" s="56" t="s">
        <v>69</v>
      </c>
      <c r="D49">
        <v>-10600</v>
      </c>
      <c r="E49">
        <v>1147</v>
      </c>
      <c r="F49">
        <v>2044</v>
      </c>
      <c r="G49">
        <v>2121</v>
      </c>
      <c r="H49">
        <v>1876</v>
      </c>
      <c r="I49">
        <v>1676</v>
      </c>
    </row>
    <row r="50" spans="1:9">
      <c r="B50" s="57"/>
      <c r="C50" s="57"/>
      <c r="D50" s="57"/>
      <c r="E50" s="57"/>
    </row>
    <row r="51" spans="1:9" ht="18">
      <c r="B51" s="57"/>
      <c r="C51" s="58" t="s">
        <v>70</v>
      </c>
      <c r="D51" s="57">
        <f>D49+E49+F49+G49+H49+I49</f>
        <v>-1736</v>
      </c>
      <c r="E51" s="57"/>
    </row>
    <row r="52" spans="1:9">
      <c r="B52" s="57"/>
      <c r="C52" s="57"/>
      <c r="D52" s="57"/>
      <c r="E52" s="57"/>
    </row>
    <row r="53" spans="1:9">
      <c r="B53" s="57"/>
      <c r="C53" s="57"/>
      <c r="D53" s="57"/>
      <c r="E53" s="57"/>
    </row>
  </sheetData>
  <mergeCells count="5">
    <mergeCell ref="C9:C10"/>
    <mergeCell ref="D9:D10"/>
    <mergeCell ref="E9:I9"/>
    <mergeCell ref="N16:N17"/>
    <mergeCell ref="O16:S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U52"/>
  <sheetViews>
    <sheetView showGridLines="0" workbookViewId="0">
      <selection activeCell="J29" sqref="J29"/>
    </sheetView>
  </sheetViews>
  <sheetFormatPr defaultRowHeight="14.4"/>
  <sheetData>
    <row r="4" spans="3:21"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</row>
    <row r="5" spans="3:21" ht="15.6">
      <c r="K5" s="69"/>
      <c r="L5" s="71" t="s">
        <v>71</v>
      </c>
      <c r="M5" s="69"/>
      <c r="N5" s="69"/>
      <c r="O5" s="69"/>
      <c r="P5" s="90">
        <v>0.17499999999999999</v>
      </c>
      <c r="Q5" s="69"/>
      <c r="R5" s="69"/>
      <c r="S5" s="69"/>
      <c r="T5" s="69"/>
      <c r="U5" s="69"/>
    </row>
    <row r="6" spans="3:21"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</row>
    <row r="7" spans="3:21">
      <c r="C7" s="59"/>
      <c r="D7" s="59"/>
      <c r="E7" s="59"/>
      <c r="F7" s="59"/>
      <c r="G7" s="59"/>
      <c r="H7" s="59"/>
      <c r="I7" s="5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</row>
    <row r="8" spans="3:21">
      <c r="C8" s="60"/>
      <c r="D8" s="61" t="s">
        <v>34</v>
      </c>
      <c r="E8" s="62" t="s">
        <v>35</v>
      </c>
      <c r="F8" s="62"/>
      <c r="G8" s="62"/>
      <c r="H8" s="62"/>
      <c r="I8" s="62"/>
      <c r="K8" s="69"/>
      <c r="L8" s="70" t="s">
        <v>55</v>
      </c>
      <c r="M8" s="70"/>
      <c r="N8" s="70"/>
      <c r="O8" s="70"/>
      <c r="P8" s="70"/>
      <c r="Q8" s="70"/>
      <c r="R8" s="70"/>
      <c r="S8" s="70"/>
      <c r="T8" s="70"/>
      <c r="U8" s="69"/>
    </row>
    <row r="9" spans="3:21">
      <c r="C9" s="63"/>
      <c r="D9" s="64"/>
      <c r="E9" s="65">
        <v>1980</v>
      </c>
      <c r="F9" s="65">
        <v>1981</v>
      </c>
      <c r="G9" s="65">
        <v>1982</v>
      </c>
      <c r="H9" s="65">
        <v>1983</v>
      </c>
      <c r="I9" s="65">
        <v>1984</v>
      </c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</row>
    <row r="10" spans="3:21">
      <c r="C10" s="66"/>
      <c r="D10" s="67"/>
      <c r="E10" s="68"/>
      <c r="F10" s="68"/>
      <c r="G10" s="68"/>
      <c r="H10" s="68"/>
      <c r="I10" s="68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</row>
    <row r="11" spans="3:21">
      <c r="C11" s="29" t="s">
        <v>36</v>
      </c>
      <c r="D11" s="32"/>
      <c r="E11" s="33"/>
      <c r="F11" s="33"/>
      <c r="G11" s="33"/>
      <c r="H11" s="33"/>
      <c r="I11" s="33"/>
      <c r="K11" s="69"/>
      <c r="L11" s="69" t="s">
        <v>57</v>
      </c>
      <c r="M11" s="69"/>
      <c r="N11" s="69"/>
      <c r="O11" s="69"/>
      <c r="P11" s="69"/>
      <c r="Q11" s="69"/>
      <c r="R11" s="69"/>
      <c r="S11" s="69"/>
      <c r="T11" s="69"/>
      <c r="U11" s="69"/>
    </row>
    <row r="12" spans="3:21">
      <c r="C12" s="34" t="s">
        <v>37</v>
      </c>
      <c r="D12" s="30"/>
      <c r="E12" s="35">
        <v>32000</v>
      </c>
      <c r="F12" s="35">
        <v>35000</v>
      </c>
      <c r="G12" s="35">
        <v>38000</v>
      </c>
      <c r="H12" s="35">
        <v>38000</v>
      </c>
      <c r="I12" s="35">
        <v>38000</v>
      </c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</row>
    <row r="13" spans="3:21" ht="15.6">
      <c r="C13" s="34" t="s">
        <v>38</v>
      </c>
      <c r="D13" s="30"/>
      <c r="E13" s="36">
        <v>415</v>
      </c>
      <c r="F13" s="36">
        <v>480</v>
      </c>
      <c r="G13" s="36">
        <v>520</v>
      </c>
      <c r="H13" s="36">
        <v>562</v>
      </c>
      <c r="I13" s="36">
        <v>606</v>
      </c>
      <c r="K13" s="69"/>
      <c r="L13" s="71" t="s">
        <v>67</v>
      </c>
      <c r="M13" s="69"/>
      <c r="N13" s="72" t="s">
        <v>66</v>
      </c>
      <c r="O13" s="69"/>
      <c r="P13" s="69"/>
      <c r="Q13" s="69"/>
      <c r="R13" s="69"/>
      <c r="S13" s="69"/>
      <c r="T13" s="69"/>
      <c r="U13" s="69"/>
    </row>
    <row r="14" spans="3:21">
      <c r="C14" s="34" t="s">
        <v>39</v>
      </c>
      <c r="D14" s="30"/>
      <c r="E14" s="36">
        <v>13280</v>
      </c>
      <c r="F14" s="36">
        <v>16800</v>
      </c>
      <c r="G14" s="36">
        <v>19760</v>
      </c>
      <c r="H14" s="36">
        <v>21356</v>
      </c>
      <c r="I14" s="36">
        <v>23028</v>
      </c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</row>
    <row r="15" spans="3:21">
      <c r="C15" s="34"/>
      <c r="D15" s="30"/>
      <c r="E15" s="37"/>
      <c r="F15" s="37"/>
      <c r="G15" s="37"/>
      <c r="H15" s="37"/>
      <c r="I15" s="37"/>
      <c r="K15" s="69"/>
      <c r="L15" s="70" t="s">
        <v>31</v>
      </c>
      <c r="M15" s="70">
        <v>12.31</v>
      </c>
      <c r="N15" s="73"/>
      <c r="O15" s="74"/>
      <c r="P15" s="74"/>
      <c r="Q15" s="74"/>
      <c r="R15" s="74"/>
      <c r="S15" s="74"/>
      <c r="T15" s="69"/>
      <c r="U15" s="69"/>
    </row>
    <row r="16" spans="3:21">
      <c r="C16" s="29" t="s">
        <v>40</v>
      </c>
      <c r="D16" s="30"/>
      <c r="E16" s="31"/>
      <c r="F16" s="31"/>
      <c r="G16" s="31"/>
      <c r="H16" s="31"/>
      <c r="I16" s="31"/>
      <c r="K16" s="69"/>
      <c r="L16" s="69"/>
      <c r="M16" s="69"/>
      <c r="N16" s="75"/>
      <c r="O16" s="76"/>
      <c r="P16" s="76"/>
      <c r="Q16" s="76"/>
      <c r="R16" s="76"/>
      <c r="S16" s="76"/>
      <c r="T16" s="69"/>
      <c r="U16" s="69"/>
    </row>
    <row r="17" spans="2:21">
      <c r="C17" s="38" t="s">
        <v>41</v>
      </c>
      <c r="D17" s="30"/>
      <c r="E17" s="36">
        <v>6304</v>
      </c>
      <c r="F17" s="36">
        <v>6381</v>
      </c>
      <c r="G17" s="36">
        <v>7743</v>
      </c>
      <c r="H17" s="36">
        <v>8683</v>
      </c>
      <c r="I17" s="36">
        <v>9718</v>
      </c>
      <c r="K17" s="69"/>
      <c r="L17" s="77"/>
      <c r="M17" s="78"/>
      <c r="N17" s="79"/>
      <c r="O17" s="79"/>
      <c r="P17" s="79"/>
      <c r="Q17" s="79"/>
      <c r="R17" s="79"/>
      <c r="S17" s="69"/>
      <c r="T17" s="69"/>
      <c r="U17" s="69"/>
    </row>
    <row r="18" spans="2:21">
      <c r="C18" s="39" t="s">
        <v>42</v>
      </c>
      <c r="D18" s="30"/>
      <c r="E18" s="40">
        <v>645</v>
      </c>
      <c r="F18" s="40">
        <v>0</v>
      </c>
      <c r="G18" s="40">
        <v>0</v>
      </c>
      <c r="H18" s="40">
        <v>0</v>
      </c>
      <c r="I18" s="40">
        <v>0</v>
      </c>
      <c r="K18" s="69"/>
      <c r="L18" s="80"/>
      <c r="M18" s="69"/>
      <c r="N18" s="81"/>
      <c r="O18" s="82"/>
      <c r="P18" s="82"/>
      <c r="Q18" s="82"/>
      <c r="R18" s="82"/>
      <c r="S18" s="82"/>
      <c r="T18" s="69"/>
      <c r="U18" s="69"/>
    </row>
    <row r="19" spans="2:21">
      <c r="C19" s="41" t="s">
        <v>43</v>
      </c>
      <c r="D19" s="30"/>
      <c r="E19" s="35">
        <v>1285</v>
      </c>
      <c r="F19" s="35">
        <v>1621</v>
      </c>
      <c r="G19" s="35">
        <v>1753</v>
      </c>
      <c r="H19" s="35">
        <v>1836</v>
      </c>
      <c r="I19" s="35">
        <v>1956</v>
      </c>
      <c r="K19" s="69"/>
      <c r="L19" s="80"/>
      <c r="M19" s="69"/>
      <c r="N19" s="83"/>
      <c r="O19" s="84"/>
      <c r="P19" s="84"/>
      <c r="Q19" s="84"/>
      <c r="R19" s="84"/>
      <c r="S19" s="85"/>
      <c r="T19" s="69"/>
      <c r="U19" s="69"/>
    </row>
    <row r="20" spans="2:21">
      <c r="C20" s="34" t="s">
        <v>44</v>
      </c>
      <c r="D20" s="42"/>
      <c r="E20" s="43">
        <f>SUM(E17:E19)</f>
        <v>8234</v>
      </c>
      <c r="F20" s="43">
        <f t="shared" ref="F20:I20" si="0">SUM(F17:F19)</f>
        <v>8002</v>
      </c>
      <c r="G20" s="43">
        <f t="shared" si="0"/>
        <v>9496</v>
      </c>
      <c r="H20" s="43">
        <f t="shared" si="0"/>
        <v>10519</v>
      </c>
      <c r="I20" s="43">
        <f t="shared" si="0"/>
        <v>11674</v>
      </c>
      <c r="K20" s="69"/>
      <c r="L20" s="77"/>
      <c r="M20" s="78"/>
      <c r="N20" s="79"/>
      <c r="O20" s="79"/>
      <c r="P20" s="79"/>
      <c r="Q20" s="79"/>
      <c r="R20" s="79"/>
      <c r="S20" s="69"/>
      <c r="T20" s="69"/>
      <c r="U20" s="69"/>
    </row>
    <row r="21" spans="2:21">
      <c r="C21" s="38" t="s">
        <v>45</v>
      </c>
      <c r="D21" s="30"/>
      <c r="E21" s="36">
        <v>1180</v>
      </c>
      <c r="F21" s="36">
        <v>1297</v>
      </c>
      <c r="G21" s="36">
        <v>1427</v>
      </c>
      <c r="H21" s="36">
        <v>1580</v>
      </c>
      <c r="I21" s="36">
        <v>1738</v>
      </c>
      <c r="K21" s="69"/>
      <c r="L21" s="80"/>
      <c r="M21" s="69"/>
      <c r="N21" s="86"/>
      <c r="O21" s="87"/>
      <c r="P21" s="87"/>
      <c r="Q21" s="88"/>
      <c r="R21" s="88"/>
      <c r="S21" s="88"/>
      <c r="T21" s="69"/>
      <c r="U21" s="69"/>
    </row>
    <row r="22" spans="2:21">
      <c r="C22" s="39" t="s">
        <v>46</v>
      </c>
      <c r="D22" s="30"/>
      <c r="E22" s="40">
        <v>256</v>
      </c>
      <c r="F22" s="40">
        <v>277</v>
      </c>
      <c r="G22" s="40">
        <v>299</v>
      </c>
      <c r="H22" s="40">
        <v>322</v>
      </c>
      <c r="I22" s="40">
        <v>354</v>
      </c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</row>
    <row r="23" spans="2:21" ht="15.6">
      <c r="C23" s="39" t="s">
        <v>47</v>
      </c>
      <c r="D23" s="30"/>
      <c r="E23" s="35">
        <v>1154</v>
      </c>
      <c r="F23" s="35">
        <v>1148</v>
      </c>
      <c r="G23" s="35">
        <v>1179</v>
      </c>
      <c r="H23" s="35">
        <v>1113</v>
      </c>
      <c r="I23" s="35">
        <v>1153</v>
      </c>
      <c r="K23" s="69"/>
      <c r="L23" s="71"/>
      <c r="M23" s="69"/>
      <c r="N23" s="89"/>
      <c r="O23" s="89"/>
      <c r="P23" s="89"/>
      <c r="Q23" s="89"/>
      <c r="R23" s="89"/>
      <c r="S23" s="89"/>
      <c r="T23" s="69"/>
      <c r="U23" s="69"/>
    </row>
    <row r="24" spans="2:21">
      <c r="C24" s="34" t="s">
        <v>48</v>
      </c>
      <c r="D24" s="42"/>
      <c r="E24" s="43">
        <v>2590</v>
      </c>
      <c r="F24" s="43">
        <v>2722</v>
      </c>
      <c r="G24" s="43">
        <v>2905</v>
      </c>
      <c r="H24" s="43">
        <v>3015</v>
      </c>
      <c r="I24" s="43">
        <v>3245</v>
      </c>
    </row>
    <row r="25" spans="2:21" ht="15.6">
      <c r="C25" s="44" t="s">
        <v>49</v>
      </c>
      <c r="D25" s="42"/>
      <c r="E25" s="43">
        <f>E24+E20</f>
        <v>10824</v>
      </c>
      <c r="F25" s="43">
        <f>F24+F20</f>
        <v>10724</v>
      </c>
      <c r="G25" s="43">
        <f t="shared" ref="F25:I25" si="1">G24+G20</f>
        <v>12401</v>
      </c>
      <c r="H25" s="43">
        <f t="shared" si="1"/>
        <v>13534</v>
      </c>
      <c r="I25" s="43">
        <f t="shared" si="1"/>
        <v>14919</v>
      </c>
      <c r="K25" s="24"/>
      <c r="O25" s="45"/>
      <c r="P25" s="45"/>
      <c r="Q25" s="45"/>
      <c r="R25" s="45"/>
      <c r="S25" s="45"/>
    </row>
    <row r="26" spans="2:21" ht="15.6">
      <c r="C26" s="29" t="s">
        <v>50</v>
      </c>
      <c r="D26" s="30"/>
      <c r="E26" s="31"/>
      <c r="F26" s="31"/>
      <c r="G26" s="31"/>
      <c r="H26" s="31"/>
      <c r="I26" s="31"/>
      <c r="L26" s="24"/>
    </row>
    <row r="27" spans="2:21">
      <c r="C27" s="34" t="s">
        <v>51</v>
      </c>
      <c r="D27" s="30"/>
      <c r="E27" s="36">
        <v>112</v>
      </c>
      <c r="F27" s="36">
        <v>125</v>
      </c>
      <c r="G27" s="36">
        <v>138</v>
      </c>
      <c r="H27" s="36">
        <v>152</v>
      </c>
      <c r="I27" s="36">
        <v>168</v>
      </c>
    </row>
    <row r="28" spans="2:21">
      <c r="C28" s="34" t="s">
        <v>52</v>
      </c>
      <c r="D28" s="30"/>
      <c r="E28" s="40">
        <v>451</v>
      </c>
      <c r="F28" s="40">
        <v>478</v>
      </c>
      <c r="G28" s="40">
        <v>508</v>
      </c>
      <c r="H28" s="40">
        <v>543</v>
      </c>
      <c r="I28" s="40">
        <v>591</v>
      </c>
    </row>
    <row r="30" spans="2:21">
      <c r="B30" s="29" t="s">
        <v>53</v>
      </c>
      <c r="E30" s="45">
        <f>E14-E25-E27-E28</f>
        <v>1893</v>
      </c>
      <c r="F30" s="45">
        <f>F14-F25-F27-F28</f>
        <v>5473</v>
      </c>
      <c r="G30" s="45">
        <f t="shared" ref="F30:I30" si="2">G14-G25-G27-G28</f>
        <v>6713</v>
      </c>
      <c r="H30" s="45">
        <f t="shared" si="2"/>
        <v>7127</v>
      </c>
      <c r="I30" s="45">
        <f t="shared" si="2"/>
        <v>7350</v>
      </c>
    </row>
    <row r="31" spans="2:21">
      <c r="C31" s="34" t="s">
        <v>54</v>
      </c>
      <c r="D31" s="46"/>
      <c r="E31" s="47">
        <v>1060</v>
      </c>
      <c r="F31" s="47">
        <v>1110</v>
      </c>
      <c r="G31" s="47">
        <v>1160</v>
      </c>
      <c r="H31" s="47">
        <v>1210</v>
      </c>
      <c r="I31" s="47">
        <v>1270</v>
      </c>
    </row>
    <row r="33" spans="1:9" ht="15.6">
      <c r="B33" s="24" t="s">
        <v>56</v>
      </c>
      <c r="E33">
        <f>E30*(1-0.48)+E31*0.48</f>
        <v>1493.1599999999999</v>
      </c>
      <c r="F33">
        <f t="shared" ref="F33:I33" si="3">F30*(1-0.48)+F31*0.48</f>
        <v>3378.76</v>
      </c>
      <c r="G33">
        <f t="shared" si="3"/>
        <v>4047.5600000000004</v>
      </c>
      <c r="H33">
        <f t="shared" si="3"/>
        <v>4286.84</v>
      </c>
      <c r="I33">
        <f t="shared" si="3"/>
        <v>4431.6000000000004</v>
      </c>
    </row>
    <row r="34" spans="1:9">
      <c r="D34" s="55"/>
      <c r="E34" s="28"/>
      <c r="F34" s="28"/>
      <c r="G34" s="28"/>
      <c r="H34" s="28"/>
      <c r="I34" s="28"/>
    </row>
    <row r="35" spans="1:9">
      <c r="B35" s="29" t="s">
        <v>60</v>
      </c>
      <c r="C35" s="30"/>
      <c r="D35" s="31"/>
      <c r="E35" s="31"/>
      <c r="F35" s="31"/>
      <c r="G35" s="31"/>
      <c r="H35" s="31"/>
    </row>
    <row r="36" spans="1:9">
      <c r="B36" s="34" t="s">
        <v>58</v>
      </c>
      <c r="D36" s="48">
        <v>1622</v>
      </c>
      <c r="E36" s="36">
        <v>1328</v>
      </c>
      <c r="F36" s="36">
        <v>1680</v>
      </c>
      <c r="G36" s="36">
        <v>1976</v>
      </c>
      <c r="H36" s="36">
        <v>2136</v>
      </c>
      <c r="I36" s="36">
        <v>2303</v>
      </c>
    </row>
    <row r="37" spans="1:9">
      <c r="B37" s="34" t="s">
        <v>59</v>
      </c>
      <c r="D37" s="49">
        <v>651</v>
      </c>
      <c r="E37" s="50">
        <v>598</v>
      </c>
      <c r="F37" s="50">
        <v>756</v>
      </c>
      <c r="G37" s="50">
        <v>889</v>
      </c>
      <c r="H37" s="50">
        <v>961</v>
      </c>
      <c r="I37" s="51">
        <v>1036</v>
      </c>
    </row>
    <row r="38" spans="1:9">
      <c r="B38" s="29" t="s">
        <v>62</v>
      </c>
      <c r="C38" s="30"/>
      <c r="D38" s="31"/>
      <c r="E38" s="31"/>
      <c r="F38" s="31"/>
      <c r="G38" s="31"/>
      <c r="H38" s="31"/>
    </row>
    <row r="39" spans="1:9">
      <c r="B39" s="34" t="s">
        <v>61</v>
      </c>
      <c r="D39" s="52">
        <v>873</v>
      </c>
      <c r="E39" s="53">
        <v>730</v>
      </c>
      <c r="F39" s="53">
        <v>924</v>
      </c>
      <c r="G39" s="54">
        <v>1087</v>
      </c>
      <c r="H39" s="54">
        <v>1175</v>
      </c>
      <c r="I39" s="54">
        <v>1267</v>
      </c>
    </row>
    <row r="41" spans="1:9" ht="15.6">
      <c r="B41" s="24" t="s">
        <v>63</v>
      </c>
      <c r="D41" s="45">
        <f>D36+D37-D39</f>
        <v>1400</v>
      </c>
      <c r="E41" s="45">
        <f t="shared" ref="E41:I41" si="4">E36+E37-E39</f>
        <v>1196</v>
      </c>
      <c r="F41" s="45">
        <f t="shared" si="4"/>
        <v>1512</v>
      </c>
      <c r="G41" s="45">
        <f t="shared" si="4"/>
        <v>1778</v>
      </c>
      <c r="H41" s="45">
        <f t="shared" si="4"/>
        <v>1922</v>
      </c>
      <c r="I41" s="45">
        <f t="shared" si="4"/>
        <v>2072</v>
      </c>
    </row>
    <row r="43" spans="1:9" ht="15.6">
      <c r="A43" s="24" t="s">
        <v>64</v>
      </c>
      <c r="E43" s="45">
        <f>E41-D41</f>
        <v>-204</v>
      </c>
      <c r="F43" s="45">
        <f t="shared" ref="F43:I43" si="5">F41-E41</f>
        <v>316</v>
      </c>
      <c r="G43" s="45">
        <f t="shared" si="5"/>
        <v>266</v>
      </c>
      <c r="H43" s="45">
        <f t="shared" si="5"/>
        <v>144</v>
      </c>
      <c r="I43" s="45">
        <f t="shared" si="5"/>
        <v>150</v>
      </c>
    </row>
    <row r="44" spans="1:9" ht="15.6">
      <c r="B44" s="24" t="s">
        <v>65</v>
      </c>
      <c r="D44">
        <v>-10600</v>
      </c>
      <c r="E44">
        <v>-2250</v>
      </c>
    </row>
    <row r="46" spans="1:9" ht="18">
      <c r="A46" s="56" t="s">
        <v>68</v>
      </c>
      <c r="D46">
        <v>-10600</v>
      </c>
      <c r="E46" s="45">
        <f>E43+E33+E44</f>
        <v>-960.84000000000015</v>
      </c>
      <c r="F46" s="45">
        <f>F43+F33</f>
        <v>3694.76</v>
      </c>
      <c r="G46" s="45">
        <f t="shared" ref="F46:I46" si="6">G43+G33</f>
        <v>4313.5600000000004</v>
      </c>
      <c r="H46" s="45">
        <f t="shared" si="6"/>
        <v>4430.84</v>
      </c>
      <c r="I46" s="45">
        <f t="shared" si="6"/>
        <v>4581.6000000000004</v>
      </c>
    </row>
    <row r="48" spans="1:9" ht="18">
      <c r="A48" s="56" t="s">
        <v>69</v>
      </c>
      <c r="D48">
        <v>-10600</v>
      </c>
      <c r="E48">
        <v>-842</v>
      </c>
      <c r="F48">
        <v>3240</v>
      </c>
      <c r="G48">
        <v>3783</v>
      </c>
      <c r="H48">
        <v>3885</v>
      </c>
      <c r="I48">
        <v>4018</v>
      </c>
    </row>
    <row r="49" spans="2:5">
      <c r="B49" s="57"/>
      <c r="C49" s="57"/>
      <c r="D49" s="57"/>
      <c r="E49" s="57"/>
    </row>
    <row r="50" spans="2:5" ht="18">
      <c r="B50" s="57"/>
      <c r="C50" s="58" t="s">
        <v>70</v>
      </c>
      <c r="D50" s="57">
        <f>D48+E48+F48+G48+H48+I48</f>
        <v>3484</v>
      </c>
      <c r="E50" s="57"/>
    </row>
    <row r="51" spans="2:5">
      <c r="B51" s="57"/>
      <c r="C51" s="57"/>
      <c r="D51" s="57"/>
      <c r="E51" s="57"/>
    </row>
    <row r="52" spans="2:5">
      <c r="B52" s="57"/>
      <c r="C52" s="57"/>
      <c r="D52" s="57"/>
      <c r="E52" s="57"/>
    </row>
  </sheetData>
  <mergeCells count="5">
    <mergeCell ref="C8:C9"/>
    <mergeCell ref="D8:D9"/>
    <mergeCell ref="E8:I8"/>
    <mergeCell ref="N15:N16"/>
    <mergeCell ref="O15:S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WACC</vt:lpstr>
      <vt:lpstr>NPV-without lamented</vt:lpstr>
      <vt:lpstr>NPV-with lamented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2015-06-05T18:17:20Z</dcterms:created>
  <dcterms:modified xsi:type="dcterms:W3CDTF">2020-05-18T21:09:45Z</dcterms:modified>
</cp:coreProperties>
</file>