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<sst xmlns="http://schemas.openxmlformats.org/spreadsheetml/2006/main" count="40" uniqueCount="28">
  <si>
    <t>Calculating WACC for BCE</t>
  </si>
  <si>
    <t>Standalone DCF for BCE</t>
  </si>
  <si>
    <t>Beta</t>
  </si>
  <si>
    <t xml:space="preserve">Risk Free Rate </t>
  </si>
  <si>
    <t>Revenue</t>
  </si>
  <si>
    <t>EMRP</t>
  </si>
  <si>
    <t>CapEx (17.1%)</t>
  </si>
  <si>
    <t>Cost of Equity</t>
  </si>
  <si>
    <t>EBITDA (40.7%)</t>
  </si>
  <si>
    <t>Cost of Debt</t>
  </si>
  <si>
    <t>Amortization (17.8%)</t>
  </si>
  <si>
    <t>Corporate Tax  Rate</t>
  </si>
  <si>
    <t>EBIT</t>
  </si>
  <si>
    <t>Debt Percent</t>
  </si>
  <si>
    <t>Tax ( 28.5%)</t>
  </si>
  <si>
    <t>Wacc</t>
  </si>
  <si>
    <t>EBIAT</t>
  </si>
  <si>
    <t>Change in WC (2%)</t>
  </si>
  <si>
    <t>Extaordinaries</t>
  </si>
  <si>
    <t>FCF</t>
  </si>
  <si>
    <t>Discount Rate</t>
  </si>
  <si>
    <t>Discounted FCF</t>
  </si>
  <si>
    <t>Present Value=</t>
  </si>
  <si>
    <t>Extraordinary for 2007 is the sale of Telesat and for 2011 is the terminal value which is 7 times EBITDA</t>
  </si>
  <si>
    <t>BCF after Merger</t>
  </si>
  <si>
    <t>CapEx (14.1%)</t>
  </si>
  <si>
    <t>EBITDA (45.7%)</t>
  </si>
  <si>
    <t xml:space="preserve">   Discounted for 2 years=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</si>
</sst>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color theme="1"/>
      <name val="Arial"/>
    </font>
    <font/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3" xfId="0" applyAlignment="1" applyFont="1" applyNumberForma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2" fontId="3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0.29"/>
    <col customWidth="1" min="4" max="4" width="21.29"/>
  </cols>
  <sheetData>
    <row r="4">
      <c r="A4" s="1" t="s">
        <v>0</v>
      </c>
      <c r="E4" s="1" t="s">
        <v>1</v>
      </c>
    </row>
    <row r="6">
      <c r="A6" s="1" t="s">
        <v>2</v>
      </c>
      <c r="B6" s="1">
        <v>0.7</v>
      </c>
      <c r="E6" s="1">
        <v>2006.0</v>
      </c>
      <c r="F6" s="1">
        <v>2007.0</v>
      </c>
      <c r="G6" s="1">
        <v>2008.0</v>
      </c>
      <c r="H6" s="1">
        <v>2009.0</v>
      </c>
      <c r="I6" s="1">
        <v>2010.0</v>
      </c>
      <c r="J6" s="1">
        <v>2011.0</v>
      </c>
    </row>
    <row r="7">
      <c r="A7" s="1" t="s">
        <v>3</v>
      </c>
      <c r="B7" s="1">
        <v>4.1</v>
      </c>
      <c r="D7" s="1" t="s">
        <v>4</v>
      </c>
      <c r="E7" s="2">
        <v>17255.0</v>
      </c>
      <c r="F7" s="3">
        <f t="shared" ref="F7:J7" si="1">E7*1.005</f>
        <v>17341.275</v>
      </c>
      <c r="G7" s="3">
        <f t="shared" si="1"/>
        <v>17427.98138</v>
      </c>
      <c r="H7" s="3">
        <f t="shared" si="1"/>
        <v>17515.12128</v>
      </c>
      <c r="I7" s="3">
        <f t="shared" si="1"/>
        <v>17602.69689</v>
      </c>
      <c r="J7" s="3">
        <f t="shared" si="1"/>
        <v>17690.71037</v>
      </c>
    </row>
    <row r="8">
      <c r="A8" s="1" t="s">
        <v>5</v>
      </c>
      <c r="B8" s="1">
        <v>6.9</v>
      </c>
      <c r="D8" s="1" t="s">
        <v>6</v>
      </c>
      <c r="E8" s="3">
        <f t="shared" ref="E8:J8" si="2">0.171*E7</f>
        <v>2950.605</v>
      </c>
      <c r="F8" s="3">
        <f t="shared" si="2"/>
        <v>2965.358025</v>
      </c>
      <c r="G8" s="3">
        <f t="shared" si="2"/>
        <v>2980.184815</v>
      </c>
      <c r="H8" s="3">
        <f t="shared" si="2"/>
        <v>2995.085739</v>
      </c>
      <c r="I8" s="3">
        <f t="shared" si="2"/>
        <v>3010.061168</v>
      </c>
      <c r="J8" s="3">
        <f t="shared" si="2"/>
        <v>3025.111474</v>
      </c>
    </row>
    <row r="9">
      <c r="A9" s="1" t="s">
        <v>7</v>
      </c>
      <c r="B9" s="3">
        <f>B7 + B6*B8</f>
        <v>8.93</v>
      </c>
      <c r="D9" s="1" t="s">
        <v>8</v>
      </c>
      <c r="E9" s="3">
        <f t="shared" ref="E9:J9" si="3">0.407*E7</f>
        <v>7022.785</v>
      </c>
      <c r="F9" s="3">
        <f t="shared" si="3"/>
        <v>7057.898925</v>
      </c>
      <c r="G9" s="3">
        <f t="shared" si="3"/>
        <v>7093.18842</v>
      </c>
      <c r="H9" s="3">
        <f t="shared" si="3"/>
        <v>7128.654362</v>
      </c>
      <c r="I9" s="3">
        <f t="shared" si="3"/>
        <v>7164.297634</v>
      </c>
      <c r="J9" s="3">
        <f t="shared" si="3"/>
        <v>7200.119122</v>
      </c>
    </row>
    <row r="10">
      <c r="A10" s="1" t="s">
        <v>9</v>
      </c>
      <c r="B10" s="1">
        <v>6.7</v>
      </c>
      <c r="D10" s="4" t="s">
        <v>10</v>
      </c>
      <c r="E10" s="3">
        <f t="shared" ref="E10:J10" si="4">0.178*E7</f>
        <v>3071.39</v>
      </c>
      <c r="F10" s="3">
        <f t="shared" si="4"/>
        <v>3086.74695</v>
      </c>
      <c r="G10" s="3">
        <f t="shared" si="4"/>
        <v>3102.180685</v>
      </c>
      <c r="H10" s="3">
        <f t="shared" si="4"/>
        <v>3117.691588</v>
      </c>
      <c r="I10" s="3">
        <f t="shared" si="4"/>
        <v>3133.280046</v>
      </c>
      <c r="J10" s="3">
        <f t="shared" si="4"/>
        <v>3148.946446</v>
      </c>
    </row>
    <row r="11">
      <c r="A11" s="1" t="s">
        <v>11</v>
      </c>
      <c r="B11" s="1">
        <v>28.5</v>
      </c>
      <c r="D11" s="4" t="s">
        <v>12</v>
      </c>
      <c r="E11" s="3">
        <f t="shared" ref="E11:J11" si="5">E9-E10</f>
        <v>3951.395</v>
      </c>
      <c r="F11" s="3">
        <f t="shared" si="5"/>
        <v>3971.151975</v>
      </c>
      <c r="G11" s="3">
        <f t="shared" si="5"/>
        <v>3991.007735</v>
      </c>
      <c r="H11" s="3">
        <f t="shared" si="5"/>
        <v>4010.962774</v>
      </c>
      <c r="I11" s="3">
        <f t="shared" si="5"/>
        <v>4031.017587</v>
      </c>
      <c r="J11" s="3">
        <f t="shared" si="5"/>
        <v>4051.172675</v>
      </c>
    </row>
    <row r="12">
      <c r="A12" s="1" t="s">
        <v>13</v>
      </c>
      <c r="B12" s="1">
        <v>47.027</v>
      </c>
      <c r="D12" s="4" t="s">
        <v>14</v>
      </c>
      <c r="E12" s="3">
        <f t="shared" ref="E12:J12" si="6">E11*0.285</f>
        <v>1126.147575</v>
      </c>
      <c r="F12" s="3">
        <f t="shared" si="6"/>
        <v>1131.778313</v>
      </c>
      <c r="G12" s="3">
        <f t="shared" si="6"/>
        <v>1137.437204</v>
      </c>
      <c r="H12" s="3">
        <f t="shared" si="6"/>
        <v>1143.12439</v>
      </c>
      <c r="I12" s="3">
        <f t="shared" si="6"/>
        <v>1148.840012</v>
      </c>
      <c r="J12" s="3">
        <f t="shared" si="6"/>
        <v>1154.584212</v>
      </c>
    </row>
    <row r="13">
      <c r="A13" s="1" t="s">
        <v>15</v>
      </c>
      <c r="B13" s="3">
        <f>B9*(1 - B12/100) + (B10*(1-B11/100)*B12/100)</f>
        <v>6.983317335</v>
      </c>
      <c r="D13" s="1" t="s">
        <v>16</v>
      </c>
      <c r="E13" s="3">
        <f t="shared" ref="E13:J13" si="7">E11-E12</f>
        <v>2825.247425</v>
      </c>
      <c r="F13" s="3">
        <f t="shared" si="7"/>
        <v>2839.373662</v>
      </c>
      <c r="G13" s="3">
        <f t="shared" si="7"/>
        <v>2853.57053</v>
      </c>
      <c r="H13" s="3">
        <f t="shared" si="7"/>
        <v>2867.838383</v>
      </c>
      <c r="I13" s="3">
        <f t="shared" si="7"/>
        <v>2882.177575</v>
      </c>
      <c r="J13" s="3">
        <f t="shared" si="7"/>
        <v>2896.588463</v>
      </c>
    </row>
    <row r="14">
      <c r="D14" s="1" t="s">
        <v>17</v>
      </c>
      <c r="E14" s="3">
        <f t="shared" ref="E14:J14" si="8">E7*0.02</f>
        <v>345.1</v>
      </c>
      <c r="F14" s="3">
        <f t="shared" si="8"/>
        <v>346.8255</v>
      </c>
      <c r="G14" s="3">
        <f t="shared" si="8"/>
        <v>348.5596275</v>
      </c>
      <c r="H14" s="3">
        <f t="shared" si="8"/>
        <v>350.3024256</v>
      </c>
      <c r="I14" s="3">
        <f t="shared" si="8"/>
        <v>352.0539378</v>
      </c>
      <c r="J14" s="3">
        <f t="shared" si="8"/>
        <v>353.8142075</v>
      </c>
    </row>
    <row r="15">
      <c r="D15" s="4" t="s">
        <v>18</v>
      </c>
      <c r="F15" s="1">
        <v>1890.0</v>
      </c>
      <c r="G15" s="4">
        <v>0.0</v>
      </c>
      <c r="H15" s="1">
        <v>0.0</v>
      </c>
      <c r="I15" s="1">
        <v>0.0</v>
      </c>
      <c r="J15" s="1">
        <f>7*J9</f>
        <v>50400.83385</v>
      </c>
    </row>
    <row r="16">
      <c r="D16" s="1" t="s">
        <v>19</v>
      </c>
      <c r="F16" s="3">
        <f t="shared" ref="F16:J16" si="9">F13+F10-F14-F8+F15</f>
        <v>4503.937087</v>
      </c>
      <c r="G16" s="3">
        <f t="shared" si="9"/>
        <v>2627.006773</v>
      </c>
      <c r="H16" s="3">
        <f t="shared" si="9"/>
        <v>2640.141806</v>
      </c>
      <c r="I16" s="3">
        <f t="shared" si="9"/>
        <v>2653.342515</v>
      </c>
      <c r="J16" s="3">
        <f t="shared" si="9"/>
        <v>53067.44308</v>
      </c>
    </row>
    <row r="17">
      <c r="D17" s="1" t="s">
        <v>20</v>
      </c>
      <c r="F17" s="1">
        <f>(1+B13/100)^(F6-E6)</f>
        <v>1.069833173</v>
      </c>
      <c r="G17" s="1">
        <f>(1+B13/100)^(G6-E6)</f>
        <v>1.144543019</v>
      </c>
      <c r="H17" s="1">
        <f>(1+B13/100)^(H6-E6)</f>
        <v>1.22447009</v>
      </c>
      <c r="I17" s="1">
        <f>(1+B13/100)^(I6-E6)</f>
        <v>1.309978722</v>
      </c>
      <c r="J17" s="1">
        <f>(1+B13/100)^(J6-E6)</f>
        <v>1.401458693</v>
      </c>
    </row>
    <row r="18">
      <c r="D18" s="1" t="s">
        <v>21</v>
      </c>
      <c r="F18" s="3">
        <f t="shared" ref="F18:J18" si="10">F16/F17</f>
        <v>4209.943381</v>
      </c>
      <c r="G18" s="3">
        <f t="shared" si="10"/>
        <v>2295.245115</v>
      </c>
      <c r="H18" s="3">
        <f t="shared" si="10"/>
        <v>2156.150508</v>
      </c>
      <c r="I18" s="3">
        <f t="shared" si="10"/>
        <v>2025.485201</v>
      </c>
      <c r="J18" s="3">
        <f t="shared" si="10"/>
        <v>37865.86315</v>
      </c>
    </row>
    <row r="20">
      <c r="D20" s="1" t="s">
        <v>22</v>
      </c>
      <c r="E20" s="3">
        <f>F18+G18+H18+I18+J18</f>
        <v>48552.68735</v>
      </c>
    </row>
    <row r="22">
      <c r="D22" s="4" t="s">
        <v>23</v>
      </c>
    </row>
    <row r="24">
      <c r="E24" s="1" t="s">
        <v>24</v>
      </c>
    </row>
    <row r="26">
      <c r="E26" s="1">
        <v>2006.0</v>
      </c>
      <c r="F26" s="1">
        <v>2007.0</v>
      </c>
      <c r="G26" s="1">
        <v>2008.0</v>
      </c>
      <c r="H26" s="1">
        <v>2009.0</v>
      </c>
      <c r="I26" s="1">
        <v>2010.0</v>
      </c>
      <c r="J26" s="1">
        <v>2011.0</v>
      </c>
    </row>
    <row r="27">
      <c r="D27" s="1" t="s">
        <v>4</v>
      </c>
      <c r="E27" s="2">
        <v>17255.0</v>
      </c>
      <c r="F27" s="3">
        <f>E27*1.04</f>
        <v>17945.2</v>
      </c>
      <c r="G27" s="3">
        <f t="shared" ref="G27:J27" si="11">F27*1.015</f>
        <v>18214.378</v>
      </c>
      <c r="H27" s="3">
        <f t="shared" si="11"/>
        <v>18487.59367</v>
      </c>
      <c r="I27" s="3">
        <f t="shared" si="11"/>
        <v>18764.90758</v>
      </c>
      <c r="J27" s="3">
        <f t="shared" si="11"/>
        <v>19046.38119</v>
      </c>
    </row>
    <row r="28">
      <c r="D28" s="4" t="s">
        <v>25</v>
      </c>
      <c r="E28" s="3">
        <f t="shared" ref="E28:J28" si="12">0.141*E27</f>
        <v>2432.955</v>
      </c>
      <c r="F28" s="3">
        <f t="shared" si="12"/>
        <v>2530.2732</v>
      </c>
      <c r="G28" s="3">
        <f t="shared" si="12"/>
        <v>2568.227298</v>
      </c>
      <c r="H28" s="3">
        <f t="shared" si="12"/>
        <v>2606.750707</v>
      </c>
      <c r="I28" s="3">
        <f t="shared" si="12"/>
        <v>2645.851968</v>
      </c>
      <c r="J28" s="3">
        <f t="shared" si="12"/>
        <v>2685.539748</v>
      </c>
    </row>
    <row r="29">
      <c r="D29" s="4" t="s">
        <v>26</v>
      </c>
      <c r="E29" s="3">
        <f t="shared" ref="E29:J29" si="13">0.457*E27</f>
        <v>7885.535</v>
      </c>
      <c r="F29" s="3">
        <f t="shared" si="13"/>
        <v>8200.9564</v>
      </c>
      <c r="G29" s="3">
        <f t="shared" si="13"/>
        <v>8323.970746</v>
      </c>
      <c r="H29" s="3">
        <f t="shared" si="13"/>
        <v>8448.830307</v>
      </c>
      <c r="I29" s="3">
        <f t="shared" si="13"/>
        <v>8575.562762</v>
      </c>
      <c r="J29" s="3">
        <f t="shared" si="13"/>
        <v>8704.196203</v>
      </c>
    </row>
    <row r="30">
      <c r="D30" s="1" t="s">
        <v>10</v>
      </c>
      <c r="E30" s="3">
        <f t="shared" ref="E30:J30" si="14">0.178*E27</f>
        <v>3071.39</v>
      </c>
      <c r="F30" s="3">
        <f t="shared" si="14"/>
        <v>3194.2456</v>
      </c>
      <c r="G30" s="3">
        <f t="shared" si="14"/>
        <v>3242.159284</v>
      </c>
      <c r="H30" s="3">
        <f t="shared" si="14"/>
        <v>3290.791673</v>
      </c>
      <c r="I30" s="3">
        <f t="shared" si="14"/>
        <v>3340.153548</v>
      </c>
      <c r="J30" s="3">
        <f t="shared" si="14"/>
        <v>3390.255852</v>
      </c>
    </row>
    <row r="31">
      <c r="D31" s="1" t="s">
        <v>12</v>
      </c>
      <c r="E31" s="3">
        <f t="shared" ref="E31:J31" si="15">E29-E30</f>
        <v>4814.145</v>
      </c>
      <c r="F31" s="3">
        <f t="shared" si="15"/>
        <v>5006.7108</v>
      </c>
      <c r="G31" s="3">
        <f t="shared" si="15"/>
        <v>5081.811462</v>
      </c>
      <c r="H31" s="3">
        <f t="shared" si="15"/>
        <v>5158.038634</v>
      </c>
      <c r="I31" s="3">
        <f t="shared" si="15"/>
        <v>5235.409213</v>
      </c>
      <c r="J31" s="3">
        <f t="shared" si="15"/>
        <v>5313.940352</v>
      </c>
    </row>
    <row r="32">
      <c r="D32" s="1" t="s">
        <v>14</v>
      </c>
      <c r="E32" s="3">
        <f t="shared" ref="E32:J32" si="16">E31*0.285</f>
        <v>1372.031325</v>
      </c>
      <c r="F32" s="3">
        <f t="shared" si="16"/>
        <v>1426.912578</v>
      </c>
      <c r="G32" s="3">
        <f t="shared" si="16"/>
        <v>1448.316267</v>
      </c>
      <c r="H32" s="3">
        <f t="shared" si="16"/>
        <v>1470.041011</v>
      </c>
      <c r="I32" s="3">
        <f t="shared" si="16"/>
        <v>1492.091626</v>
      </c>
      <c r="J32" s="3">
        <f t="shared" si="16"/>
        <v>1514.473</v>
      </c>
    </row>
    <row r="33">
      <c r="D33" s="1" t="s">
        <v>16</v>
      </c>
      <c r="E33" s="3">
        <f t="shared" ref="E33:J33" si="17">E31-E32</f>
        <v>3442.113675</v>
      </c>
      <c r="F33" s="3">
        <f t="shared" si="17"/>
        <v>3579.798222</v>
      </c>
      <c r="G33" s="3">
        <f t="shared" si="17"/>
        <v>3633.495195</v>
      </c>
      <c r="H33" s="3">
        <f t="shared" si="17"/>
        <v>3687.997623</v>
      </c>
      <c r="I33" s="3">
        <f t="shared" si="17"/>
        <v>3743.317588</v>
      </c>
      <c r="J33" s="3">
        <f t="shared" si="17"/>
        <v>3799.467351</v>
      </c>
    </row>
    <row r="34">
      <c r="D34" s="1" t="s">
        <v>17</v>
      </c>
      <c r="E34" s="3">
        <f t="shared" ref="E34:J34" si="18">E27*0.02</f>
        <v>345.1</v>
      </c>
      <c r="F34" s="3">
        <f t="shared" si="18"/>
        <v>358.904</v>
      </c>
      <c r="G34" s="3">
        <f t="shared" si="18"/>
        <v>364.28756</v>
      </c>
      <c r="H34" s="3">
        <f t="shared" si="18"/>
        <v>369.7518734</v>
      </c>
      <c r="I34" s="3">
        <f t="shared" si="18"/>
        <v>375.2981515</v>
      </c>
      <c r="J34" s="3">
        <f t="shared" si="18"/>
        <v>380.9276238</v>
      </c>
    </row>
    <row r="35">
      <c r="D35" s="1" t="s">
        <v>18</v>
      </c>
      <c r="F35" s="1">
        <v>1890.0</v>
      </c>
      <c r="J35" s="3">
        <f>J29*7</f>
        <v>60929.37342</v>
      </c>
    </row>
    <row r="36">
      <c r="D36" s="1" t="s">
        <v>19</v>
      </c>
      <c r="F36" s="3">
        <f t="shared" ref="F36:J36" si="19">F33+F30-F34-F28+F35</f>
        <v>5774.866622</v>
      </c>
      <c r="G36" s="3">
        <f t="shared" si="19"/>
        <v>3943.139621</v>
      </c>
      <c r="H36" s="3">
        <f t="shared" si="19"/>
        <v>4002.286716</v>
      </c>
      <c r="I36" s="3">
        <f t="shared" si="19"/>
        <v>4062.321016</v>
      </c>
      <c r="J36" s="3">
        <f t="shared" si="19"/>
        <v>65052.62925</v>
      </c>
    </row>
    <row r="37">
      <c r="D37" s="1" t="s">
        <v>20</v>
      </c>
      <c r="F37" s="1">
        <f>(1+B13/100)^(F26-E26)</f>
        <v>1.069833173</v>
      </c>
      <c r="G37" s="1">
        <f>(1+B13/100)^(G26-E26)</f>
        <v>1.144543019</v>
      </c>
      <c r="H37" s="1">
        <f>(1+B13/100)^(H26-E26)</f>
        <v>1.22447009</v>
      </c>
      <c r="I37" s="1">
        <f>(1+B13/100)^(I26-E26)</f>
        <v>1.309978722</v>
      </c>
      <c r="J37" s="1">
        <f>(1+B13/100)^(J26-E26)</f>
        <v>1.401458693</v>
      </c>
    </row>
    <row r="38">
      <c r="D38" s="1" t="s">
        <v>21</v>
      </c>
      <c r="F38" s="3">
        <f t="shared" ref="F38:J38" si="20">F36/F37</f>
        <v>5397.913213</v>
      </c>
      <c r="G38" s="3">
        <f t="shared" si="20"/>
        <v>3445.165063</v>
      </c>
      <c r="H38" s="3">
        <f t="shared" si="20"/>
        <v>3268.586753</v>
      </c>
      <c r="I38" s="3">
        <f t="shared" si="20"/>
        <v>3101.058779</v>
      </c>
      <c r="J38" s="3">
        <f t="shared" si="20"/>
        <v>46417.79995</v>
      </c>
    </row>
    <row r="40">
      <c r="D40" s="1" t="s">
        <v>22</v>
      </c>
      <c r="E40" s="3">
        <f>F38+G38+H38+I38+J38</f>
        <v>61630.52376</v>
      </c>
      <c r="F40" s="4" t="s">
        <v>27</v>
      </c>
      <c r="H40" s="5">
        <f>E40/(1.0698^2)</f>
        <v>53850.61549</v>
      </c>
    </row>
    <row r="42">
      <c r="D42" s="1" t="s">
        <v>23</v>
      </c>
    </row>
  </sheetData>
  <drawing r:id="rId1"/>
</worksheet>
</file>