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2260" windowHeight="12648"/>
  </bookViews>
  <sheets>
    <sheet name="Corporate WACC" sheetId="1" r:id="rId1"/>
    <sheet name="Division WACC" sheetId="2" r:id="rId2"/>
  </sheets>
  <calcPr calcId="124519" calcMode="autoNoTable" iterate="1" calcOnSave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2"/>
  <c r="I35"/>
  <c r="I33"/>
  <c r="G34"/>
  <c r="G35"/>
  <c r="G33"/>
  <c r="S22"/>
  <c r="S23"/>
  <c r="S24"/>
  <c r="S21"/>
  <c r="R22"/>
  <c r="R23"/>
  <c r="R24"/>
  <c r="R21"/>
  <c r="P22"/>
  <c r="P23"/>
  <c r="P24"/>
  <c r="P21"/>
  <c r="W16"/>
  <c r="W15"/>
  <c r="W14"/>
  <c r="Q14"/>
  <c r="Q15"/>
  <c r="Q16"/>
  <c r="Q13"/>
  <c r="H22"/>
  <c r="H10"/>
  <c r="H11"/>
  <c r="H12"/>
  <c r="H13"/>
  <c r="H15"/>
  <c r="H16"/>
  <c r="H17"/>
  <c r="H18"/>
  <c r="H19"/>
  <c r="H20"/>
  <c r="H21"/>
  <c r="H9"/>
  <c r="B25" i="1"/>
  <c r="F11"/>
  <c r="B21"/>
</calcChain>
</file>

<file path=xl/sharedStrings.xml><?xml version="1.0" encoding="utf-8"?>
<sst xmlns="http://schemas.openxmlformats.org/spreadsheetml/2006/main" count="114" uniqueCount="75">
  <si>
    <t>MIDLAND ENERGY RESOURCES</t>
  </si>
  <si>
    <t>corporate WACC</t>
  </si>
  <si>
    <t>YEAR</t>
  </si>
  <si>
    <t>Income Before Taxes</t>
  </si>
  <si>
    <t>Taxes</t>
  </si>
  <si>
    <t>Tax Rate</t>
  </si>
  <si>
    <t>Avg. Tax rate(t)</t>
  </si>
  <si>
    <t>Risk Free Rate</t>
  </si>
  <si>
    <t>Beta</t>
  </si>
  <si>
    <t>EMRP</t>
  </si>
  <si>
    <t xml:space="preserve">Equity Cost Of Capital(R[e]) = </t>
  </si>
  <si>
    <t>R[f]+EMRP*Beta</t>
  </si>
  <si>
    <t>R[d]=</t>
  </si>
  <si>
    <t>Srpead=</t>
  </si>
  <si>
    <t>R[wacc]=</t>
  </si>
  <si>
    <t>D/V=</t>
  </si>
  <si>
    <t>D/E=</t>
  </si>
  <si>
    <t>R[wacc]=R[e]*E/V+R[d]*D/V*(1-t)</t>
  </si>
  <si>
    <t>E/V=</t>
  </si>
  <si>
    <t>COST OF CAPITAL DIVISION WISE</t>
  </si>
  <si>
    <t>Exploration &amp; Production:</t>
  </si>
  <si>
    <t>Equity</t>
  </si>
  <si>
    <t>Market Value</t>
  </si>
  <si>
    <t>Net</t>
  </si>
  <si>
    <t>Debt</t>
  </si>
  <si>
    <t>D/E</t>
  </si>
  <si>
    <t>LTM</t>
  </si>
  <si>
    <t>Revenue</t>
  </si>
  <si>
    <t>Earnings</t>
  </si>
  <si>
    <t>Jackson Energy, Inc.</t>
  </si>
  <si>
    <t>Wide Plain Petroleum</t>
  </si>
  <si>
    <t>Corsicana Energy Corp.</t>
  </si>
  <si>
    <t>Worthington Petroleum</t>
  </si>
  <si>
    <t>Average</t>
  </si>
  <si>
    <t>Refining &amp; Marketing:</t>
  </si>
  <si>
    <t>Bexar Energy, Inc.</t>
  </si>
  <si>
    <t>Kirk Corp.</t>
  </si>
  <si>
    <t>White Point Energy</t>
  </si>
  <si>
    <t>Petrarch Fuel Services</t>
  </si>
  <si>
    <t>Arkana Petroleum Corp.</t>
  </si>
  <si>
    <t>Beaumont Energy, Inc.</t>
  </si>
  <si>
    <t>Dameron Fuel Services</t>
  </si>
  <si>
    <t>ASSET</t>
  </si>
  <si>
    <t>Tax rate(t)=</t>
  </si>
  <si>
    <t>Business Segment:</t>
  </si>
  <si>
    <t>Credit</t>
  </si>
  <si>
    <t>Rating</t>
  </si>
  <si>
    <t>Debt/</t>
  </si>
  <si>
    <t>Value</t>
  </si>
  <si>
    <t>Spread to</t>
  </si>
  <si>
    <t>Treasury</t>
  </si>
  <si>
    <t>Consolidated</t>
  </si>
  <si>
    <t>A+</t>
  </si>
  <si>
    <t>Exploration &amp; Production</t>
  </si>
  <si>
    <t>Refining &amp; Marketing</t>
  </si>
  <si>
    <t>BBB</t>
  </si>
  <si>
    <t>Petrochemicals</t>
  </si>
  <si>
    <t>AA-</t>
  </si>
  <si>
    <t>Debt Cost</t>
  </si>
  <si>
    <t>Of Capital</t>
  </si>
  <si>
    <t>Debt Cost Of Capital All Divisions</t>
  </si>
  <si>
    <t>Total Assets</t>
  </si>
  <si>
    <t>Percentage asset</t>
  </si>
  <si>
    <t>Asset Beta</t>
  </si>
  <si>
    <t>Asset Beta for all divisions</t>
  </si>
  <si>
    <t>Asset</t>
  </si>
  <si>
    <t>R[f]=4.66%</t>
  </si>
  <si>
    <t>EMRP=5%</t>
  </si>
  <si>
    <t>Cost of capital</t>
  </si>
  <si>
    <t>Equity Cost Of Capital of All Divisions</t>
  </si>
  <si>
    <t>WACC For All Divisions</t>
  </si>
  <si>
    <t>Cost of Capital</t>
  </si>
  <si>
    <t>Equity/</t>
  </si>
  <si>
    <t>WACC</t>
  </si>
  <si>
    <t>Assumptions</t>
  </si>
</sst>
</file>

<file path=xl/styles.xml><?xml version="1.0" encoding="utf-8"?>
<styleSheet xmlns="http://schemas.openxmlformats.org/spreadsheetml/2006/main">
  <numFmts count="2">
    <numFmt numFmtId="168" formatCode="0.0%"/>
    <numFmt numFmtId="169" formatCode="0.0000%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Arial Unicode MS"/>
      <family val="2"/>
    </font>
    <font>
      <sz val="24"/>
      <color rgb="FF000000"/>
      <name val="Calibri"/>
      <family val="2"/>
      <scheme val="minor"/>
    </font>
    <font>
      <b/>
      <sz val="10"/>
      <color theme="1"/>
      <name val="Book Antiqua"/>
      <family val="1"/>
    </font>
    <font>
      <b/>
      <sz val="10"/>
      <color theme="1"/>
      <name val="Times New Roman"/>
      <family val="1"/>
    </font>
    <font>
      <sz val="10"/>
      <color theme="1"/>
      <name val="Book Antiqua"/>
      <family val="1"/>
    </font>
    <font>
      <u/>
      <sz val="10"/>
      <color theme="1"/>
      <name val="Times New Roman"/>
      <family val="1"/>
    </font>
    <font>
      <b/>
      <sz val="9.5"/>
      <color theme="1"/>
      <name val="Book Antiqua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Arial Unicode MS"/>
      <family val="2"/>
    </font>
    <font>
      <sz val="9.5"/>
      <color theme="1"/>
      <name val="Book Antiqua"/>
      <family val="1"/>
    </font>
    <font>
      <i/>
      <u/>
      <sz val="9.5"/>
      <color theme="1"/>
      <name val="Times New Roman"/>
      <family val="1"/>
    </font>
    <font>
      <b/>
      <sz val="9.5"/>
      <color theme="1"/>
      <name val="Times New Roman"/>
      <family val="1"/>
    </font>
    <font>
      <sz val="9.5"/>
      <color theme="1"/>
      <name val="Times New Roman"/>
      <family val="1"/>
    </font>
    <font>
      <u/>
      <sz val="9.5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right" vertical="top" wrapText="1"/>
    </xf>
    <xf numFmtId="3" fontId="5" fillId="0" borderId="0" xfId="0" applyNumberFormat="1" applyFont="1" applyAlignment="1">
      <alignment horizontal="right" vertical="top" wrapText="1"/>
    </xf>
    <xf numFmtId="0" fontId="6" fillId="0" borderId="0" xfId="0" applyFont="1"/>
    <xf numFmtId="3" fontId="7" fillId="0" borderId="0" xfId="0" applyNumberFormat="1" applyFont="1" applyAlignment="1">
      <alignment horizontal="right" vertical="top" wrapText="1"/>
    </xf>
    <xf numFmtId="10" fontId="0" fillId="0" borderId="0" xfId="0" applyNumberFormat="1"/>
    <xf numFmtId="9" fontId="0" fillId="0" borderId="0" xfId="0" applyNumberFormat="1"/>
    <xf numFmtId="168" fontId="0" fillId="0" borderId="0" xfId="0" applyNumberFormat="1"/>
    <xf numFmtId="10" fontId="8" fillId="0" borderId="0" xfId="0" applyNumberFormat="1" applyFont="1"/>
    <xf numFmtId="0" fontId="9" fillId="0" borderId="0" xfId="0" applyFont="1"/>
    <xf numFmtId="0" fontId="10" fillId="0" borderId="0" xfId="0" applyFont="1"/>
    <xf numFmtId="10" fontId="10" fillId="0" borderId="0" xfId="0" applyNumberFormat="1" applyFont="1"/>
    <xf numFmtId="0" fontId="11" fillId="0" borderId="0" xfId="0" applyFont="1"/>
    <xf numFmtId="10" fontId="11" fillId="0" borderId="0" xfId="0" applyNumberFormat="1" applyFont="1"/>
    <xf numFmtId="0" fontId="12" fillId="0" borderId="0" xfId="0" applyFont="1"/>
    <xf numFmtId="0" fontId="14" fillId="0" borderId="0" xfId="0" applyFont="1" applyAlignment="1">
      <alignment vertical="top" wrapText="1"/>
    </xf>
    <xf numFmtId="0" fontId="13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15" fillId="2" borderId="5" xfId="0" applyFont="1" applyFill="1" applyBorder="1" applyAlignment="1">
      <alignment horizontal="right" vertical="top" wrapText="1"/>
    </xf>
    <xf numFmtId="0" fontId="15" fillId="2" borderId="6" xfId="0" applyFont="1" applyFill="1" applyBorder="1" applyAlignment="1">
      <alignment horizontal="right" vertical="top" wrapText="1"/>
    </xf>
    <xf numFmtId="0" fontId="15" fillId="2" borderId="5" xfId="0" applyFont="1" applyFill="1" applyBorder="1" applyAlignment="1">
      <alignment horizontal="left" vertical="top" wrapText="1" indent="3"/>
    </xf>
    <xf numFmtId="0" fontId="15" fillId="2" borderId="6" xfId="0" applyFont="1" applyFill="1" applyBorder="1" applyAlignment="1">
      <alignment horizontal="left" vertical="top" wrapText="1" indent="2"/>
    </xf>
    <xf numFmtId="0" fontId="13" fillId="2" borderId="5" xfId="0" applyFont="1" applyFill="1" applyBorder="1" applyAlignment="1">
      <alignment vertical="top" wrapText="1"/>
    </xf>
    <xf numFmtId="0" fontId="15" fillId="2" borderId="5" xfId="0" applyFont="1" applyFill="1" applyBorder="1" applyAlignment="1">
      <alignment horizontal="left" vertical="top" wrapText="1" indent="2"/>
    </xf>
    <xf numFmtId="0" fontId="15" fillId="2" borderId="6" xfId="0" applyFont="1" applyFill="1" applyBorder="1" applyAlignment="1">
      <alignment vertical="top" wrapText="1"/>
    </xf>
    <xf numFmtId="0" fontId="15" fillId="2" borderId="7" xfId="0" applyFont="1" applyFill="1" applyBorder="1" applyAlignment="1">
      <alignment horizontal="left" vertical="top" wrapText="1" indent="2"/>
    </xf>
    <xf numFmtId="0" fontId="15" fillId="2" borderId="8" xfId="0" applyFont="1" applyFill="1" applyBorder="1" applyAlignment="1">
      <alignment vertical="top" wrapText="1"/>
    </xf>
    <xf numFmtId="0" fontId="16" fillId="0" borderId="0" xfId="0" applyFont="1" applyAlignment="1">
      <alignment vertical="top" wrapText="1"/>
    </xf>
    <xf numFmtId="3" fontId="16" fillId="0" borderId="0" xfId="0" applyNumberFormat="1" applyFont="1" applyAlignment="1">
      <alignment horizontal="right" vertical="top" wrapText="1"/>
    </xf>
    <xf numFmtId="3" fontId="16" fillId="0" borderId="0" xfId="0" applyNumberFormat="1" applyFont="1" applyAlignment="1">
      <alignment horizontal="left" vertical="top" wrapText="1" indent="1"/>
    </xf>
    <xf numFmtId="10" fontId="16" fillId="0" borderId="0" xfId="0" applyNumberFormat="1" applyFont="1" applyAlignment="1">
      <alignment horizontal="right" vertical="top" wrapText="1"/>
    </xf>
    <xf numFmtId="0" fontId="16" fillId="0" borderId="0" xfId="0" applyFont="1" applyAlignment="1">
      <alignment horizontal="left" vertical="top" wrapText="1" indent="2"/>
    </xf>
    <xf numFmtId="3" fontId="16" fillId="0" borderId="0" xfId="0" applyNumberFormat="1" applyFont="1" applyAlignment="1">
      <alignment horizontal="center" vertical="top" wrapText="1"/>
    </xf>
    <xf numFmtId="10" fontId="17" fillId="0" borderId="0" xfId="0" applyNumberFormat="1" applyFont="1" applyAlignment="1">
      <alignment horizontal="right" vertical="top" wrapText="1"/>
    </xf>
    <xf numFmtId="0" fontId="17" fillId="0" borderId="0" xfId="0" applyFont="1" applyAlignment="1">
      <alignment horizontal="left" vertical="top" wrapText="1" indent="2"/>
    </xf>
    <xf numFmtId="0" fontId="15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10" fontId="15" fillId="0" borderId="0" xfId="0" applyNumberFormat="1" applyFont="1" applyAlignment="1">
      <alignment horizontal="right" vertical="top" wrapText="1"/>
    </xf>
    <xf numFmtId="0" fontId="15" fillId="0" borderId="0" xfId="0" applyFont="1" applyAlignment="1">
      <alignment horizontal="left" vertical="top" wrapText="1" indent="2"/>
    </xf>
    <xf numFmtId="0" fontId="6" fillId="0" borderId="0" xfId="0" applyFont="1" applyAlignment="1">
      <alignment vertical="top" wrapText="1"/>
    </xf>
    <xf numFmtId="0" fontId="16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 indent="3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8" fillId="0" borderId="4" xfId="0" applyFont="1" applyBorder="1" applyAlignment="1">
      <alignment vertical="top" wrapText="1"/>
    </xf>
    <xf numFmtId="0" fontId="15" fillId="2" borderId="5" xfId="0" applyFont="1" applyFill="1" applyBorder="1" applyAlignment="1">
      <alignment horizontal="left" vertical="top" wrapText="1" indent="1"/>
    </xf>
    <xf numFmtId="0" fontId="15" fillId="2" borderId="6" xfId="0" applyFont="1" applyFill="1" applyBorder="1" applyAlignment="1">
      <alignment horizontal="left" vertical="top" wrapText="1" indent="1"/>
    </xf>
    <xf numFmtId="0" fontId="15" fillId="2" borderId="7" xfId="0" applyFont="1" applyFill="1" applyBorder="1" applyAlignment="1">
      <alignment vertical="top" wrapText="1"/>
    </xf>
    <xf numFmtId="169" fontId="0" fillId="0" borderId="0" xfId="0" applyNumberFormat="1" applyAlignment="1">
      <alignment vertical="top"/>
    </xf>
    <xf numFmtId="3" fontId="20" fillId="0" borderId="0" xfId="0" applyNumberFormat="1" applyFont="1" applyAlignment="1">
      <alignment horizontal="right" vertical="top" wrapText="1"/>
    </xf>
    <xf numFmtId="3" fontId="21" fillId="0" borderId="0" xfId="0" applyNumberFormat="1" applyFont="1" applyAlignment="1">
      <alignment horizontal="right" vertical="top" wrapText="1"/>
    </xf>
    <xf numFmtId="0" fontId="22" fillId="0" borderId="0" xfId="0" applyFont="1" applyAlignment="1">
      <alignment vertical="top" wrapText="1"/>
    </xf>
    <xf numFmtId="3" fontId="6" fillId="0" borderId="0" xfId="0" applyNumberFormat="1" applyFont="1" applyAlignment="1">
      <alignment vertical="top"/>
    </xf>
    <xf numFmtId="9" fontId="0" fillId="0" borderId="0" xfId="0" applyNumberFormat="1" applyAlignment="1">
      <alignment vertical="top"/>
    </xf>
    <xf numFmtId="0" fontId="23" fillId="0" borderId="0" xfId="0" applyFont="1"/>
    <xf numFmtId="0" fontId="0" fillId="3" borderId="0" xfId="0" applyFill="1"/>
    <xf numFmtId="0" fontId="6" fillId="2" borderId="0" xfId="0" applyFont="1" applyFill="1"/>
    <xf numFmtId="0" fontId="0" fillId="2" borderId="0" xfId="0" applyFill="1"/>
    <xf numFmtId="0" fontId="24" fillId="0" borderId="0" xfId="0" applyFont="1"/>
    <xf numFmtId="10" fontId="0" fillId="0" borderId="0" xfId="0" applyNumberFormat="1" applyAlignment="1">
      <alignment vertical="top"/>
    </xf>
    <xf numFmtId="0" fontId="10" fillId="0" borderId="0" xfId="0" applyFont="1" applyAlignment="1">
      <alignment vertical="top"/>
    </xf>
    <xf numFmtId="0" fontId="1" fillId="3" borderId="0" xfId="0" applyFont="1" applyFill="1"/>
    <xf numFmtId="10" fontId="1" fillId="3" borderId="0" xfId="0" applyNumberFormat="1" applyFont="1" applyFill="1"/>
    <xf numFmtId="0" fontId="19" fillId="3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5"/>
  <sheetViews>
    <sheetView showGridLines="0" tabSelected="1" workbookViewId="0">
      <selection activeCell="N22" sqref="N22"/>
    </sheetView>
  </sheetViews>
  <sheetFormatPr defaultRowHeight="14.4"/>
  <sheetData>
    <row r="2" spans="1:11" ht="40.200000000000003">
      <c r="A2" s="1" t="s">
        <v>0</v>
      </c>
    </row>
    <row r="4" spans="1:11" ht="31.2">
      <c r="A4" s="2" t="s">
        <v>1</v>
      </c>
    </row>
    <row r="5" spans="1:11" ht="15" thickBot="1"/>
    <row r="6" spans="1:11" ht="15.6" thickTop="1" thickBot="1">
      <c r="A6" t="s">
        <v>2</v>
      </c>
      <c r="D6" s="4">
        <v>2004</v>
      </c>
      <c r="E6" s="5">
        <v>2005</v>
      </c>
      <c r="F6" s="6">
        <v>2006</v>
      </c>
    </row>
    <row r="7" spans="1:11" ht="15" thickTop="1">
      <c r="A7" s="3" t="s">
        <v>3</v>
      </c>
      <c r="D7" s="7">
        <v>17910</v>
      </c>
      <c r="E7" s="7">
        <v>32723</v>
      </c>
      <c r="F7" s="7">
        <v>30447</v>
      </c>
    </row>
    <row r="8" spans="1:11">
      <c r="A8" s="8" t="s">
        <v>4</v>
      </c>
      <c r="D8" s="9">
        <v>7414</v>
      </c>
      <c r="E8" s="9">
        <v>12830</v>
      </c>
      <c r="F8" s="9">
        <v>11747</v>
      </c>
    </row>
    <row r="9" spans="1:11">
      <c r="A9" t="s">
        <v>5</v>
      </c>
      <c r="D9" s="10">
        <v>0.41399999999999998</v>
      </c>
      <c r="E9" s="10">
        <v>0.39200000000000002</v>
      </c>
      <c r="F9" s="10">
        <v>0.38500000000000001</v>
      </c>
    </row>
    <row r="11" spans="1:11">
      <c r="D11" t="s">
        <v>6</v>
      </c>
      <c r="F11" s="12">
        <f>SUM(D9:F9)/3*100%</f>
        <v>0.39700000000000002</v>
      </c>
    </row>
    <row r="13" spans="1:11">
      <c r="I13" t="s">
        <v>17</v>
      </c>
    </row>
    <row r="14" spans="1:11">
      <c r="A14" t="s">
        <v>7</v>
      </c>
      <c r="C14" s="10">
        <v>4.6600000000000003E-2</v>
      </c>
    </row>
    <row r="15" spans="1:11">
      <c r="A15" t="s">
        <v>8</v>
      </c>
      <c r="C15">
        <v>1.25</v>
      </c>
    </row>
    <row r="16" spans="1:11" ht="15.6">
      <c r="A16" t="s">
        <v>9</v>
      </c>
      <c r="C16" s="11">
        <v>0.05</v>
      </c>
      <c r="H16" s="14"/>
      <c r="I16" s="14"/>
      <c r="J16" s="14"/>
      <c r="K16" s="14"/>
    </row>
    <row r="17" spans="1:11" ht="18">
      <c r="A17" s="15" t="s">
        <v>10</v>
      </c>
      <c r="B17" s="15"/>
      <c r="C17" s="15"/>
      <c r="D17" s="15" t="s">
        <v>11</v>
      </c>
      <c r="E17" s="15"/>
      <c r="H17" s="14"/>
      <c r="I17" s="17" t="s">
        <v>14</v>
      </c>
      <c r="J17" s="18">
        <v>8.2500000000000004E-2</v>
      </c>
      <c r="K17" s="14"/>
    </row>
    <row r="18" spans="1:11" ht="15.6">
      <c r="A18" s="15"/>
      <c r="B18" s="15"/>
      <c r="C18" s="15"/>
      <c r="D18" s="16">
        <v>0.1091</v>
      </c>
      <c r="E18" s="15"/>
      <c r="H18" s="14"/>
      <c r="I18" s="14"/>
      <c r="J18" s="14"/>
      <c r="K18" s="14"/>
    </row>
    <row r="20" spans="1:11">
      <c r="A20" t="s">
        <v>13</v>
      </c>
      <c r="B20" s="10">
        <v>1.6199999999999999E-2</v>
      </c>
    </row>
    <row r="21" spans="1:11" ht="15.6">
      <c r="A21" s="15" t="s">
        <v>12</v>
      </c>
      <c r="B21" s="16">
        <f>SUM(C14,B20)</f>
        <v>6.2799999999999995E-2</v>
      </c>
    </row>
    <row r="23" spans="1:11">
      <c r="A23" t="s">
        <v>16</v>
      </c>
      <c r="B23" s="13">
        <v>0.59299999999999997</v>
      </c>
    </row>
    <row r="24" spans="1:11">
      <c r="A24" t="s">
        <v>18</v>
      </c>
      <c r="B24" s="10">
        <v>0.62780000000000002</v>
      </c>
    </row>
    <row r="25" spans="1:11">
      <c r="A25" t="s">
        <v>15</v>
      </c>
      <c r="B25" s="10">
        <f>1-B24</f>
        <v>0.37219999999999998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Y62"/>
  <sheetViews>
    <sheetView showGridLines="0" workbookViewId="0">
      <selection activeCell="R8" sqref="R8"/>
    </sheetView>
  </sheetViews>
  <sheetFormatPr defaultRowHeight="14.4"/>
  <cols>
    <col min="5" max="5" width="9" bestFit="1" customWidth="1"/>
    <col min="23" max="23" width="9" bestFit="1" customWidth="1"/>
  </cols>
  <sheetData>
    <row r="2" spans="1:25" ht="40.200000000000003">
      <c r="A2" s="1" t="s">
        <v>0</v>
      </c>
    </row>
    <row r="5" spans="1:25" ht="25.8">
      <c r="A5" s="19" t="s">
        <v>19</v>
      </c>
    </row>
    <row r="6" spans="1:25" ht="15" thickBot="1"/>
    <row r="7" spans="1:25" ht="15" thickTop="1">
      <c r="A7" s="21"/>
      <c r="B7" s="23" t="s">
        <v>21</v>
      </c>
      <c r="C7" s="25" t="s">
        <v>23</v>
      </c>
      <c r="D7" s="27"/>
      <c r="E7" s="23" t="s">
        <v>21</v>
      </c>
      <c r="F7" s="28" t="s">
        <v>26</v>
      </c>
      <c r="G7" s="30" t="s">
        <v>26</v>
      </c>
      <c r="H7" s="30" t="s">
        <v>42</v>
      </c>
    </row>
    <row r="8" spans="1:25" ht="51" thickBot="1">
      <c r="A8" s="22" t="s">
        <v>20</v>
      </c>
      <c r="B8" s="24" t="s">
        <v>22</v>
      </c>
      <c r="C8" s="26" t="s">
        <v>24</v>
      </c>
      <c r="D8" s="24" t="s">
        <v>25</v>
      </c>
      <c r="E8" s="24" t="s">
        <v>8</v>
      </c>
      <c r="F8" s="29" t="s">
        <v>27</v>
      </c>
      <c r="G8" s="31" t="s">
        <v>28</v>
      </c>
      <c r="H8" s="31" t="s">
        <v>8</v>
      </c>
      <c r="J8" s="68" t="s">
        <v>74</v>
      </c>
      <c r="K8" s="66" t="s">
        <v>43</v>
      </c>
      <c r="L8" s="67">
        <v>0.39700000000000002</v>
      </c>
      <c r="M8" s="66"/>
      <c r="N8" s="66" t="s">
        <v>66</v>
      </c>
      <c r="O8" s="60"/>
      <c r="P8" s="66" t="s">
        <v>67</v>
      </c>
    </row>
    <row r="9" spans="1:25" ht="25.8" thickTop="1">
      <c r="A9" s="32" t="s">
        <v>29</v>
      </c>
      <c r="B9" s="33">
        <v>57931</v>
      </c>
      <c r="C9" s="34">
        <v>6480</v>
      </c>
      <c r="D9" s="35">
        <v>0.112</v>
      </c>
      <c r="E9" s="36">
        <v>0.89</v>
      </c>
      <c r="F9" s="37">
        <v>18512</v>
      </c>
      <c r="G9" s="33">
        <v>4981</v>
      </c>
      <c r="H9" s="47">
        <f>E9/(1+(1-0.397)*D9)</f>
        <v>0.83369553813641883</v>
      </c>
    </row>
    <row r="10" spans="1:25" ht="25.8" thickBot="1">
      <c r="A10" s="32" t="s">
        <v>30</v>
      </c>
      <c r="B10" s="33">
        <v>46089</v>
      </c>
      <c r="C10" s="34">
        <v>39375</v>
      </c>
      <c r="D10" s="35">
        <v>0.85399999999999998</v>
      </c>
      <c r="E10" s="36">
        <v>1.21</v>
      </c>
      <c r="F10" s="37">
        <v>17827</v>
      </c>
      <c r="G10" s="33">
        <v>8495</v>
      </c>
      <c r="H10" s="47">
        <f t="shared" ref="H10:H22" si="0">E10/(1+(1-0.397)*D10)</f>
        <v>0.79869990138366509</v>
      </c>
      <c r="M10" s="17" t="s">
        <v>60</v>
      </c>
      <c r="N10" s="17"/>
      <c r="O10" s="17"/>
    </row>
    <row r="11" spans="1:25" ht="38.4" thickTop="1">
      <c r="A11" s="32" t="s">
        <v>31</v>
      </c>
      <c r="B11" s="33">
        <v>42263</v>
      </c>
      <c r="C11" s="34">
        <v>6442</v>
      </c>
      <c r="D11" s="35">
        <v>0.152</v>
      </c>
      <c r="E11" s="36">
        <v>1.1100000000000001</v>
      </c>
      <c r="F11" s="37">
        <v>14505</v>
      </c>
      <c r="G11" s="33">
        <v>4467</v>
      </c>
      <c r="H11" s="47">
        <f t="shared" si="0"/>
        <v>1.0168038283122156</v>
      </c>
      <c r="M11" s="49"/>
      <c r="N11" s="28" t="s">
        <v>45</v>
      </c>
      <c r="O11" s="50" t="s">
        <v>47</v>
      </c>
      <c r="P11" s="52" t="s">
        <v>49</v>
      </c>
      <c r="Q11" s="52" t="s">
        <v>58</v>
      </c>
      <c r="T11" s="59" t="s">
        <v>64</v>
      </c>
    </row>
    <row r="12" spans="1:25" ht="25.8" thickBot="1">
      <c r="A12" s="32" t="s">
        <v>32</v>
      </c>
      <c r="B12" s="33">
        <v>27591</v>
      </c>
      <c r="C12" s="34">
        <v>13098</v>
      </c>
      <c r="D12" s="38">
        <v>0.47499999999999998</v>
      </c>
      <c r="E12" s="39">
        <v>1.39</v>
      </c>
      <c r="F12" s="37">
        <v>12820</v>
      </c>
      <c r="G12" s="33">
        <v>3506</v>
      </c>
      <c r="H12" s="47">
        <f t="shared" si="0"/>
        <v>1.0805138270789203</v>
      </c>
      <c r="M12" s="22" t="s">
        <v>44</v>
      </c>
      <c r="N12" s="26" t="s">
        <v>46</v>
      </c>
      <c r="O12" s="51" t="s">
        <v>48</v>
      </c>
      <c r="P12" s="31" t="s">
        <v>50</v>
      </c>
      <c r="Q12" s="31" t="s">
        <v>59</v>
      </c>
      <c r="V12" s="61" t="s">
        <v>61</v>
      </c>
      <c r="W12" s="62" t="s">
        <v>62</v>
      </c>
      <c r="X12" s="62"/>
      <c r="Y12" s="62" t="s">
        <v>63</v>
      </c>
    </row>
    <row r="13" spans="1:25" ht="25.8" thickTop="1">
      <c r="A13" s="40" t="s">
        <v>33</v>
      </c>
      <c r="B13" s="41"/>
      <c r="C13" s="41"/>
      <c r="D13" s="42">
        <v>0.39800000000000002</v>
      </c>
      <c r="E13" s="43">
        <v>1.1499999999999999</v>
      </c>
      <c r="F13" s="41"/>
      <c r="G13" s="41"/>
      <c r="H13" s="48">
        <f t="shared" si="0"/>
        <v>0.92742384237343078</v>
      </c>
      <c r="M13" s="32" t="s">
        <v>51</v>
      </c>
      <c r="N13" s="45" t="s">
        <v>52</v>
      </c>
      <c r="O13" s="35">
        <v>0.42199999999999999</v>
      </c>
      <c r="P13" s="35">
        <v>1.6199999999999999E-2</v>
      </c>
      <c r="Q13" s="53">
        <f>4.66%+P13</f>
        <v>6.2799999999999995E-2</v>
      </c>
      <c r="T13" s="32" t="s">
        <v>51</v>
      </c>
      <c r="V13" s="54">
        <v>262378</v>
      </c>
      <c r="W13" s="58">
        <v>1</v>
      </c>
      <c r="Y13" s="48">
        <v>0.92</v>
      </c>
    </row>
    <row r="14" spans="1:25" ht="37.799999999999997">
      <c r="A14" s="20" t="s">
        <v>34</v>
      </c>
      <c r="B14" s="44"/>
      <c r="C14" s="44"/>
      <c r="D14" s="44"/>
      <c r="E14" s="44"/>
      <c r="F14" s="44"/>
      <c r="G14" s="44"/>
      <c r="H14" s="47"/>
      <c r="M14" s="32" t="s">
        <v>53</v>
      </c>
      <c r="N14" s="45" t="s">
        <v>52</v>
      </c>
      <c r="O14" s="35">
        <v>0.46</v>
      </c>
      <c r="P14" s="35">
        <v>1.6E-2</v>
      </c>
      <c r="Q14" s="53">
        <f t="shared" ref="Q14:Q16" si="1">4.66%+P14</f>
        <v>6.2600000000000003E-2</v>
      </c>
      <c r="T14" s="32" t="s">
        <v>53</v>
      </c>
      <c r="V14" s="57">
        <v>140100</v>
      </c>
      <c r="W14" s="47">
        <f>V14/V13%</f>
        <v>53.396245112013958</v>
      </c>
      <c r="Y14" s="48">
        <v>0.93</v>
      </c>
    </row>
    <row r="15" spans="1:25" ht="25.2">
      <c r="A15" s="32" t="s">
        <v>35</v>
      </c>
      <c r="B15" s="33">
        <v>60356</v>
      </c>
      <c r="C15" s="34">
        <v>6200</v>
      </c>
      <c r="D15" s="35">
        <v>0.10299999999999999</v>
      </c>
      <c r="E15" s="36">
        <v>1.7</v>
      </c>
      <c r="F15" s="37">
        <v>160708</v>
      </c>
      <c r="G15" s="33">
        <v>9560</v>
      </c>
      <c r="H15" s="47">
        <f t="shared" si="0"/>
        <v>1.6005890167581671</v>
      </c>
      <c r="M15" s="32" t="s">
        <v>54</v>
      </c>
      <c r="N15" s="45" t="s">
        <v>55</v>
      </c>
      <c r="O15" s="35">
        <v>0.31</v>
      </c>
      <c r="P15" s="35">
        <v>1.7999999999999999E-2</v>
      </c>
      <c r="Q15" s="53">
        <f t="shared" si="1"/>
        <v>6.4600000000000005E-2</v>
      </c>
      <c r="T15" s="32" t="s">
        <v>54</v>
      </c>
      <c r="V15" s="57">
        <v>93829</v>
      </c>
      <c r="W15" s="47">
        <f>V15/V13%</f>
        <v>35.76100130346294</v>
      </c>
      <c r="Y15" s="48">
        <v>1.06</v>
      </c>
    </row>
    <row r="16" spans="1:25" ht="25.2">
      <c r="A16" s="32" t="s">
        <v>36</v>
      </c>
      <c r="B16" s="33">
        <v>15567</v>
      </c>
      <c r="C16" s="34">
        <v>3017</v>
      </c>
      <c r="D16" s="35">
        <v>0.19400000000000001</v>
      </c>
      <c r="E16" s="36">
        <v>0.94</v>
      </c>
      <c r="F16" s="37">
        <v>67751</v>
      </c>
      <c r="G16" s="33">
        <v>1713</v>
      </c>
      <c r="H16" s="47">
        <f t="shared" si="0"/>
        <v>0.84155340014431745</v>
      </c>
      <c r="M16" s="32" t="s">
        <v>56</v>
      </c>
      <c r="N16" s="45" t="s">
        <v>57</v>
      </c>
      <c r="O16" s="35">
        <v>0.4</v>
      </c>
      <c r="P16" s="35">
        <v>1.35E-2</v>
      </c>
      <c r="Q16" s="53">
        <f t="shared" si="1"/>
        <v>6.0100000000000001E-2</v>
      </c>
      <c r="T16" s="32" t="s">
        <v>56</v>
      </c>
      <c r="V16" s="55">
        <v>28450</v>
      </c>
      <c r="W16" s="56">
        <f>V16/V13%</f>
        <v>10.843134714038523</v>
      </c>
      <c r="Y16" s="48">
        <v>0.52</v>
      </c>
    </row>
    <row r="17" spans="1:19" ht="25.2">
      <c r="A17" s="32" t="s">
        <v>37</v>
      </c>
      <c r="B17" s="33">
        <v>9204</v>
      </c>
      <c r="C17" s="34">
        <v>1925</v>
      </c>
      <c r="D17" s="35">
        <v>0.20899999999999999</v>
      </c>
      <c r="E17" s="36">
        <v>1.78</v>
      </c>
      <c r="F17" s="37">
        <v>31682</v>
      </c>
      <c r="G17" s="33">
        <v>1402</v>
      </c>
      <c r="H17" s="47">
        <f t="shared" si="0"/>
        <v>1.5807791465035916</v>
      </c>
    </row>
    <row r="18" spans="1:19" ht="38.4" thickBot="1">
      <c r="A18" s="32" t="s">
        <v>38</v>
      </c>
      <c r="B18" s="33">
        <v>2460</v>
      </c>
      <c r="C18" s="36">
        <v>-296</v>
      </c>
      <c r="D18" s="35">
        <v>-0.12</v>
      </c>
      <c r="E18" s="36">
        <v>0.24</v>
      </c>
      <c r="F18" s="37">
        <v>18874</v>
      </c>
      <c r="G18" s="45">
        <v>112</v>
      </c>
      <c r="H18" s="47">
        <f t="shared" si="0"/>
        <v>0.25872105558190678</v>
      </c>
      <c r="M18" s="17" t="s">
        <v>69</v>
      </c>
      <c r="N18" s="17"/>
      <c r="O18" s="17"/>
    </row>
    <row r="19" spans="1:19" ht="38.4" thickTop="1">
      <c r="A19" s="32" t="s">
        <v>39</v>
      </c>
      <c r="B19" s="33">
        <v>18363</v>
      </c>
      <c r="C19" s="34">
        <v>5931</v>
      </c>
      <c r="D19" s="35">
        <v>0.32300000000000001</v>
      </c>
      <c r="E19" s="36">
        <v>1.25</v>
      </c>
      <c r="F19" s="37">
        <v>49117</v>
      </c>
      <c r="G19" s="33">
        <v>3353</v>
      </c>
      <c r="H19" s="47">
        <f t="shared" si="0"/>
        <v>1.0462273460392761</v>
      </c>
      <c r="M19" s="49"/>
      <c r="N19" s="28" t="s">
        <v>45</v>
      </c>
      <c r="O19" s="50" t="s">
        <v>47</v>
      </c>
      <c r="P19" s="52" t="s">
        <v>47</v>
      </c>
      <c r="Q19" s="52" t="s">
        <v>65</v>
      </c>
      <c r="R19" s="52" t="s">
        <v>21</v>
      </c>
      <c r="S19" s="52" t="s">
        <v>21</v>
      </c>
    </row>
    <row r="20" spans="1:19" ht="25.8" thickBot="1">
      <c r="A20" s="32" t="s">
        <v>40</v>
      </c>
      <c r="B20" s="33">
        <v>32662</v>
      </c>
      <c r="C20" s="34">
        <v>6743</v>
      </c>
      <c r="D20" s="35">
        <v>0.20599999999999999</v>
      </c>
      <c r="E20" s="36">
        <v>1.04</v>
      </c>
      <c r="F20" s="37">
        <v>59989</v>
      </c>
      <c r="G20" s="33">
        <v>1467</v>
      </c>
      <c r="H20" s="47">
        <f t="shared" si="0"/>
        <v>0.92508748303265032</v>
      </c>
      <c r="M20" s="22" t="s">
        <v>44</v>
      </c>
      <c r="N20" s="26" t="s">
        <v>46</v>
      </c>
      <c r="O20" s="51" t="s">
        <v>48</v>
      </c>
      <c r="P20" s="31" t="s">
        <v>21</v>
      </c>
      <c r="Q20" s="31" t="s">
        <v>8</v>
      </c>
      <c r="R20" s="31" t="s">
        <v>8</v>
      </c>
      <c r="S20" s="31" t="s">
        <v>68</v>
      </c>
    </row>
    <row r="21" spans="1:19" ht="38.4" thickTop="1">
      <c r="A21" s="32" t="s">
        <v>41</v>
      </c>
      <c r="B21" s="33">
        <v>48796</v>
      </c>
      <c r="C21" s="34">
        <v>24525</v>
      </c>
      <c r="D21" s="38">
        <v>0.503</v>
      </c>
      <c r="E21" s="39">
        <v>1.42</v>
      </c>
      <c r="F21" s="37">
        <v>58750</v>
      </c>
      <c r="G21" s="33">
        <v>4646</v>
      </c>
      <c r="H21" s="47">
        <f t="shared" si="0"/>
        <v>1.0895344081871605</v>
      </c>
      <c r="M21" s="32" t="s">
        <v>51</v>
      </c>
      <c r="N21" s="45" t="s">
        <v>52</v>
      </c>
      <c r="O21" s="35">
        <v>0.42199999999999999</v>
      </c>
      <c r="P21" s="35">
        <f>O21/(1-O21)</f>
        <v>0.73010380622837356</v>
      </c>
      <c r="Q21" s="48">
        <v>0.92</v>
      </c>
      <c r="R21" s="48">
        <f>(1+(1-0.397)*P21)*Q21</f>
        <v>1.3250323875432526</v>
      </c>
      <c r="S21" s="48">
        <f>4.66+5*R21</f>
        <v>11.285161937716264</v>
      </c>
    </row>
    <row r="22" spans="1:19" ht="37.799999999999997">
      <c r="A22" s="40" t="s">
        <v>33</v>
      </c>
      <c r="B22" s="41"/>
      <c r="C22" s="41"/>
      <c r="D22" s="42">
        <v>0.20300000000000001</v>
      </c>
      <c r="E22" s="46">
        <v>1.2</v>
      </c>
      <c r="F22" s="41"/>
      <c r="G22" s="41"/>
      <c r="H22" s="48">
        <f t="shared" si="0"/>
        <v>1.0691289895216449</v>
      </c>
      <c r="M22" s="32" t="s">
        <v>53</v>
      </c>
      <c r="N22" s="45" t="s">
        <v>52</v>
      </c>
      <c r="O22" s="35">
        <v>0.46</v>
      </c>
      <c r="P22" s="35">
        <f t="shared" ref="P22:P24" si="2">O22/(1-O22)</f>
        <v>0.85185185185185186</v>
      </c>
      <c r="Q22" s="48">
        <v>0.93</v>
      </c>
      <c r="R22" s="48">
        <f t="shared" ref="R22:R24" si="3">(1+(1-0.397)*P22)*Q22</f>
        <v>1.40771</v>
      </c>
      <c r="S22" s="48">
        <f t="shared" ref="S22:S24" si="4">4.66+5*R22</f>
        <v>11.698550000000001</v>
      </c>
    </row>
    <row r="23" spans="1:19" ht="25.2">
      <c r="M23" s="32" t="s">
        <v>54</v>
      </c>
      <c r="N23" s="45" t="s">
        <v>55</v>
      </c>
      <c r="O23" s="35">
        <v>0.31</v>
      </c>
      <c r="P23" s="35">
        <f t="shared" si="2"/>
        <v>0.44927536231884063</v>
      </c>
      <c r="Q23" s="48">
        <v>1.06</v>
      </c>
      <c r="R23" s="48">
        <f t="shared" si="3"/>
        <v>1.3471678260869566</v>
      </c>
      <c r="S23" s="48">
        <f t="shared" si="4"/>
        <v>11.395839130434783</v>
      </c>
    </row>
    <row r="24" spans="1:19" ht="25.2">
      <c r="M24" s="32" t="s">
        <v>56</v>
      </c>
      <c r="N24" s="45" t="s">
        <v>57</v>
      </c>
      <c r="O24" s="35">
        <v>0.4</v>
      </c>
      <c r="P24" s="35">
        <f t="shared" si="2"/>
        <v>0.66666666666666674</v>
      </c>
      <c r="Q24" s="48">
        <v>0.52</v>
      </c>
      <c r="R24" s="48">
        <f t="shared" si="3"/>
        <v>0.72904000000000013</v>
      </c>
      <c r="S24" s="48">
        <f t="shared" si="4"/>
        <v>8.305200000000001</v>
      </c>
    </row>
    <row r="28" spans="1:19" ht="23.4">
      <c r="E28" s="63" t="s">
        <v>70</v>
      </c>
      <c r="F28" s="63"/>
    </row>
    <row r="29" spans="1:19" ht="15" thickBot="1"/>
    <row r="30" spans="1:19" ht="15" thickTop="1">
      <c r="E30" s="28" t="s">
        <v>21</v>
      </c>
      <c r="F30" s="50" t="s">
        <v>47</v>
      </c>
      <c r="G30" s="52" t="s">
        <v>72</v>
      </c>
      <c r="H30" s="52" t="s">
        <v>47</v>
      </c>
      <c r="I30" s="52" t="s">
        <v>73</v>
      </c>
    </row>
    <row r="31" spans="1:19" ht="25.8" thickBot="1">
      <c r="E31" s="26" t="s">
        <v>71</v>
      </c>
      <c r="F31" s="51" t="s">
        <v>48</v>
      </c>
      <c r="G31" s="31" t="s">
        <v>48</v>
      </c>
      <c r="H31" s="31" t="s">
        <v>71</v>
      </c>
      <c r="I31" s="31"/>
    </row>
    <row r="32" spans="1:19" ht="15" thickTop="1"/>
    <row r="33" spans="4:9" ht="37.799999999999997">
      <c r="D33" s="32" t="s">
        <v>53</v>
      </c>
      <c r="E33" s="64">
        <v>0.11700000000000001</v>
      </c>
      <c r="F33" s="35">
        <v>0.46</v>
      </c>
      <c r="G33" s="64">
        <f>1-F33</f>
        <v>0.54</v>
      </c>
      <c r="H33" s="53">
        <v>6.2600000000000003E-2</v>
      </c>
      <c r="I33" s="65">
        <f>(G33*E33+(1-0.397)*F33*H33)*100</f>
        <v>8.0543988000000013</v>
      </c>
    </row>
    <row r="34" spans="4:9" ht="25.2">
      <c r="D34" s="32" t="s">
        <v>54</v>
      </c>
      <c r="E34" s="64">
        <v>0.114</v>
      </c>
      <c r="F34" s="35">
        <v>0.31</v>
      </c>
      <c r="G34" s="64">
        <f t="shared" ref="G34:G35" si="5">1-F34</f>
        <v>0.69</v>
      </c>
      <c r="H34" s="53">
        <v>6.4600000000000005E-2</v>
      </c>
      <c r="I34" s="65">
        <f t="shared" ref="I34:I35" si="6">(G34*E34+(1-0.397)*F34*H34)*100</f>
        <v>9.0735677999999993</v>
      </c>
    </row>
    <row r="35" spans="4:9" ht="25.2">
      <c r="D35" s="32" t="s">
        <v>56</v>
      </c>
      <c r="E35" s="64">
        <v>8.3000000000000004E-2</v>
      </c>
      <c r="F35" s="35">
        <v>0.4</v>
      </c>
      <c r="G35" s="64">
        <f t="shared" si="5"/>
        <v>0.6</v>
      </c>
      <c r="H35" s="53">
        <v>6.0100000000000001E-2</v>
      </c>
      <c r="I35" s="65">
        <f t="shared" si="6"/>
        <v>6.4296119999999997</v>
      </c>
    </row>
    <row r="59" spans="1:1" ht="15" thickBot="1"/>
    <row r="60" spans="1:1" ht="15" thickTop="1">
      <c r="A60" s="30"/>
    </row>
    <row r="61" spans="1:1" ht="15" thickBot="1">
      <c r="A61" s="31"/>
    </row>
    <row r="62" spans="1:1" ht="1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Corporate WACC</vt:lpstr>
      <vt:lpstr>Division WACC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</cp:lastModifiedBy>
  <dcterms:created xsi:type="dcterms:W3CDTF">2015-06-05T18:17:20Z</dcterms:created>
  <dcterms:modified xsi:type="dcterms:W3CDTF">2020-05-04T16:34:19Z</dcterms:modified>
</cp:coreProperties>
</file>