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hp\Desktop\KUSHAL\Scaledge_internship\questa\test\UVM\Examples\Layered_TB\AXI_P\"/>
    </mc:Choice>
  </mc:AlternateContent>
  <bookViews>
    <workbookView xWindow="0" yWindow="0" windowWidth="20490" windowHeight="7755" activeTab="1"/>
  </bookViews>
  <sheets>
    <sheet name="Testplan" sheetId="1" r:id="rId1"/>
    <sheet name="Featureplan" sheetId="4" r:id="rId2"/>
    <sheet name="Coverplan" sheetId="2" r:id="rId3"/>
    <sheet name="Checkerplan" sheetId="3"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9" i="3" l="1"/>
  <c r="P9" i="3"/>
  <c r="O9" i="3"/>
  <c r="N9" i="3"/>
  <c r="F7" i="3" a="1"/>
  <c r="F7" i="3" s="1"/>
  <c r="E7" i="3" a="1"/>
  <c r="E7" i="3" s="1"/>
  <c r="F5" i="3" a="1"/>
  <c r="F5" i="3" s="1"/>
  <c r="E5" i="3" a="1"/>
  <c r="E5" i="3" s="1"/>
  <c r="F3" i="3" a="1"/>
  <c r="F3" i="3" s="1"/>
  <c r="E3" i="3" a="1"/>
  <c r="E3" i="3" s="1"/>
  <c r="G3" i="3" s="1"/>
  <c r="C3" i="3"/>
  <c r="C9" i="2"/>
  <c r="D7" i="2"/>
  <c r="D5" i="2"/>
  <c r="G3" i="2"/>
  <c r="F3" i="2"/>
  <c r="F5" i="2" s="1"/>
  <c r="F7" i="2" s="1"/>
  <c r="E3" i="2"/>
  <c r="E5" i="2" s="1"/>
  <c r="E7" i="2" s="1"/>
  <c r="D3" i="2"/>
  <c r="C3" i="2"/>
  <c r="AF9" i="1"/>
  <c r="AE9" i="1"/>
  <c r="AD9" i="1"/>
  <c r="AC9" i="1"/>
  <c r="N9" i="1"/>
  <c r="F7" i="1" a="1"/>
  <c r="F7" i="1" s="1"/>
  <c r="E7" i="1" a="1"/>
  <c r="E7" i="1" s="1"/>
  <c r="D7" i="1" a="1"/>
  <c r="D7" i="1" s="1"/>
  <c r="F5" i="1" a="1"/>
  <c r="F5" i="1" s="1"/>
  <c r="E5" i="1" a="1"/>
  <c r="E5" i="1" s="1"/>
  <c r="D5" i="1" a="1"/>
  <c r="D5" i="1" s="1"/>
  <c r="E3" i="1" a="1"/>
  <c r="E3" i="1" s="1"/>
  <c r="F3" i="1" s="1"/>
  <c r="D3" i="1" a="1"/>
  <c r="D3" i="1" s="1"/>
  <c r="C3"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<sst xmlns="http://schemas.openxmlformats.org/spreadsheetml/2006/main" count="171" uniqueCount="131">
  <si>
    <t>c</t>
  </si>
  <si>
    <t>Total</t>
  </si>
  <si>
    <t>Written</t>
  </si>
  <si>
    <t>PASS</t>
  </si>
  <si>
    <t>Pending</t>
  </si>
  <si>
    <t>Review Pending</t>
  </si>
  <si>
    <t>FAIL</t>
  </si>
  <si>
    <t>Erroneous</t>
  </si>
  <si>
    <t>Index</t>
  </si>
  <si>
    <t>Review Done</t>
  </si>
  <si>
    <t>SUSPENDED</t>
  </si>
  <si>
    <t>Normal</t>
  </si>
  <si>
    <t xml:space="preserve"> Test plan Section</t>
  </si>
  <si>
    <t>Checker Section</t>
  </si>
  <si>
    <t>Coverage Section</t>
  </si>
  <si>
    <t>Status Section</t>
  </si>
  <si>
    <t xml:space="preserve"> </t>
  </si>
  <si>
    <t>Sr. No.</t>
  </si>
  <si>
    <t xml:space="preserve">Version Supports </t>
  </si>
  <si>
    <t xml:space="preserve">Feature Reference </t>
  </si>
  <si>
    <t>Sub-Feature Referance</t>
  </si>
  <si>
    <t>Feature</t>
  </si>
  <si>
    <t>Subfeature</t>
  </si>
  <si>
    <t>Feature Description</t>
  </si>
  <si>
    <t>Test Scenario</t>
  </si>
  <si>
    <t>VIP</t>
  </si>
  <si>
    <t>Testcase Type</t>
  </si>
  <si>
    <t>Error Type</t>
  </si>
  <si>
    <t>Staus</t>
  </si>
  <si>
    <t>Simulation</t>
  </si>
  <si>
    <t>Test Case Name</t>
  </si>
  <si>
    <t>What to generate</t>
  </si>
  <si>
    <t xml:space="preserve">What to detect </t>
  </si>
  <si>
    <t>Checker name</t>
  </si>
  <si>
    <t>Protocol Violation</t>
  </si>
  <si>
    <t>What to Cover</t>
  </si>
  <si>
    <t>Cover group</t>
  </si>
  <si>
    <t>Cover point</t>
  </si>
  <si>
    <t>Cover Bins</t>
  </si>
  <si>
    <t>Verification Type</t>
  </si>
  <si>
    <t>Priority</t>
  </si>
  <si>
    <t>Owner</t>
  </si>
  <si>
    <t>Review Status</t>
  </si>
  <si>
    <t>Reviewer</t>
  </si>
  <si>
    <t>Review Comments</t>
  </si>
  <si>
    <t>Define</t>
  </si>
  <si>
    <t>Pass</t>
  </si>
  <si>
    <t>Fail</t>
  </si>
  <si>
    <t>APB</t>
  </si>
  <si>
    <t>APB3 4.1
APB4 2.1
APB5 2.1</t>
  </si>
  <si>
    <t>NA</t>
  </si>
  <si>
    <t>RESET</t>
  </si>
  <si>
    <t>1. The APB protocol includes a reset signal, PRESETn, which is used to reset the master and all connected slaves. When PRESETn is asserted (low), it drives the control signal and data signal to their known state. 
2. On the rising edge of PCLK, after PRESETn is deasserted (high), the master and slaves become ready to perform read and write transfers.</t>
  </si>
  <si>
    <t>Apply PRESETn at the start or in between the ongoing trasfer, driving all the control and data signal to known state.</t>
  </si>
  <si>
    <t>DEFINED</t>
  </si>
  <si>
    <t>DIRECTED</t>
  </si>
  <si>
    <t>NORMAL</t>
  </si>
  <si>
    <t>Not Implemented</t>
  </si>
  <si>
    <t>functional</t>
  </si>
  <si>
    <t>1. Apply an initial reset to the system.
2. Perform multiple write operations. Slave samples data/control information.
3. Perform multiple read operations. Slave returns appropriate PRDATA.
4. Generate PRESETn at random time during transfer or setup phase.</t>
  </si>
  <si>
    <t>1. Reset functionality 
2. After reset, If slave is having memory then all data from memory will be clear and PRDATA will be 0.</t>
  </si>
  <si>
    <t xml:space="preserve">1.  apb_pready_timeout_chk
2.  apb_penable_after_psel_chk
3.  apb_Initial_state_after_rst_chk
4.  apb_setup_to_ideal_chk
5.  apb_ideal_to_access _chk
6.  apb_setup_to_setup_chk
7.  apb_access_to_access_chk
8.  apb_pstrb_low_for_read_chk ( Not for APB 3)
9.  apb_control_signal_change_during_ideal_chk
</t>
  </si>
  <si>
    <t xml:space="preserve">1. PRESETn is deassert(high) in between rising edge of PCLK.
 </t>
  </si>
  <si>
    <t xml:space="preserve">1. Write operation.
2. Read operation.
3. Ideal to setup transition. 
4. Setup to access transition.
5. Access to setup transition. 
6. Reset operation. </t>
  </si>
  <si>
    <t>1. APB_TRANS_CG</t>
  </si>
  <si>
    <t>all</t>
  </si>
  <si>
    <t>HIGH</t>
  </si>
  <si>
    <t>PENDING</t>
  </si>
  <si>
    <t xml:space="preserve">Chapter </t>
  </si>
  <si>
    <t>Description</t>
  </si>
  <si>
    <t>AXI3</t>
  </si>
  <si>
    <t>Error Scenarios</t>
  </si>
  <si>
    <t xml:space="preserve">Protocol Violation </t>
  </si>
  <si>
    <t>Introduction</t>
  </si>
  <si>
    <t>INFO</t>
  </si>
  <si>
    <t>Signal Descriptions</t>
  </si>
  <si>
    <t>2.1 AMBA 3 APB Signals</t>
  </si>
  <si>
    <t>iNFO</t>
  </si>
  <si>
    <t>Transfers</t>
  </si>
  <si>
    <r>
      <rPr>
        <b/>
        <sz val="11"/>
        <color rgb="FF000000"/>
        <rFont val="Calibri"/>
      </rPr>
      <t xml:space="preserve">3.1 Write transfer
</t>
    </r>
    <r>
      <rPr>
        <sz val="11"/>
        <color rgb="FF000000"/>
        <rFont val="Calibri"/>
      </rPr>
      <t xml:space="preserve">   - At first posedge of PLCK, PSEL,PWRITE,PWDATA signals will be active and in next posedge of PCLK PENABLE will be active. In third posedge of PCLK according to wait state or without wait state master will wait Perform Write transaction with hand-shaking signal of PSEL,PENABLE,PWRITE from master and PREADY signal from slave. 
   - Write transfer contains two sub types:
 as per 2.1.1 Transfer without wait state and as per 2.1.2 Transfer with wait state.
</t>
    </r>
    <r>
      <rPr>
        <b/>
        <sz val="11"/>
        <color rgb="FF000000"/>
        <rFont val="Calibri"/>
      </rPr>
      <t xml:space="preserve">   3.1.1 With no wait state
</t>
    </r>
    <r>
      <rPr>
        <sz val="11"/>
        <color rgb="FF000000"/>
        <rFont val="Calibri"/>
      </rPr>
      <t xml:space="preserve">   - After assertion of PSEL,PWRITE and  PENABLE signal,PREADY must be assert(PREADY can be assert at same time or earlier).
</t>
    </r>
    <r>
      <rPr>
        <b/>
        <sz val="11"/>
        <color rgb="FF000000"/>
        <rFont val="Calibri"/>
      </rPr>
      <t xml:space="preserve">   3.1.2 With wait state
</t>
    </r>
    <r>
      <rPr>
        <sz val="11"/>
        <color rgb="FF000000"/>
        <rFont val="Calibri"/>
      </rPr>
      <t xml:space="preserve">   - After assertion of PSEL,PWRITE and  PENABLE signal,Master will wait for assertion of PREADY.(PREADY can be assert at same time or later).</t>
    </r>
  </si>
  <si>
    <t>SUPPORTED</t>
  </si>
  <si>
    <t>1. At posedge of PCLK signal, PENABLE signal get high and at same PCLK PWRITE get low.
2. PSEL get low at clock of PENABLE gets high
3. write data contains X value</t>
  </si>
  <si>
    <t xml:space="preserve">1. PWRITE signal not remain valid till transaction ends. (PWRITE=1) (control signal must be stable till transaction ends).
2. PSEL and PENABLE asserted at same clock(SETUP phase skipped)
3. PSEL asserted, but at next clock PENABLE is not asserted,then it iis violating protocol. </t>
  </si>
  <si>
    <r>
      <rPr>
        <b/>
        <sz val="11"/>
        <color rgb="FF000000"/>
        <rFont val="Calibri"/>
      </rPr>
      <t xml:space="preserve">3.3 Read transfer
</t>
    </r>
    <r>
      <rPr>
        <sz val="11"/>
        <color rgb="FF000000"/>
        <rFont val="Calibri"/>
      </rPr>
      <t xml:space="preserve">   - Perform Read transaction with hand-shaking signal of PSEL,!PENABLE,PWRITE from master and PREADY signal from slave. 
   - Write transfer contains two sub types:
 as per 2.2.1 Transfer without wait state and as per 2.2.2 Transfer with wait state.
</t>
    </r>
    <r>
      <rPr>
        <b/>
        <sz val="11"/>
        <color rgb="FF000000"/>
        <rFont val="Calibri"/>
      </rPr>
      <t xml:space="preserve">3.3.1 With no wait state
</t>
    </r>
    <r>
      <rPr>
        <sz val="11"/>
        <color rgb="FF000000"/>
        <rFont val="Calibri"/>
      </rPr>
      <t xml:space="preserve">   - After assertion of PSEL,!PWRITE and  PENABLE signal,PREADY must be assert .(PREADY can be assert at same time or earlier).
</t>
    </r>
    <r>
      <rPr>
        <b/>
        <sz val="11"/>
        <color rgb="FF000000"/>
        <rFont val="Calibri"/>
      </rPr>
      <t xml:space="preserve">3.3.2 With wait state
</t>
    </r>
    <r>
      <rPr>
        <sz val="11"/>
        <color rgb="FF000000"/>
        <rFont val="Calibri"/>
      </rPr>
      <t xml:space="preserve">   - After assertion of PSEL,!PWRITE and  PENABLE signal,Master will wait for assertion of PREADY .(PREADY can be assert at same time or later)</t>
    </r>
  </si>
  <si>
    <t>1.  Perform read operation on write only address
2. read address is out of range
3. read data contains invalid data.</t>
  </si>
  <si>
    <t xml:space="preserve">1. PWRITE signal not remain valid till transaction ends.(PWRITE=0 ) (control signal must be stable till transaction ends).
2. PSEL and PENABLE asserted at same clock(SETUP phase skipped)
3. PSEL asserted, but at next clock PENABLE is not asserted,then it iis violating protocol. </t>
  </si>
  <si>
    <t>Testcase Status</t>
  </si>
  <si>
    <t>covergroup</t>
  </si>
  <si>
    <t>ACTIVE</t>
  </si>
  <si>
    <t>coverpoint</t>
  </si>
  <si>
    <t>total bins
[Excluding ignore and illegal bins]</t>
  </si>
  <si>
    <t>SUMMARY</t>
  </si>
  <si>
    <t>INACTIVE</t>
  </si>
  <si>
    <t>cross</t>
  </si>
  <si>
    <t>transition</t>
  </si>
  <si>
    <t>Sr. No</t>
  </si>
  <si>
    <t>Version</t>
  </si>
  <si>
    <t>Name</t>
  </si>
  <si>
    <t>Identifier</t>
  </si>
  <si>
    <t>Variable</t>
  </si>
  <si>
    <t>bin_type</t>
  </si>
  <si>
    <t>Bins</t>
  </si>
  <si>
    <t>Weight</t>
  </si>
  <si>
    <t>Goal</t>
  </si>
  <si>
    <t>per_instance</t>
  </si>
  <si>
    <t>bit_size</t>
  </si>
  <si>
    <t>ignore_bins</t>
  </si>
  <si>
    <t>illegal_bins</t>
  </si>
  <si>
    <t>bin count</t>
  </si>
  <si>
    <t>Implementation Status</t>
  </si>
  <si>
    <t>NetList Review Comments</t>
  </si>
  <si>
    <t>PWRITE</t>
  </si>
  <si>
    <t>coverpoint write_cp {bins wr=(0=&gt;1);}</t>
  </si>
  <si>
    <t xml:space="preserve">1. This APB write signal coverpoint checks PWRITE behavior. It verifies PWRITE is HIGH for writes, LOW for reads, and transitions only on the clock edge. The signal should be stable (Write or Read) during the data transfer. </t>
  </si>
  <si>
    <t>Checker Status</t>
  </si>
  <si>
    <t>IDENTIFIED</t>
  </si>
  <si>
    <t>IMPLEMENTED</t>
  </si>
  <si>
    <t>NON IMPLEMENTABLE</t>
  </si>
  <si>
    <t>INDEX</t>
  </si>
  <si>
    <t>CHECKER</t>
  </si>
  <si>
    <t>Code</t>
  </si>
  <si>
    <t>Checker Message/Description</t>
  </si>
  <si>
    <t>Remarks</t>
  </si>
  <si>
    <t>NON_IMPLEMENTABLE</t>
  </si>
  <si>
    <t>Zenith_CHK_01</t>
  </si>
  <si>
    <t>apb_penable_after_psel_chk</t>
  </si>
  <si>
    <t>Monitor will check for PENABLE should be asserted one clock cycle after PSEL is asserted.</t>
  </si>
  <si>
    <t xml:space="preserve">Remarks  </t>
  </si>
  <si>
    <r>
      <t xml:space="preserve">Channel Architecture of reads 
</t>
    </r>
    <r>
      <rPr>
        <sz val="11"/>
        <color theme="1"/>
        <rFont val="Calibri"/>
        <family val="2"/>
      </rPr>
      <t xml:space="preserve">   - Address and control information : Master to slave (Read address channel)  
   -  Read data : Slave to master (Read data channel) 
</t>
    </r>
    <r>
      <rPr>
        <b/>
        <sz val="11"/>
        <color theme="1"/>
        <rFont val="Calibri"/>
        <family val="2"/>
      </rPr>
      <t xml:space="preserve">Channel Architectures of writes 
</t>
    </r>
    <r>
      <rPr>
        <sz val="11"/>
        <color theme="1"/>
        <rFont val="Calibri"/>
        <family val="2"/>
      </rPr>
      <t xml:space="preserve">   - Address and control information : Master to slave (Write address channel) 
   - write data : Master to Slave (Write data channel) 
   - write response : Slave to master (Write response channel)
</t>
    </r>
  </si>
  <si>
    <r>
      <t xml:space="preserve">1.1 About the AXI Protocol 
       - Key Features 
          </t>
    </r>
    <r>
      <rPr>
        <sz val="11"/>
        <color theme="1"/>
        <rFont val="Calibri"/>
        <family val="2"/>
      </rPr>
      <t xml:space="preserve">1. separate address and data bus 
          2. Suport for unaligned data transfers using write strobe 
          3. burst-based transactions with only start address issued 
          4. ability to issue multiple outstanding addresses 
          5. out-of-order transaction 
</t>
    </r>
    <r>
      <rPr>
        <sz val="11"/>
        <color theme="1"/>
        <rFont val="Calibri"/>
        <family val="2"/>
      </rPr>
      <t xml:space="preserve"> 
</t>
    </r>
    <r>
      <rPr>
        <b/>
        <sz val="11"/>
        <color theme="1"/>
        <rFont val="Calibri"/>
      </rPr>
      <t xml:space="preserve">
</t>
    </r>
  </si>
  <si>
    <t xml:space="preserve">1.2 Architecture 
       - Burst-based protocol
       - Every transaction -&gt;  Address and control information  
       - Write transaction -&gt; master to slave 
          Additional write response channel -&gt; indicate completion of write transaction
       - Supports address information to be issued ahead of actual data transfer 
   1.2.1 Channel definition 
        - Every channel have two way handshaking mechanism (VALID and READY) 
        - VALID : valid data or control information available (source) 
           READY : it can accept the data (destination) 
           LAST : transfer of final data item within transaction 
        1. Write address channel 
        2. Write data channel 
        3. Write response channel 
        4. Read address channel 
        5. Read data channel 
        READ AND WRITE ADDRESS CHANNEL 
        - Variable length burst (1 to 16 transfers per burst)
       - burst with a transfer size of 8-1024 bits 
       - wrapping, incrementing and non-incrementing burst 
      READ DATA CHANNEL
      - data bus : 8,16,32,64,128,256,512 or 1024 
      WRITE DATA CHANNEL 
      - data bus : 8,16,32,64,128,256,512 or 1024 
     - one byte lane strobe foe every eight byte bits, indicating which bytes of data bus are valid
      WRITE RESPONSE CHANNEL 
      - completion occurs ones for each burst, not for each individual data transfer within the burst 
</t>
  </si>
</sst>
</file>

<file path=xl/styles.xml><?xml version="1.0" encoding="utf-8"?>
<styleSheet xmlns="http://schemas.openxmlformats.org/spreadsheetml/2006/main" xmlns:mc="http://schemas.openxmlformats.org/markup-compatibility/2006" xmlns:x14ac="http://schemas.microsoft.com/office/spreadsheetml/2009/9/ac" mc:Ignorable="x14ac">
  <fonts count="31">
    <font>
      <sz val="11"/>
      <color theme="1"/>
      <name val="Aptos Narrow"/>
      <family val="2"/>
      <scheme val="minor"/>
    </font>
    <font>
      <b/>
      <sz val="15"/>
      <color theme="3"/>
      <name val="Aptos Narrow"/>
      <scheme val="minor"/>
    </font>
    <font>
      <b/>
      <sz val="11"/>
      <color rgb="FF3F3F3F"/>
      <name val="Aptos Narrow"/>
      <scheme val="minor"/>
    </font>
    <font>
      <u/>
      <sz val="11"/>
      <color theme="10"/>
      <name val="Aptos Narrow"/>
      <family val="2"/>
      <scheme val="minor"/>
    </font>
    <font>
      <b/>
      <sz val="10"/>
      <name val="Calibri"/>
    </font>
    <font>
      <b/>
      <sz val="10"/>
      <color theme="1"/>
      <name val="Calibri"/>
    </font>
    <font>
      <sz val="10"/>
      <color theme="1"/>
      <name val="Aptos Narrow"/>
      <family val="2"/>
      <scheme val="minor"/>
    </font>
    <font>
      <b/>
      <sz val="10"/>
      <color indexed="8"/>
      <name val="Calibri"/>
    </font>
    <font>
      <b/>
      <sz val="10"/>
      <color theme="10"/>
      <name val="Calibri"/>
    </font>
    <font>
      <b/>
      <sz val="10"/>
      <color theme="0"/>
      <name val="Calibri"/>
    </font>
    <font>
      <b/>
      <sz val="10"/>
      <color rgb="FF000000"/>
      <name val="Calibri"/>
    </font>
    <font>
      <b/>
      <sz val="10"/>
      <color rgb="FF3F3F3F"/>
      <name val="Calibri"/>
    </font>
    <font>
      <sz val="10"/>
      <name val="Calibri"/>
    </font>
    <font>
      <sz val="10"/>
      <color theme="1"/>
      <name val="Calibri"/>
    </font>
    <font>
      <sz val="10"/>
      <color rgb="FF000000"/>
      <name val="Calibri"/>
    </font>
    <font>
      <u/>
      <sz val="10"/>
      <color theme="10"/>
      <name val="Aptos Narrow"/>
      <family val="2"/>
      <scheme val="minor"/>
    </font>
    <font>
      <b/>
      <sz val="11"/>
      <color theme="1"/>
      <name val="Calibri"/>
    </font>
    <font>
      <sz val="11"/>
      <color theme="1"/>
      <name val="Calibri"/>
    </font>
    <font>
      <b/>
      <sz val="11"/>
      <color rgb="FF000000"/>
      <name val="Calibri"/>
    </font>
    <font>
      <sz val="11"/>
      <color rgb="FF000000"/>
      <name val="Calibri"/>
    </font>
    <font>
      <b/>
      <sz val="11"/>
      <color theme="10"/>
      <name val="Calibri"/>
    </font>
    <font>
      <b/>
      <sz val="11"/>
      <color theme="0"/>
      <name val="Calibri"/>
    </font>
    <font>
      <b/>
      <sz val="11"/>
      <color rgb="FFFFFFFF"/>
      <name val="Calibri"/>
    </font>
    <font>
      <b/>
      <sz val="10"/>
      <color rgb="FFFFFFFF"/>
      <name val="Calibri"/>
    </font>
    <font>
      <sz val="10"/>
      <color indexed="8"/>
      <name val="Calibri"/>
    </font>
    <font>
      <sz val="11"/>
      <color rgb="FF1F1F1F"/>
      <name val="Calibri"/>
    </font>
    <font>
      <b/>
      <sz val="11"/>
      <name val="Calibri"/>
    </font>
    <font>
      <b/>
      <sz val="11"/>
      <color indexed="8"/>
      <name val="Calibri"/>
    </font>
    <font>
      <sz val="11"/>
      <color indexed="8"/>
      <name val="Calibri"/>
    </font>
    <font>
      <sz val="11"/>
      <color theme="1"/>
      <name val="Calibri"/>
      <family val="2"/>
    </font>
    <font>
      <b/>
      <sz val="11"/>
      <color theme="1"/>
      <name val="Calibri"/>
      <family val="2"/>
    </font>
  </fonts>
  <fills count="30">
    <fill>
      <patternFill patternType="none"/>
    </fill>
    <fill>
      <patternFill patternType="gray125"/>
    </fill>
    <fill>
      <patternFill patternType="solid">
        <fgColor rgb="FFF2F2F2"/>
      </patternFill>
    </fill>
    <fill>
      <patternFill patternType="solid">
        <fgColor indexed="22"/>
        <bgColor indexed="31"/>
      </patternFill>
    </fill>
    <fill>
      <patternFill patternType="solid">
        <fgColor indexed="26"/>
        <bgColor indexed="9"/>
      </patternFill>
    </fill>
    <fill>
      <patternFill patternType="solid">
        <fgColor theme="3" tint="0.59999389629810485"/>
        <bgColor indexed="22"/>
      </patternFill>
    </fill>
    <fill>
      <patternFill patternType="solid">
        <fgColor theme="6"/>
        <bgColor indexed="49"/>
      </patternFill>
    </fill>
    <fill>
      <patternFill patternType="solid">
        <fgColor rgb="FFFCFC65"/>
        <bgColor indexed="64"/>
      </patternFill>
    </fill>
    <fill>
      <patternFill patternType="solid">
        <fgColor rgb="FFFF5252"/>
        <bgColor indexed="64"/>
      </patternFill>
    </fill>
    <fill>
      <patternFill patternType="solid">
        <fgColor rgb="FF92D050"/>
        <bgColor indexed="64"/>
      </patternFill>
    </fill>
    <fill>
      <patternFill patternType="solid">
        <fgColor indexed="52"/>
        <bgColor indexed="51"/>
      </patternFill>
    </fill>
    <fill>
      <patternFill patternType="solid">
        <fgColor rgb="FFC5D9F1"/>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8" tint="-0.249977111117893"/>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9" tint="0.59999389629810485"/>
        <bgColor indexed="49"/>
      </patternFill>
    </fill>
    <fill>
      <patternFill patternType="solid">
        <fgColor theme="5" tint="0.59999389629810485"/>
        <bgColor indexed="24"/>
      </patternFill>
    </fill>
    <fill>
      <patternFill patternType="solid">
        <fgColor theme="5" tint="0.59999389629810485"/>
        <bgColor indexed="45"/>
      </patternFill>
    </fill>
    <fill>
      <patternFill patternType="solid">
        <fgColor rgb="FFFFFF00"/>
        <bgColor indexed="51"/>
      </patternFill>
    </fill>
    <fill>
      <patternFill patternType="solid">
        <fgColor rgb="FF782170"/>
        <bgColor indexed="64"/>
      </patternFill>
    </fill>
    <fill>
      <patternFill patternType="solid">
        <fgColor theme="3" tint="0.79998168889431442"/>
        <bgColor indexed="64"/>
      </patternFill>
    </fill>
    <fill>
      <patternFill patternType="solid">
        <fgColor indexed="15"/>
        <bgColor indexed="35"/>
      </patternFill>
    </fill>
  </fills>
  <borders count="35">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3F3F3F"/>
      </right>
      <top/>
      <bottom/>
      <diagonal/>
    </border>
    <border>
      <left style="thin">
        <color rgb="FF000000"/>
      </left>
      <right style="thin">
        <color rgb="FF000000"/>
      </right>
      <top style="thin">
        <color rgb="FF000000"/>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3F3F3F"/>
      </left>
      <right style="thin">
        <color rgb="FF3F3F3F"/>
      </right>
      <top style="thin">
        <color rgb="FF3F3F3F"/>
      </top>
      <bottom/>
      <diagonal/>
    </border>
    <border>
      <left/>
      <right/>
      <top/>
      <bottom style="thin">
        <color indexed="64"/>
      </bottom>
      <diagonal/>
    </border>
    <border>
      <left/>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indexed="8"/>
      </top>
      <bottom/>
      <diagonal/>
    </border>
    <border>
      <left style="thin">
        <color indexed="8"/>
      </left>
      <right/>
      <top style="thin">
        <color indexed="8"/>
      </top>
      <bottom/>
      <diagonal/>
    </border>
    <border>
      <left/>
      <right/>
      <top style="thin">
        <color indexed="8"/>
      </top>
      <bottom style="thin">
        <color indexed="8"/>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8"/>
      </left>
      <right style="thin">
        <color indexed="8"/>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style="thin">
        <color indexed="64"/>
      </right>
      <top style="thin">
        <color indexed="64"/>
      </top>
      <bottom style="thin">
        <color indexed="8"/>
      </bottom>
      <diagonal/>
    </border>
    <border>
      <left/>
      <right style="thin">
        <color indexed="64"/>
      </right>
      <top style="thin">
        <color indexed="64"/>
      </top>
      <bottom style="thin">
        <color indexed="64"/>
      </bottom>
      <diagonal/>
    </border>
    <border>
      <left style="thin">
        <color indexed="8"/>
      </left>
      <right style="thin">
        <color indexed="64"/>
      </right>
      <top style="thin">
        <color indexed="8"/>
      </top>
      <bottom style="thin">
        <color indexed="8"/>
      </bottom>
      <diagonal/>
    </border>
  </borders>
  <cellStyleXfs count="4">
    <xf numFmtId="0" fontId="0" fillId="0" borderId="0"/>
    <xf numFmtId="0" fontId="1" fillId="0" borderId="1" applyNumberFormat="0" applyFill="0" applyAlignment="0" applyProtection="0"/>
    <xf numFmtId="0" fontId="2" fillId="2" borderId="2" applyNumberFormat="0" applyAlignment="0" applyProtection="0"/>
    <xf numFmtId="0" fontId="3" fillId="0" borderId="0" applyNumberFormat="0" applyFill="0" applyBorder="0" applyAlignment="0" applyProtection="0"/>
  </cellStyleXfs>
  <cellXfs count="185">
    <xf numFmtId="0" fontId="0" fillId="0" borderId="0" xfId="0"/>
    <xf numFmtId="0" fontId="4" fillId="4"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5" fillId="0" borderId="0" xfId="0" applyFont="1" applyAlignment="1">
      <alignment vertical="top" wrapText="1"/>
    </xf>
    <xf numFmtId="0" fontId="5" fillId="0" borderId="0" xfId="0" applyFont="1" applyAlignment="1">
      <alignment horizontal="left" vertical="top" wrapText="1"/>
    </xf>
    <xf numFmtId="0" fontId="4" fillId="0" borderId="0" xfId="0" applyFont="1" applyAlignment="1">
      <alignment horizontal="center" vertical="center" wrapText="1"/>
    </xf>
    <xf numFmtId="0" fontId="5" fillId="0" borderId="0" xfId="0" applyFont="1" applyAlignment="1">
      <alignment horizontal="center" vertical="center" wrapText="1"/>
    </xf>
    <xf numFmtId="1" fontId="5" fillId="0" borderId="0" xfId="0" applyNumberFormat="1" applyFont="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center" vertical="top" wrapText="1"/>
    </xf>
    <xf numFmtId="1" fontId="5" fillId="0" borderId="0" xfId="0" applyNumberFormat="1" applyFont="1" applyAlignment="1">
      <alignment horizontal="center" vertical="center" wrapText="1"/>
    </xf>
    <xf numFmtId="0" fontId="6" fillId="0" borderId="0" xfId="0" applyFont="1"/>
    <xf numFmtId="1" fontId="4" fillId="0" borderId="3" xfId="0" applyNumberFormat="1" applyFont="1" applyBorder="1" applyAlignment="1">
      <alignment horizontal="center" vertical="center" wrapText="1"/>
    </xf>
    <xf numFmtId="1" fontId="4" fillId="0" borderId="4" xfId="0" applyNumberFormat="1" applyFont="1" applyBorder="1" applyAlignment="1">
      <alignment horizontal="center" vertical="center" wrapText="1"/>
    </xf>
    <xf numFmtId="1" fontId="5" fillId="0" borderId="6" xfId="0" applyNumberFormat="1" applyFont="1" applyBorder="1" applyAlignment="1">
      <alignment horizontal="center" vertical="center" wrapText="1"/>
    </xf>
    <xf numFmtId="1" fontId="4" fillId="0" borderId="0" xfId="0" applyNumberFormat="1" applyFont="1" applyAlignment="1">
      <alignment horizontal="center" vertical="center" wrapText="1"/>
    </xf>
    <xf numFmtId="1" fontId="4" fillId="0" borderId="0" xfId="0" applyNumberFormat="1" applyFont="1" applyAlignment="1">
      <alignment horizontal="left" vertical="top" wrapText="1"/>
    </xf>
    <xf numFmtId="1" fontId="4" fillId="0" borderId="0" xfId="0" applyNumberFormat="1" applyFont="1" applyAlignment="1">
      <alignment horizontal="center" vertical="top" wrapText="1"/>
    </xf>
    <xf numFmtId="0" fontId="7" fillId="7" borderId="3"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4" fillId="8" borderId="5" xfId="0" applyFont="1" applyFill="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top" wrapText="1"/>
    </xf>
    <xf numFmtId="0" fontId="7" fillId="0" borderId="3" xfId="0" applyFont="1" applyBorder="1" applyAlignment="1">
      <alignment horizontal="center" vertical="center" wrapText="1"/>
    </xf>
    <xf numFmtId="0" fontId="4" fillId="0" borderId="5" xfId="0" applyFont="1" applyBorder="1" applyAlignment="1">
      <alignment horizontal="center" vertical="center" wrapText="1"/>
    </xf>
    <xf numFmtId="0" fontId="7" fillId="9" borderId="3" xfId="0" applyFont="1" applyFill="1" applyBorder="1" applyAlignment="1">
      <alignment horizontal="center" vertical="center" wrapText="1"/>
    </xf>
    <xf numFmtId="0" fontId="7" fillId="10" borderId="4" xfId="0" applyFont="1" applyFill="1" applyBorder="1" applyAlignment="1">
      <alignment horizontal="center" vertical="center" wrapText="1"/>
    </xf>
    <xf numFmtId="1" fontId="4" fillId="11" borderId="5" xfId="0" applyNumberFormat="1" applyFont="1" applyFill="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14" xfId="0" applyFont="1" applyBorder="1" applyAlignment="1">
      <alignment horizontal="center" vertical="center" wrapText="1"/>
    </xf>
    <xf numFmtId="49" fontId="4" fillId="15" borderId="19" xfId="0" applyNumberFormat="1" applyFont="1" applyFill="1" applyBorder="1" applyAlignment="1">
      <alignment horizontal="center" vertical="center" wrapText="1"/>
    </xf>
    <xf numFmtId="0" fontId="5" fillId="15" borderId="3" xfId="0" applyFont="1" applyFill="1" applyBorder="1" applyAlignment="1">
      <alignment horizontal="center" vertical="center" wrapText="1"/>
    </xf>
    <xf numFmtId="49" fontId="4" fillId="15" borderId="3" xfId="0" applyNumberFormat="1" applyFont="1" applyFill="1" applyBorder="1" applyAlignment="1">
      <alignment horizontal="center" vertical="center" wrapText="1"/>
    </xf>
    <xf numFmtId="49" fontId="4" fillId="15" borderId="12" xfId="0" applyNumberFormat="1" applyFont="1" applyFill="1" applyBorder="1" applyAlignment="1">
      <alignment horizontal="center" vertical="center" wrapText="1"/>
    </xf>
    <xf numFmtId="1" fontId="4" fillId="15" borderId="3" xfId="0" applyNumberFormat="1" applyFont="1" applyFill="1" applyBorder="1" applyAlignment="1">
      <alignment horizontal="center" vertical="center" wrapText="1"/>
    </xf>
    <xf numFmtId="0" fontId="4" fillId="15" borderId="3" xfId="0" applyFont="1" applyFill="1" applyBorder="1" applyAlignment="1">
      <alignment horizontal="center" vertical="center" wrapText="1"/>
    </xf>
    <xf numFmtId="0" fontId="4" fillId="15" borderId="3" xfId="0" applyFont="1" applyFill="1" applyBorder="1" applyAlignment="1">
      <alignment horizontal="left" vertical="top" wrapText="1"/>
    </xf>
    <xf numFmtId="0" fontId="4" fillId="16" borderId="3" xfId="0" applyFont="1" applyFill="1" applyBorder="1" applyAlignment="1">
      <alignment horizontal="center" vertical="center" wrapText="1"/>
    </xf>
    <xf numFmtId="49" fontId="12" fillId="0" borderId="20" xfId="0" applyNumberFormat="1" applyFont="1" applyBorder="1" applyAlignment="1">
      <alignment horizontal="left" vertical="center" wrapText="1"/>
    </xf>
    <xf numFmtId="0" fontId="15" fillId="0" borderId="3" xfId="3" applyFont="1" applyBorder="1" applyAlignment="1">
      <alignment vertical="top" wrapText="1"/>
    </xf>
    <xf numFmtId="0" fontId="12" fillId="0" borderId="3" xfId="0" applyFont="1" applyBorder="1" applyAlignment="1">
      <alignment horizontal="left" vertical="top" wrapText="1"/>
    </xf>
    <xf numFmtId="0" fontId="4" fillId="0" borderId="0" xfId="0" applyFont="1" applyAlignment="1">
      <alignment horizontal="center" vertical="center"/>
    </xf>
    <xf numFmtId="0" fontId="7" fillId="0" borderId="0" xfId="0" applyFont="1" applyAlignment="1">
      <alignment horizontal="center" vertical="center"/>
    </xf>
    <xf numFmtId="0" fontId="13" fillId="0" borderId="12" xfId="0" applyFont="1" applyBorder="1" applyAlignment="1">
      <alignment horizontal="center" vertical="center" wrapText="1"/>
    </xf>
    <xf numFmtId="0" fontId="14" fillId="0" borderId="12" xfId="0" applyFont="1" applyBorder="1" applyAlignment="1">
      <alignment horizontal="center" vertical="center" wrapText="1"/>
    </xf>
    <xf numFmtId="0" fontId="13" fillId="0" borderId="12" xfId="0" applyFont="1" applyBorder="1" applyAlignment="1">
      <alignment vertical="top" wrapText="1"/>
    </xf>
    <xf numFmtId="0" fontId="13" fillId="0" borderId="12" xfId="0" applyFont="1" applyBorder="1" applyAlignment="1">
      <alignment horizontal="left" vertical="top" wrapText="1"/>
    </xf>
    <xf numFmtId="49" fontId="12" fillId="0" borderId="12" xfId="0" applyNumberFormat="1" applyFont="1" applyBorder="1" applyAlignment="1">
      <alignment horizontal="left" vertical="top" wrapText="1"/>
    </xf>
    <xf numFmtId="0" fontId="14" fillId="0" borderId="17" xfId="0" applyFont="1" applyBorder="1" applyAlignment="1">
      <alignment horizontal="left" vertical="top" wrapText="1"/>
    </xf>
    <xf numFmtId="0" fontId="13" fillId="0" borderId="17" xfId="0" applyFont="1" applyBorder="1" applyAlignment="1">
      <alignment horizontal="left" vertical="top" wrapText="1"/>
    </xf>
    <xf numFmtId="1" fontId="13" fillId="0" borderId="16" xfId="0" applyNumberFormat="1" applyFont="1" applyBorder="1" applyAlignment="1">
      <alignment horizontal="left" vertical="top" wrapText="1"/>
    </xf>
    <xf numFmtId="0" fontId="14" fillId="0" borderId="12" xfId="0" applyFont="1" applyBorder="1" applyAlignment="1">
      <alignment horizontal="left" vertical="top" wrapText="1"/>
    </xf>
    <xf numFmtId="0" fontId="12" fillId="0" borderId="12" xfId="0" applyFont="1" applyBorder="1" applyAlignment="1">
      <alignment horizontal="left" vertical="top" wrapText="1"/>
    </xf>
    <xf numFmtId="0" fontId="12" fillId="0" borderId="12" xfId="0" applyFont="1" applyBorder="1" applyAlignment="1">
      <alignment horizontal="center" vertical="center" wrapText="1"/>
    </xf>
    <xf numFmtId="49" fontId="12" fillId="0" borderId="12" xfId="0" applyNumberFormat="1" applyFont="1" applyBorder="1" applyAlignment="1">
      <alignment horizontal="center" vertical="center" wrapText="1"/>
    </xf>
    <xf numFmtId="0" fontId="13" fillId="0" borderId="12" xfId="0" applyFont="1" applyBorder="1" applyAlignment="1">
      <alignment horizontal="center" vertical="top" wrapText="1"/>
    </xf>
    <xf numFmtId="0" fontId="15" fillId="0" borderId="12" xfId="3" applyFont="1" applyBorder="1" applyAlignment="1">
      <alignment horizontal="left" vertical="top" wrapText="1"/>
    </xf>
    <xf numFmtId="1" fontId="13" fillId="0" borderId="12" xfId="0" applyNumberFormat="1" applyFont="1" applyBorder="1" applyAlignment="1">
      <alignment horizontal="left" vertical="top" wrapText="1"/>
    </xf>
    <xf numFmtId="0" fontId="16" fillId="17" borderId="3" xfId="0" applyFont="1" applyFill="1" applyBorder="1" applyAlignment="1">
      <alignment horizontal="center" vertical="center" wrapText="1"/>
    </xf>
    <xf numFmtId="0" fontId="16" fillId="17" borderId="9" xfId="0" applyFont="1" applyFill="1" applyBorder="1" applyAlignment="1">
      <alignment horizontal="center" vertical="center"/>
    </xf>
    <xf numFmtId="0" fontId="17" fillId="18" borderId="3" xfId="0" applyFont="1" applyFill="1" applyBorder="1" applyAlignment="1">
      <alignment horizontal="left" vertical="center" wrapText="1"/>
    </xf>
    <xf numFmtId="0" fontId="17" fillId="18" borderId="9" xfId="0" applyFont="1" applyFill="1" applyBorder="1" applyAlignment="1">
      <alignment horizontal="left" vertical="center" wrapText="1"/>
    </xf>
    <xf numFmtId="0" fontId="16" fillId="20" borderId="3" xfId="0" applyFont="1" applyFill="1" applyBorder="1" applyAlignment="1">
      <alignment horizontal="center" vertical="center" wrapText="1"/>
    </xf>
    <xf numFmtId="0" fontId="16" fillId="19" borderId="9" xfId="0" applyFont="1" applyFill="1" applyBorder="1" applyAlignment="1">
      <alignment horizontal="left" vertical="top" wrapText="1"/>
    </xf>
    <xf numFmtId="0" fontId="17" fillId="19" borderId="3" xfId="0" applyFont="1" applyFill="1" applyBorder="1" applyAlignment="1">
      <alignment horizontal="left" vertical="top"/>
    </xf>
    <xf numFmtId="0" fontId="16" fillId="0" borderId="3" xfId="0" applyFont="1" applyBorder="1" applyAlignment="1">
      <alignment horizontal="center" vertical="center"/>
    </xf>
    <xf numFmtId="0" fontId="16" fillId="19" borderId="3" xfId="0" applyFont="1" applyFill="1" applyBorder="1" applyAlignment="1">
      <alignment horizontal="left" vertical="center"/>
    </xf>
    <xf numFmtId="0" fontId="16" fillId="20" borderId="3" xfId="0" applyFont="1" applyFill="1" applyBorder="1" applyAlignment="1">
      <alignment horizontal="center" vertical="center"/>
    </xf>
    <xf numFmtId="0" fontId="16" fillId="19" borderId="9" xfId="0" applyFont="1" applyFill="1" applyBorder="1" applyAlignment="1">
      <alignment horizontal="left" vertical="top"/>
    </xf>
    <xf numFmtId="0" fontId="17" fillId="19" borderId="3" xfId="0" applyFont="1" applyFill="1" applyBorder="1" applyAlignment="1">
      <alignment horizontal="left" vertical="top" wrapText="1"/>
    </xf>
    <xf numFmtId="0" fontId="19" fillId="19" borderId="3" xfId="0" applyFont="1" applyFill="1" applyBorder="1" applyAlignment="1">
      <alignment horizontal="left" vertical="top" wrapText="1"/>
    </xf>
    <xf numFmtId="0" fontId="18" fillId="22" borderId="3" xfId="0" applyFont="1" applyFill="1" applyBorder="1" applyAlignment="1">
      <alignment horizontal="center" vertical="center" wrapText="1"/>
    </xf>
    <xf numFmtId="0" fontId="19" fillId="19" borderId="9" xfId="0" applyFont="1" applyFill="1" applyBorder="1" applyAlignment="1">
      <alignment horizontal="left" vertical="top" wrapText="1"/>
    </xf>
    <xf numFmtId="0" fontId="17" fillId="0" borderId="0" xfId="0" applyFont="1"/>
    <xf numFmtId="0" fontId="18" fillId="21" borderId="12" xfId="0" applyFont="1" applyFill="1" applyBorder="1" applyAlignment="1">
      <alignment vertical="center" wrapText="1"/>
    </xf>
    <xf numFmtId="0" fontId="18" fillId="21" borderId="23" xfId="0" applyFont="1" applyFill="1" applyBorder="1" applyAlignment="1">
      <alignment vertical="center" wrapText="1"/>
    </xf>
    <xf numFmtId="0" fontId="4" fillId="4" borderId="25" xfId="0" applyFont="1" applyFill="1" applyBorder="1" applyAlignment="1">
      <alignment horizontal="center" vertical="top" wrapText="1"/>
    </xf>
    <xf numFmtId="0" fontId="4" fillId="5" borderId="5" xfId="0" applyFont="1" applyFill="1" applyBorder="1" applyAlignment="1">
      <alignment horizontal="center" vertical="top" wrapText="1"/>
    </xf>
    <xf numFmtId="0" fontId="4" fillId="23" borderId="5"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3" borderId="14" xfId="0" applyFont="1" applyFill="1" applyBorder="1" applyAlignment="1">
      <alignment horizontal="center" vertical="center" wrapText="1"/>
    </xf>
    <xf numFmtId="0" fontId="17" fillId="0" borderId="0" xfId="0" applyFont="1" applyAlignment="1">
      <alignment horizontal="center" vertical="center"/>
    </xf>
    <xf numFmtId="0" fontId="17" fillId="0" borderId="0" xfId="0" applyFont="1" applyAlignment="1">
      <alignment horizontal="left" vertical="top" wrapText="1"/>
    </xf>
    <xf numFmtId="0" fontId="17" fillId="0" borderId="0" xfId="0" applyFont="1" applyAlignment="1">
      <alignment horizontal="center" vertical="center" wrapText="1"/>
    </xf>
    <xf numFmtId="1" fontId="17" fillId="0" borderId="0" xfId="0" applyNumberFormat="1" applyFont="1" applyAlignment="1">
      <alignment horizontal="center" vertical="center" wrapText="1"/>
    </xf>
    <xf numFmtId="1" fontId="4" fillId="0" borderId="4" xfId="0" applyNumberFormat="1" applyFont="1" applyBorder="1" applyAlignment="1">
      <alignment horizontal="center" vertical="top" wrapText="1"/>
    </xf>
    <xf numFmtId="1" fontId="4" fillId="0" borderId="5" xfId="0" applyNumberFormat="1" applyFont="1" applyBorder="1" applyAlignment="1">
      <alignment horizontal="center" vertical="top" wrapText="1"/>
    </xf>
    <xf numFmtId="1" fontId="4" fillId="0" borderId="26" xfId="0" applyNumberFormat="1" applyFont="1" applyBorder="1" applyAlignment="1">
      <alignment horizontal="center" vertical="top" wrapText="1"/>
    </xf>
    <xf numFmtId="0" fontId="17" fillId="0" borderId="7" xfId="0" applyFont="1" applyBorder="1" applyAlignment="1">
      <alignment horizontal="center" vertical="center" wrapText="1"/>
    </xf>
    <xf numFmtId="1" fontId="17" fillId="0" borderId="0" xfId="0" applyNumberFormat="1" applyFont="1" applyAlignment="1">
      <alignment horizontal="center" vertical="center"/>
    </xf>
    <xf numFmtId="0" fontId="7" fillId="24" borderId="4" xfId="0" applyFont="1" applyFill="1" applyBorder="1" applyAlignment="1">
      <alignment horizontal="center" vertical="top"/>
    </xf>
    <xf numFmtId="0" fontId="4" fillId="25" borderId="5" xfId="0" applyFont="1" applyFill="1" applyBorder="1" applyAlignment="1">
      <alignment horizontal="center" vertical="top" wrapText="1"/>
    </xf>
    <xf numFmtId="0" fontId="7" fillId="0" borderId="4" xfId="0" applyFont="1" applyBorder="1" applyAlignment="1">
      <alignment horizontal="center" vertical="top"/>
    </xf>
    <xf numFmtId="1" fontId="4" fillId="0" borderId="5" xfId="0" applyNumberFormat="1" applyFont="1" applyBorder="1" applyAlignment="1">
      <alignment horizontal="center" vertical="center" wrapText="1"/>
    </xf>
    <xf numFmtId="0" fontId="7" fillId="23" borderId="4" xfId="0" applyFont="1" applyFill="1" applyBorder="1" applyAlignment="1">
      <alignment horizontal="center" vertical="top"/>
    </xf>
    <xf numFmtId="0" fontId="7" fillId="26" borderId="5" xfId="0" applyFont="1" applyFill="1" applyBorder="1" applyAlignment="1">
      <alignment horizontal="center" vertical="center"/>
    </xf>
    <xf numFmtId="1" fontId="4" fillId="3" borderId="5" xfId="0" applyNumberFormat="1" applyFont="1" applyFill="1" applyBorder="1" applyAlignment="1">
      <alignment horizontal="center" vertical="top" wrapText="1"/>
    </xf>
    <xf numFmtId="0" fontId="7" fillId="0" borderId="13" xfId="0" applyFont="1" applyBorder="1" applyAlignment="1">
      <alignment horizontal="center" vertical="top"/>
    </xf>
    <xf numFmtId="0" fontId="21" fillId="27" borderId="7" xfId="0" applyFont="1" applyFill="1" applyBorder="1" applyAlignment="1">
      <alignment horizontal="center" vertical="center"/>
    </xf>
    <xf numFmtId="0" fontId="21" fillId="14" borderId="7" xfId="0" applyFont="1" applyFill="1" applyBorder="1" applyAlignment="1">
      <alignment horizontal="center" vertical="center"/>
    </xf>
    <xf numFmtId="0" fontId="21" fillId="14" borderId="7" xfId="0" applyFont="1" applyFill="1" applyBorder="1" applyAlignment="1">
      <alignment horizontal="center" vertical="center" wrapText="1"/>
    </xf>
    <xf numFmtId="0" fontId="22" fillId="27" borderId="7" xfId="0" applyFont="1" applyFill="1" applyBorder="1" applyAlignment="1">
      <alignment horizontal="center" vertical="center" wrapText="1"/>
    </xf>
    <xf numFmtId="0" fontId="22" fillId="27" borderId="7" xfId="0" applyFont="1" applyFill="1" applyBorder="1" applyAlignment="1">
      <alignment horizontal="center" vertical="center"/>
    </xf>
    <xf numFmtId="49" fontId="23" fillId="27" borderId="7" xfId="0" applyNumberFormat="1" applyFont="1" applyFill="1" applyBorder="1" applyAlignment="1">
      <alignment horizontal="center" vertical="center" wrapText="1"/>
    </xf>
    <xf numFmtId="0" fontId="23" fillId="27" borderId="7" xfId="0" applyFont="1" applyFill="1" applyBorder="1" applyAlignment="1">
      <alignment horizontal="center" vertical="center" wrapText="1"/>
    </xf>
    <xf numFmtId="0" fontId="17" fillId="0" borderId="7" xfId="0" applyFont="1" applyBorder="1" applyAlignment="1">
      <alignment horizontal="center" vertical="center"/>
    </xf>
    <xf numFmtId="0" fontId="17" fillId="0" borderId="7" xfId="0" applyFont="1" applyBorder="1" applyAlignment="1">
      <alignment vertical="center"/>
    </xf>
    <xf numFmtId="0" fontId="17" fillId="0" borderId="28" xfId="0" applyFont="1" applyBorder="1" applyAlignment="1">
      <alignment horizontal="center" vertical="center"/>
    </xf>
    <xf numFmtId="0" fontId="24" fillId="0" borderId="28" xfId="0" applyFont="1" applyBorder="1" applyAlignment="1">
      <alignment horizontal="center" vertical="center" wrapText="1"/>
    </xf>
    <xf numFmtId="0" fontId="17" fillId="0" borderId="28" xfId="0" applyFont="1" applyBorder="1" applyAlignment="1">
      <alignment horizontal="center" vertical="center" wrapText="1"/>
    </xf>
    <xf numFmtId="0" fontId="16" fillId="0" borderId="28" xfId="0" applyFont="1" applyBorder="1" applyAlignment="1">
      <alignment vertical="top" wrapText="1"/>
    </xf>
    <xf numFmtId="0" fontId="25" fillId="0" borderId="0" xfId="0" applyFont="1" applyAlignment="1">
      <alignment horizontal="left" vertical="top" wrapText="1" readingOrder="1"/>
    </xf>
    <xf numFmtId="0" fontId="26" fillId="5" borderId="7" xfId="0" applyFont="1" applyFill="1" applyBorder="1" applyAlignment="1">
      <alignment horizontal="center" vertical="center" wrapText="1"/>
    </xf>
    <xf numFmtId="0" fontId="26" fillId="6" borderId="4" xfId="0" applyFont="1" applyFill="1" applyBorder="1" applyAlignment="1">
      <alignment horizontal="center" vertical="center" wrapText="1"/>
    </xf>
    <xf numFmtId="0" fontId="26" fillId="0" borderId="5" xfId="0" applyFont="1" applyBorder="1" applyAlignment="1">
      <alignment horizontal="center" vertical="center" wrapText="1"/>
    </xf>
    <xf numFmtId="0" fontId="26" fillId="0" borderId="0" xfId="0" applyFont="1" applyAlignment="1">
      <alignment horizontal="left" vertical="center" wrapText="1"/>
    </xf>
    <xf numFmtId="0" fontId="17" fillId="0" borderId="0" xfId="0" applyFont="1" applyAlignment="1">
      <alignment horizontal="left" vertical="center" wrapText="1"/>
    </xf>
    <xf numFmtId="1" fontId="17" fillId="0" borderId="0" xfId="0" applyNumberFormat="1" applyFont="1" applyAlignment="1">
      <alignment horizontal="left" vertical="center" wrapText="1"/>
    </xf>
    <xf numFmtId="1" fontId="26" fillId="0" borderId="7" xfId="0" applyNumberFormat="1" applyFont="1" applyBorder="1" applyAlignment="1">
      <alignment horizontal="center" vertical="center" wrapText="1"/>
    </xf>
    <xf numFmtId="1" fontId="26" fillId="0" borderId="4" xfId="0" applyNumberFormat="1" applyFont="1" applyBorder="1" applyAlignment="1">
      <alignment horizontal="center" vertical="center" wrapText="1"/>
    </xf>
    <xf numFmtId="1" fontId="16" fillId="0" borderId="6" xfId="0" applyNumberFormat="1" applyFont="1" applyBorder="1" applyAlignment="1">
      <alignment horizontal="center" vertical="center" wrapText="1"/>
    </xf>
    <xf numFmtId="1" fontId="16" fillId="0" borderId="0" xfId="0" applyNumberFormat="1" applyFont="1" applyAlignment="1">
      <alignment horizontal="left" vertical="center" wrapText="1"/>
    </xf>
    <xf numFmtId="1" fontId="26" fillId="0" borderId="0" xfId="0" applyNumberFormat="1" applyFont="1" applyAlignment="1">
      <alignment horizontal="left" vertical="center" wrapText="1"/>
    </xf>
    <xf numFmtId="0" fontId="27" fillId="24" borderId="7" xfId="0" applyFont="1" applyFill="1" applyBorder="1" applyAlignment="1">
      <alignment horizontal="center" vertical="center" wrapText="1"/>
    </xf>
    <xf numFmtId="0" fontId="26" fillId="25" borderId="4" xfId="0" applyFont="1" applyFill="1" applyBorder="1" applyAlignment="1">
      <alignment horizontal="center" vertical="center" wrapText="1"/>
    </xf>
    <xf numFmtId="0" fontId="27" fillId="0" borderId="0" xfId="0" applyFont="1" applyAlignment="1">
      <alignment horizontal="left" vertical="center" wrapText="1"/>
    </xf>
    <xf numFmtId="0" fontId="27" fillId="0" borderId="7" xfId="0" applyFont="1" applyBorder="1" applyAlignment="1">
      <alignment horizontal="center" vertical="center" wrapText="1"/>
    </xf>
    <xf numFmtId="0" fontId="27" fillId="6" borderId="7" xfId="0" applyFont="1" applyFill="1" applyBorder="1" applyAlignment="1">
      <alignment horizontal="center" vertical="center" wrapText="1"/>
    </xf>
    <xf numFmtId="0" fontId="27" fillId="10" borderId="26" xfId="0" applyFont="1" applyFill="1" applyBorder="1" applyAlignment="1">
      <alignment horizontal="center" vertical="center" wrapText="1"/>
    </xf>
    <xf numFmtId="0" fontId="18" fillId="0" borderId="10" xfId="0" applyFont="1" applyBorder="1" applyAlignment="1">
      <alignment horizontal="left" vertical="center" wrapText="1"/>
    </xf>
    <xf numFmtId="0" fontId="27" fillId="0" borderId="24" xfId="0" applyFont="1" applyBorder="1" applyAlignment="1">
      <alignment horizontal="center" vertical="center" wrapText="1"/>
    </xf>
    <xf numFmtId="0" fontId="26" fillId="0" borderId="22" xfId="0" applyFont="1" applyBorder="1" applyAlignment="1">
      <alignment horizontal="left" vertical="center" wrapText="1"/>
    </xf>
    <xf numFmtId="49" fontId="26" fillId="28" borderId="21" xfId="0" applyNumberFormat="1" applyFont="1" applyFill="1" applyBorder="1" applyAlignment="1">
      <alignment horizontal="center" vertical="center" wrapText="1"/>
    </xf>
    <xf numFmtId="49" fontId="26" fillId="28" borderId="28" xfId="0" applyNumberFormat="1" applyFont="1" applyFill="1" applyBorder="1" applyAlignment="1">
      <alignment horizontal="center" vertical="center" wrapText="1"/>
    </xf>
    <xf numFmtId="49" fontId="26" fillId="28" borderId="29" xfId="0" applyNumberFormat="1" applyFont="1" applyFill="1" applyBorder="1" applyAlignment="1">
      <alignment horizontal="center" vertical="center" wrapText="1"/>
    </xf>
    <xf numFmtId="49" fontId="26" fillId="28" borderId="7" xfId="0" applyNumberFormat="1" applyFont="1" applyFill="1" applyBorder="1" applyAlignment="1">
      <alignment horizontal="center" vertical="center" wrapText="1"/>
    </xf>
    <xf numFmtId="0" fontId="26" fillId="28" borderId="7" xfId="0" applyFont="1" applyFill="1" applyBorder="1" applyAlignment="1">
      <alignment horizontal="center" vertical="center" wrapText="1"/>
    </xf>
    <xf numFmtId="49" fontId="27" fillId="28" borderId="7" xfId="0" applyNumberFormat="1" applyFont="1" applyFill="1" applyBorder="1" applyAlignment="1">
      <alignment horizontal="center" vertical="center" wrapText="1"/>
    </xf>
    <xf numFmtId="1" fontId="26" fillId="28" borderId="30" xfId="0" applyNumberFormat="1" applyFont="1" applyFill="1" applyBorder="1" applyAlignment="1">
      <alignment horizontal="center" vertical="center" wrapText="1"/>
    </xf>
    <xf numFmtId="1" fontId="26" fillId="28" borderId="31" xfId="0" applyNumberFormat="1" applyFont="1" applyFill="1" applyBorder="1" applyAlignment="1">
      <alignment horizontal="center" vertical="center" wrapText="1"/>
    </xf>
    <xf numFmtId="1" fontId="26" fillId="28" borderId="32" xfId="0" applyNumberFormat="1" applyFont="1" applyFill="1" applyBorder="1" applyAlignment="1">
      <alignment horizontal="center" vertical="center" wrapText="1"/>
    </xf>
    <xf numFmtId="0" fontId="16" fillId="0" borderId="3" xfId="0" applyFont="1" applyBorder="1" applyAlignment="1">
      <alignment horizontal="left" vertical="center" wrapText="1"/>
    </xf>
    <xf numFmtId="0" fontId="28" fillId="0" borderId="7" xfId="0" applyFont="1" applyBorder="1" applyAlignment="1">
      <alignment horizontal="center" vertical="center" wrapText="1"/>
    </xf>
    <xf numFmtId="0" fontId="17" fillId="0" borderId="3" xfId="0" applyFont="1" applyBorder="1" applyAlignment="1">
      <alignment horizontal="left" vertical="center" wrapText="1"/>
    </xf>
    <xf numFmtId="0" fontId="17" fillId="29" borderId="33" xfId="0" applyFont="1" applyFill="1" applyBorder="1" applyAlignment="1">
      <alignment horizontal="left" vertical="center" wrapText="1"/>
    </xf>
    <xf numFmtId="0" fontId="28" fillId="0" borderId="7" xfId="0" applyFont="1" applyBorder="1" applyAlignment="1">
      <alignment horizontal="left" vertical="center" wrapText="1"/>
    </xf>
    <xf numFmtId="0" fontId="16" fillId="0" borderId="7" xfId="0" applyFont="1" applyBorder="1" applyAlignment="1">
      <alignment horizontal="center" vertical="center" wrapText="1"/>
    </xf>
    <xf numFmtId="1" fontId="17" fillId="0" borderId="4" xfId="0" applyNumberFormat="1" applyFont="1" applyBorder="1" applyAlignment="1">
      <alignment horizontal="center" vertical="center" wrapText="1"/>
    </xf>
    <xf numFmtId="1" fontId="17" fillId="0" borderId="5" xfId="0" applyNumberFormat="1" applyFont="1" applyBorder="1" applyAlignment="1">
      <alignment horizontal="center" vertical="center" wrapText="1"/>
    </xf>
    <xf numFmtId="1" fontId="17" fillId="0" borderId="34" xfId="0" applyNumberFormat="1" applyFont="1" applyBorder="1" applyAlignment="1">
      <alignment horizontal="center" vertical="center" wrapText="1"/>
    </xf>
    <xf numFmtId="0" fontId="30" fillId="19" borderId="3" xfId="0" applyFont="1" applyFill="1" applyBorder="1" applyAlignment="1">
      <alignment horizontal="left" vertical="center" wrapText="1"/>
    </xf>
    <xf numFmtId="0" fontId="30" fillId="17" borderId="3" xfId="0" applyFont="1" applyFill="1" applyBorder="1" applyAlignment="1">
      <alignment horizontal="center" vertical="center" wrapText="1"/>
    </xf>
    <xf numFmtId="0" fontId="30" fillId="19" borderId="3" xfId="0" applyFont="1" applyFill="1" applyBorder="1" applyAlignment="1">
      <alignment horizontal="left" vertical="top" wrapText="1"/>
    </xf>
    <xf numFmtId="0" fontId="11" fillId="2" borderId="2" xfId="2" applyFont="1" applyAlignment="1">
      <alignment horizontal="center" vertical="center" wrapText="1"/>
    </xf>
    <xf numFmtId="0" fontId="11" fillId="2" borderId="18" xfId="2" applyFont="1" applyBorder="1" applyAlignment="1">
      <alignment horizontal="center" vertical="center" wrapText="1"/>
    </xf>
    <xf numFmtId="0" fontId="4" fillId="3" borderId="0" xfId="0" applyFont="1" applyFill="1" applyAlignment="1">
      <alignment horizontal="center" vertical="center" wrapText="1"/>
    </xf>
    <xf numFmtId="1" fontId="4" fillId="0" borderId="3" xfId="0" applyNumberFormat="1" applyFont="1" applyBorder="1" applyAlignment="1">
      <alignment horizontal="center" vertical="center" wrapText="1"/>
    </xf>
    <xf numFmtId="1" fontId="4" fillId="0" borderId="12" xfId="0" applyNumberFormat="1" applyFont="1" applyBorder="1" applyAlignment="1">
      <alignment horizontal="center" vertical="center" wrapText="1"/>
    </xf>
    <xf numFmtId="0" fontId="8" fillId="0" borderId="3" xfId="3" applyFont="1" applyFill="1" applyBorder="1" applyAlignment="1">
      <alignment horizontal="center" vertical="center" wrapText="1"/>
    </xf>
    <xf numFmtId="0" fontId="8" fillId="0" borderId="12" xfId="3" applyFont="1" applyFill="1" applyBorder="1" applyAlignment="1">
      <alignment horizontal="center" vertical="center" wrapText="1"/>
    </xf>
    <xf numFmtId="0" fontId="9" fillId="12" borderId="7" xfId="1" applyFont="1" applyFill="1" applyBorder="1" applyAlignment="1">
      <alignment horizontal="left" vertical="top" wrapText="1"/>
    </xf>
    <xf numFmtId="0" fontId="9" fillId="12" borderId="15" xfId="1" applyFont="1" applyFill="1" applyBorder="1" applyAlignment="1">
      <alignment horizontal="left" vertical="top" wrapText="1"/>
    </xf>
    <xf numFmtId="0" fontId="10" fillId="13" borderId="8" xfId="0" applyFont="1" applyFill="1" applyBorder="1" applyAlignment="1">
      <alignment horizontal="left" vertical="center" wrapText="1"/>
    </xf>
    <xf numFmtId="0" fontId="10" fillId="13" borderId="3" xfId="0" applyFont="1" applyFill="1" applyBorder="1" applyAlignment="1">
      <alignment horizontal="left" vertical="center" wrapText="1"/>
    </xf>
    <xf numFmtId="0" fontId="10" fillId="13" borderId="9" xfId="0" applyFont="1" applyFill="1" applyBorder="1" applyAlignment="1">
      <alignment horizontal="left" vertical="center" wrapText="1"/>
    </xf>
    <xf numFmtId="0" fontId="10" fillId="13" borderId="16" xfId="0" applyFont="1" applyFill="1" applyBorder="1" applyAlignment="1">
      <alignment horizontal="left" vertical="center" wrapText="1"/>
    </xf>
    <xf numFmtId="0" fontId="10" fillId="13" borderId="12" xfId="0" applyFont="1" applyFill="1" applyBorder="1" applyAlignment="1">
      <alignment horizontal="left" vertical="center" wrapText="1"/>
    </xf>
    <xf numFmtId="0" fontId="10" fillId="13" borderId="17" xfId="0" applyFont="1" applyFill="1" applyBorder="1" applyAlignment="1">
      <alignment horizontal="left" vertical="center" wrapText="1"/>
    </xf>
    <xf numFmtId="1" fontId="9" fillId="14" borderId="10" xfId="0" applyNumberFormat="1" applyFont="1" applyFill="1" applyBorder="1" applyAlignment="1">
      <alignment horizontal="center" vertical="center" wrapText="1"/>
    </xf>
    <xf numFmtId="1" fontId="9" fillId="14" borderId="0" xfId="0" applyNumberFormat="1" applyFont="1" applyFill="1" applyAlignment="1">
      <alignment horizontal="center" vertical="center" wrapText="1"/>
    </xf>
    <xf numFmtId="1" fontId="9" fillId="14" borderId="11" xfId="0" applyNumberFormat="1" applyFont="1" applyFill="1" applyBorder="1" applyAlignment="1">
      <alignment horizontal="center" vertical="center" wrapText="1"/>
    </xf>
    <xf numFmtId="0" fontId="16" fillId="0" borderId="3" xfId="0" applyFont="1" applyBorder="1" applyAlignment="1">
      <alignment horizontal="center" vertical="center" wrapText="1"/>
    </xf>
    <xf numFmtId="0" fontId="4" fillId="3" borderId="24"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20" fillId="0" borderId="0" xfId="3" applyFont="1" applyFill="1" applyAlignment="1">
      <alignment horizontal="center" vertical="center"/>
    </xf>
    <xf numFmtId="1" fontId="4" fillId="0" borderId="15" xfId="0" applyNumberFormat="1" applyFont="1" applyBorder="1" applyAlignment="1">
      <alignment horizontal="center" vertical="center" wrapText="1"/>
    </xf>
    <xf numFmtId="1" fontId="4" fillId="0" borderId="27" xfId="0" applyNumberFormat="1" applyFont="1" applyBorder="1" applyAlignment="1">
      <alignment horizontal="center" vertical="center" wrapText="1"/>
    </xf>
    <xf numFmtId="1" fontId="4" fillId="0" borderId="28" xfId="0" applyNumberFormat="1" applyFont="1" applyBorder="1" applyAlignment="1">
      <alignment horizontal="center" vertical="center" wrapText="1"/>
    </xf>
    <xf numFmtId="0" fontId="26" fillId="3" borderId="7" xfId="0" applyFont="1" applyFill="1" applyBorder="1" applyAlignment="1">
      <alignment horizontal="center" vertical="center" wrapText="1"/>
    </xf>
    <xf numFmtId="0" fontId="26" fillId="4" borderId="7" xfId="0" applyFont="1" applyFill="1" applyBorder="1" applyAlignment="1">
      <alignment horizontal="center" vertical="center" wrapText="1"/>
    </xf>
    <xf numFmtId="1" fontId="26" fillId="0" borderId="7" xfId="0" applyNumberFormat="1" applyFont="1" applyBorder="1" applyAlignment="1">
      <alignment horizontal="center" vertical="center" wrapText="1"/>
    </xf>
    <xf numFmtId="0" fontId="20" fillId="0" borderId="7" xfId="3" applyFont="1" applyBorder="1" applyAlignment="1">
      <alignment horizontal="center" vertical="center" wrapText="1"/>
    </xf>
  </cellXfs>
  <cellStyles count="4">
    <cellStyle name="Heading 1" xfId="1" builtinId="16"/>
    <cellStyle name="Hyperlink" xfId="3" builtinId="8"/>
    <cellStyle name="Normal" xfId="0" builtinId="0"/>
    <cellStyle name="Output" xfId="2" builtinId="21"/>
  </cellStyles>
  <dxfs count="29">
    <dxf>
      <fill>
        <patternFill patternType="solid">
          <fgColor indexed="49"/>
          <bgColor rgb="FF92D050"/>
        </patternFill>
      </fill>
    </dxf>
    <dxf>
      <fill>
        <patternFill patternType="solid">
          <fgColor indexed="31"/>
          <bgColor indexed="44"/>
        </patternFill>
      </fill>
    </dxf>
    <dxf>
      <font>
        <b val="0"/>
        <condense val="0"/>
        <extend val="0"/>
        <color indexed="8"/>
      </font>
      <fill>
        <patternFill patternType="solid">
          <fgColor indexed="9"/>
          <bgColor theme="3" tint="0.59996337778862885"/>
        </patternFill>
      </fill>
    </dxf>
    <dxf>
      <fill>
        <patternFill patternType="solid">
          <fgColor indexed="49"/>
          <bgColor theme="6" tint="-0.24994659260841701"/>
        </patternFill>
      </fill>
    </dxf>
    <dxf>
      <fill>
        <patternFill patternType="solid">
          <fgColor indexed="45"/>
          <bgColor indexed="29"/>
        </patternFill>
      </fill>
    </dxf>
    <dxf>
      <fill>
        <patternFill>
          <bgColor theme="8" tint="0.79998168889431442"/>
        </patternFill>
      </fill>
    </dxf>
    <dxf>
      <fill>
        <patternFill patternType="solid">
          <fgColor indexed="49"/>
          <bgColor rgb="FF92D050"/>
        </patternFill>
      </fill>
    </dxf>
    <dxf>
      <fill>
        <patternFill patternType="solid">
          <fgColor indexed="31"/>
          <bgColor indexed="44"/>
        </patternFill>
      </fill>
    </dxf>
    <dxf>
      <font>
        <color theme="1"/>
      </font>
      <fill>
        <patternFill patternType="solid">
          <bgColor rgb="FFFFEB9C"/>
        </patternFill>
      </fill>
      <border>
        <left style="thin">
          <color rgb="FF000000"/>
        </left>
        <right style="thin">
          <color rgb="FF000000"/>
        </right>
        <top style="thin">
          <color rgb="FF000000"/>
        </top>
        <bottom style="thin">
          <color rgb="FF000000"/>
        </bottom>
      </border>
    </dxf>
    <dxf>
      <font>
        <color theme="1"/>
      </font>
      <fill>
        <patternFill patternType="solid">
          <bgColor rgb="FFC6EFCE"/>
        </patternFill>
      </fill>
      <border>
        <left style="thin">
          <color rgb="FF000000"/>
        </left>
        <right style="thin">
          <color rgb="FF000000"/>
        </right>
        <top style="thin">
          <color rgb="FF000000"/>
        </top>
        <bottom style="thin">
          <color rgb="FF000000"/>
        </bottom>
      </border>
    </dxf>
    <dxf>
      <font>
        <color theme="1"/>
      </font>
      <fill>
        <patternFill patternType="solid">
          <bgColor rgb="FFFFEB9C"/>
        </patternFill>
      </fill>
      <border>
        <left style="thin">
          <color rgb="FF000000"/>
        </left>
        <right style="thin">
          <color rgb="FF000000"/>
        </right>
        <top style="thin">
          <color rgb="FF000000"/>
        </top>
        <bottom style="thin">
          <color rgb="FF000000"/>
        </bottom>
      </border>
    </dxf>
    <dxf>
      <font>
        <color theme="1"/>
      </font>
      <fill>
        <patternFill patternType="solid">
          <bgColor rgb="FFC6EFCE"/>
        </patternFill>
      </fill>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none"/>
      </font>
      <numFmt numFmtId="30" formatCode="@"/>
      <fill>
        <patternFill patternType="none">
          <fgColor indexed="64"/>
          <bgColor auto="1"/>
        </patternFill>
      </fill>
      <alignment horizontal="lef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none"/>
      </font>
      <numFmt numFmtId="1" formatCode="0"/>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auto="1"/>
        <name val="Calibri"/>
        <scheme val="none"/>
      </font>
      <numFmt numFmtId="1" formatCode="0"/>
      <fill>
        <patternFill patternType="solid">
          <fgColor indexed="64"/>
          <bgColor theme="6" tint="0.39997558519241921"/>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i val="0"/>
      </font>
      <fill>
        <patternFill patternType="solid">
          <bgColor rgb="FF00B050"/>
        </patternFill>
      </fill>
      <border>
        <left style="thin">
          <color rgb="FF000000"/>
        </left>
        <right style="thin">
          <color rgb="FF000000"/>
        </right>
        <top style="thin">
          <color rgb="FF000000"/>
        </top>
        <bottom style="thin">
          <color rgb="FF000000"/>
        </bottom>
      </border>
    </dxf>
    <dxf>
      <font>
        <b/>
        <i val="0"/>
      </font>
      <fill>
        <patternFill patternType="solid">
          <bgColor rgb="FFFCFC65"/>
        </patternFill>
      </fill>
      <border>
        <left style="thin">
          <color rgb="FF000000"/>
        </left>
        <right style="thin">
          <color rgb="FF000000"/>
        </right>
        <top style="thin">
          <color rgb="FF000000"/>
        </top>
        <bottom style="thin">
          <color rgb="FF000000"/>
        </bottom>
      </border>
    </dxf>
    <dxf>
      <font>
        <b/>
        <i val="0"/>
      </font>
      <fill>
        <patternFill patternType="solid">
          <bgColor rgb="FF92D050"/>
        </patternFill>
      </fill>
      <border>
        <left style="thin">
          <color rgb="FF000000"/>
        </left>
        <right style="thin">
          <color rgb="FF000000"/>
        </right>
        <top style="thin">
          <color rgb="FF000000"/>
        </top>
        <bottom style="thin">
          <color rgb="FF000000"/>
        </bottom>
      </border>
    </dxf>
    <dxf>
      <font>
        <b/>
        <i val="0"/>
      </font>
      <border>
        <left style="thin">
          <color rgb="FF000000"/>
        </left>
        <right style="thin">
          <color rgb="FF000000"/>
        </right>
        <top style="thin">
          <color rgb="FF000000"/>
        </top>
        <bottom style="thin">
          <color rgb="FF000000"/>
        </bottom>
      </border>
    </dxf>
    <dxf>
      <font>
        <b/>
        <i val="0"/>
        <color rgb="FFFF0000"/>
      </font>
      <border>
        <left style="thin">
          <color rgb="FF000000"/>
        </left>
        <right style="thin">
          <color rgb="FF000000"/>
        </right>
        <top style="thin">
          <color rgb="FF000000"/>
        </top>
        <bottom style="thin">
          <color rgb="FF000000"/>
        </bottom>
      </border>
    </dxf>
    <dxf>
      <font>
        <b/>
        <i val="0"/>
      </font>
      <border>
        <left style="thin">
          <color rgb="FF000000"/>
        </left>
        <right style="thin">
          <color rgb="FF000000"/>
        </right>
        <top style="thin">
          <color rgb="FF000000"/>
        </top>
        <bottom style="thin">
          <color rgb="FF000000"/>
        </bottom>
      </border>
    </dxf>
    <dxf>
      <font>
        <b/>
        <i val="0"/>
      </font>
      <fill>
        <patternFill patternType="solid">
          <bgColor rgb="FFC5D9F1"/>
        </patternFill>
      </fill>
      <border>
        <left style="thin">
          <color rgb="FF000000"/>
        </left>
        <right style="thin">
          <color rgb="FF000000"/>
        </right>
        <top style="thin">
          <color rgb="FF000000"/>
        </top>
        <bottom style="thin">
          <color rgb="FF000000"/>
        </bottom>
      </border>
    </dxf>
    <dxf>
      <font>
        <b/>
        <i val="0"/>
      </font>
      <fill>
        <patternFill patternType="solid">
          <bgColor rgb="FF70A8E0"/>
        </patternFill>
      </fill>
      <border>
        <left style="thin">
          <color rgb="FF000000"/>
        </left>
        <right style="thin">
          <color rgb="FF000000"/>
        </right>
        <top style="thin">
          <color rgb="FF000000"/>
        </top>
        <bottom style="thin">
          <color rgb="FF000000"/>
        </bottom>
      </border>
    </dxf>
    <dxf>
      <font>
        <b/>
        <i val="0"/>
      </font>
      <fill>
        <patternFill patternType="solid">
          <bgColor theme="6" tint="0.39997558519241921"/>
        </patternFill>
      </fill>
      <border>
        <left style="thin">
          <color rgb="FF000000"/>
        </left>
        <right style="thin">
          <color rgb="FF000000"/>
        </right>
        <top style="thin">
          <color rgb="FF000000"/>
        </top>
        <bottom style="thin">
          <color rgb="FF000000"/>
        </bottom>
      </border>
    </dxf>
    <dxf>
      <font>
        <b/>
        <i val="0"/>
      </font>
      <fill>
        <patternFill patternType="solid">
          <bgColor rgb="FFFF5252"/>
        </patternFill>
      </fill>
      <border>
        <left style="thin">
          <color rgb="FF000000"/>
        </left>
        <right style="thin">
          <color rgb="FF000000"/>
        </right>
        <top style="thin">
          <color rgb="FF000000"/>
        </top>
        <bottom style="thin">
          <color rgb="FF000000"/>
        </bottom>
      </border>
    </dxf>
    <dxf>
      <font>
        <b/>
        <i val="0"/>
        <color rgb="FFFF0000"/>
      </font>
      <border>
        <left style="thin">
          <color rgb="FF000000"/>
        </left>
        <right style="thin">
          <color rgb="FF000000"/>
        </right>
        <top style="thin">
          <color rgb="FF000000"/>
        </top>
        <bottom style="thin">
          <color rgb="FF000000"/>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Table2" displayName="Table2" ref="A8:A9" totalsRowShown="0" headerRowDxfId="17" dataDxfId="15" headerRowBorderDxfId="16" tableBorderDxfId="14" totalsRowBorderDxfId="13">
  <autoFilter ref="A8:A9"/>
  <tableColumns count="1">
    <tableColumn id="1" name="Sr. No." dataDxfId="1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F9"/>
  <sheetViews>
    <sheetView workbookViewId="0">
      <pane ySplit="8" topLeftCell="A9" activePane="bottomLeft" state="frozen"/>
      <selection pane="bottomLeft" activeCell="D6" sqref="D6"/>
    </sheetView>
  </sheetViews>
  <sheetFormatPr defaultColWidth="9.125" defaultRowHeight="12.75"/>
  <cols>
    <col min="1" max="2" width="9.125" style="13"/>
    <col min="3" max="3" width="13" style="13" customWidth="1"/>
    <col min="4" max="4" width="17.5" style="13" customWidth="1"/>
    <col min="5" max="5" width="9.125" style="13"/>
    <col min="6" max="6" width="17.125" style="13" customWidth="1"/>
    <col min="7" max="7" width="29.5" style="13" customWidth="1"/>
    <col min="8" max="8" width="27.875" style="13" customWidth="1"/>
    <col min="9" max="13" width="9.125" style="13"/>
    <col min="14" max="14" width="18.375" style="13" customWidth="1"/>
    <col min="15" max="16" width="18.5" style="13" customWidth="1"/>
    <col min="17" max="17" width="18" style="13" customWidth="1"/>
    <col min="18" max="18" width="18.375" style="13" customWidth="1"/>
    <col min="19" max="19" width="18.5" style="13" customWidth="1"/>
    <col min="20" max="20" width="19.5" style="13" customWidth="1"/>
    <col min="21" max="21" width="14.5" style="13" customWidth="1"/>
    <col min="22" max="16384" width="9.125" style="13"/>
  </cols>
  <sheetData>
    <row r="2" spans="1:32">
      <c r="A2" s="158" t="s">
        <v>0</v>
      </c>
      <c r="B2" s="158"/>
      <c r="C2" s="1" t="s">
        <v>1</v>
      </c>
      <c r="D2" s="2" t="s">
        <v>2</v>
      </c>
      <c r="E2" s="3" t="s">
        <v>3</v>
      </c>
      <c r="F2" s="4" t="s">
        <v>4</v>
      </c>
      <c r="G2" s="5"/>
      <c r="H2" s="6"/>
      <c r="I2" s="7"/>
      <c r="J2" s="8"/>
      <c r="K2" s="8"/>
      <c r="L2" s="8"/>
      <c r="M2" s="8"/>
      <c r="N2" s="8"/>
      <c r="O2" s="6"/>
      <c r="P2" s="6"/>
      <c r="Q2" s="6"/>
      <c r="R2" s="9"/>
      <c r="S2" s="10"/>
      <c r="T2" s="10"/>
      <c r="U2" s="7"/>
      <c r="V2" s="7"/>
      <c r="W2" s="8"/>
      <c r="X2" s="11"/>
      <c r="Y2" s="12"/>
      <c r="Z2" s="12"/>
      <c r="AA2" s="8"/>
      <c r="AB2" s="8"/>
      <c r="AC2" s="8"/>
      <c r="AD2" s="8"/>
      <c r="AE2" s="8"/>
      <c r="AF2" s="8"/>
    </row>
    <row r="3" spans="1:32">
      <c r="A3" s="158"/>
      <c r="B3" s="158"/>
      <c r="C3" s="159">
        <f>SUM($AD9:$AD311) -E7</f>
        <v>1</v>
      </c>
      <c r="D3" s="14" cm="1">
        <f t="array" ref="D3">SUMPRODUCT(($AC9:$AC318=1)*1)</f>
        <v>0</v>
      </c>
      <c r="E3" s="15" cm="1">
        <f t="array" ref="E3">SUMPRODUCT(($AE9:$AE318=1)*1)</f>
        <v>0</v>
      </c>
      <c r="F3" s="16">
        <f>E5+E7-E3-D7</f>
        <v>0</v>
      </c>
      <c r="G3" s="5"/>
      <c r="H3" s="6"/>
      <c r="I3" s="17"/>
      <c r="J3" s="17"/>
      <c r="K3" s="8"/>
      <c r="L3" s="8"/>
      <c r="M3" s="8"/>
      <c r="N3" s="8"/>
      <c r="O3" s="6"/>
      <c r="P3" s="6"/>
      <c r="Q3" s="6"/>
      <c r="R3" s="18"/>
      <c r="S3" s="18"/>
      <c r="T3" s="9"/>
      <c r="U3" s="12"/>
      <c r="V3" s="12"/>
      <c r="W3" s="8"/>
      <c r="X3" s="19"/>
      <c r="Y3" s="8"/>
      <c r="Z3" s="8"/>
      <c r="AA3" s="8"/>
      <c r="AB3" s="8"/>
      <c r="AC3" s="8"/>
      <c r="AD3" s="8"/>
      <c r="AE3" s="8"/>
      <c r="AF3" s="8"/>
    </row>
    <row r="4" spans="1:32">
      <c r="A4" s="158"/>
      <c r="B4" s="158"/>
      <c r="C4" s="159"/>
      <c r="D4" s="20" t="s">
        <v>5</v>
      </c>
      <c r="E4" s="21" t="s">
        <v>6</v>
      </c>
      <c r="F4" s="22" t="s">
        <v>7</v>
      </c>
      <c r="G4" s="5"/>
      <c r="H4" s="6"/>
      <c r="I4" s="23"/>
      <c r="J4" s="17"/>
      <c r="K4" s="8"/>
      <c r="L4" s="8"/>
      <c r="M4" s="8"/>
      <c r="N4" s="8"/>
      <c r="O4" s="6"/>
      <c r="P4" s="6"/>
      <c r="Q4" s="6"/>
      <c r="R4" s="18"/>
      <c r="S4" s="10"/>
      <c r="T4" s="10"/>
      <c r="U4" s="7"/>
      <c r="V4" s="7"/>
      <c r="W4" s="8"/>
      <c r="X4" s="24"/>
      <c r="Y4" s="8"/>
      <c r="Z4" s="8"/>
      <c r="AA4" s="8"/>
      <c r="AB4" s="8"/>
      <c r="AC4" s="8"/>
      <c r="AD4" s="8"/>
      <c r="AE4" s="8"/>
      <c r="AF4" s="8"/>
    </row>
    <row r="5" spans="1:32">
      <c r="A5" s="158"/>
      <c r="B5" s="158"/>
      <c r="C5" s="159"/>
      <c r="D5" s="25" cm="1">
        <f t="array" ref="D5">SUM((SUMPRODUCT(($Z9:$Z318="PENDING")*1)),(SUMPRODUCT(($Z9:$Z318="REVIEW")*1)))</f>
        <v>1</v>
      </c>
      <c r="E5" s="15" cm="1">
        <f t="array" ref="E5">SUMPRODUCT(($AF9:$AF318=1)*1)</f>
        <v>0</v>
      </c>
      <c r="F5" s="26" cm="1">
        <f t="array" ref="F5">SUMPRODUCT(($K9:$K318="ERROR")*1)</f>
        <v>0</v>
      </c>
      <c r="G5" s="5"/>
      <c r="H5" s="6"/>
      <c r="I5" s="23"/>
      <c r="J5" s="17"/>
      <c r="K5" s="8"/>
      <c r="L5" s="8"/>
      <c r="M5" s="8"/>
      <c r="N5" s="8"/>
      <c r="O5" s="6"/>
      <c r="P5" s="6"/>
      <c r="Q5" s="6"/>
      <c r="R5" s="9"/>
      <c r="S5" s="18"/>
      <c r="T5" s="10"/>
      <c r="U5" s="7"/>
      <c r="V5" s="7"/>
      <c r="W5" s="8"/>
      <c r="X5" s="24"/>
      <c r="Y5" s="8"/>
      <c r="Z5" s="8"/>
      <c r="AA5" s="8"/>
      <c r="AB5" s="8"/>
      <c r="AC5" s="8"/>
      <c r="AD5" s="8"/>
      <c r="AE5" s="8"/>
      <c r="AF5" s="8"/>
    </row>
    <row r="6" spans="1:32">
      <c r="A6" s="161" t="s">
        <v>8</v>
      </c>
      <c r="B6" s="161"/>
      <c r="C6" s="159"/>
      <c r="D6" s="27" t="s">
        <v>9</v>
      </c>
      <c r="E6" s="28" t="s">
        <v>10</v>
      </c>
      <c r="F6" s="29" t="s">
        <v>11</v>
      </c>
      <c r="G6" s="5"/>
      <c r="H6" s="163" t="s">
        <v>12</v>
      </c>
      <c r="I6" s="163"/>
      <c r="J6" s="163"/>
      <c r="K6" s="163"/>
      <c r="L6" s="163"/>
      <c r="M6" s="163"/>
      <c r="N6" s="163"/>
      <c r="O6" s="163"/>
      <c r="P6" s="165" t="s">
        <v>13</v>
      </c>
      <c r="Q6" s="166"/>
      <c r="R6" s="167"/>
      <c r="S6" s="171" t="s">
        <v>14</v>
      </c>
      <c r="T6" s="172"/>
      <c r="U6" s="172"/>
      <c r="V6" s="173"/>
      <c r="W6" s="156" t="s">
        <v>15</v>
      </c>
      <c r="X6" s="156"/>
      <c r="Y6" s="156"/>
      <c r="Z6" s="156"/>
      <c r="AA6" s="156"/>
      <c r="AB6" s="156"/>
      <c r="AC6" s="156"/>
      <c r="AD6" s="156"/>
      <c r="AE6" s="156"/>
      <c r="AF6" s="156"/>
    </row>
    <row r="7" spans="1:32">
      <c r="A7" s="161"/>
      <c r="B7" s="162"/>
      <c r="C7" s="160"/>
      <c r="D7" s="30" cm="1">
        <f t="array" ref="D7">SUM((SUMPRODUCT(($Z9:$Z318="ACTION")*1)),(SUMPRODUCT(($Z9:$Z318="DONE")*1)))</f>
        <v>0</v>
      </c>
      <c r="E7" s="31" cm="1">
        <f t="array" ref="E7">(SUMPRODUCT(($J9:$J328="SUSPENDED")*1))</f>
        <v>0</v>
      </c>
      <c r="F7" s="32" cm="1">
        <f t="array" ref="F7">SUMPRODUCT(($K9:$K318="NORMAL")*1)</f>
        <v>1</v>
      </c>
      <c r="G7" s="5" t="s">
        <v>16</v>
      </c>
      <c r="H7" s="164"/>
      <c r="I7" s="164"/>
      <c r="J7" s="164"/>
      <c r="K7" s="164"/>
      <c r="L7" s="164"/>
      <c r="M7" s="164"/>
      <c r="N7" s="164"/>
      <c r="O7" s="164"/>
      <c r="P7" s="168"/>
      <c r="Q7" s="169"/>
      <c r="R7" s="170"/>
      <c r="S7" s="171"/>
      <c r="T7" s="172"/>
      <c r="U7" s="172"/>
      <c r="V7" s="173"/>
      <c r="W7" s="157"/>
      <c r="X7" s="157"/>
      <c r="Y7" s="157"/>
      <c r="Z7" s="157"/>
      <c r="AA7" s="157"/>
      <c r="AB7" s="157"/>
      <c r="AC7" s="157"/>
      <c r="AD7" s="157"/>
      <c r="AE7" s="157"/>
      <c r="AF7" s="157"/>
    </row>
    <row r="8" spans="1:32" ht="25.5">
      <c r="A8" s="33" t="s">
        <v>17</v>
      </c>
      <c r="B8" s="34" t="s">
        <v>18</v>
      </c>
      <c r="C8" s="35" t="s">
        <v>19</v>
      </c>
      <c r="D8" s="34" t="s">
        <v>20</v>
      </c>
      <c r="E8" s="34" t="s">
        <v>21</v>
      </c>
      <c r="F8" s="34" t="s">
        <v>22</v>
      </c>
      <c r="G8" s="34" t="s">
        <v>23</v>
      </c>
      <c r="H8" s="35" t="s">
        <v>24</v>
      </c>
      <c r="I8" s="35" t="s">
        <v>25</v>
      </c>
      <c r="J8" s="36" t="s">
        <v>26</v>
      </c>
      <c r="K8" s="36" t="s">
        <v>27</v>
      </c>
      <c r="L8" s="37" t="s">
        <v>28</v>
      </c>
      <c r="M8" s="35" t="s">
        <v>29</v>
      </c>
      <c r="N8" s="34" t="s">
        <v>30</v>
      </c>
      <c r="O8" s="35" t="s">
        <v>31</v>
      </c>
      <c r="P8" s="38" t="s">
        <v>32</v>
      </c>
      <c r="Q8" s="38" t="s">
        <v>33</v>
      </c>
      <c r="R8" s="38" t="s">
        <v>34</v>
      </c>
      <c r="S8" s="38" t="s">
        <v>35</v>
      </c>
      <c r="T8" s="39" t="s">
        <v>36</v>
      </c>
      <c r="U8" s="38" t="s">
        <v>37</v>
      </c>
      <c r="V8" s="38" t="s">
        <v>38</v>
      </c>
      <c r="W8" s="38" t="s">
        <v>39</v>
      </c>
      <c r="X8" s="40" t="s">
        <v>40</v>
      </c>
      <c r="Y8" s="35" t="s">
        <v>41</v>
      </c>
      <c r="Z8" s="35" t="s">
        <v>42</v>
      </c>
      <c r="AA8" s="35" t="s">
        <v>43</v>
      </c>
      <c r="AB8" s="38" t="s">
        <v>44</v>
      </c>
      <c r="AC8" s="37" t="s">
        <v>2</v>
      </c>
      <c r="AD8" s="37" t="s">
        <v>45</v>
      </c>
      <c r="AE8" s="37" t="s">
        <v>46</v>
      </c>
      <c r="AF8" s="37" t="s">
        <v>47</v>
      </c>
    </row>
    <row r="9" spans="1:32" ht="61.5" customHeight="1">
      <c r="A9" s="41"/>
      <c r="B9" s="46" t="s">
        <v>48</v>
      </c>
      <c r="C9" s="47" t="s">
        <v>49</v>
      </c>
      <c r="D9" s="46" t="s">
        <v>50</v>
      </c>
      <c r="E9" s="46" t="s">
        <v>51</v>
      </c>
      <c r="F9" s="46" t="s">
        <v>50</v>
      </c>
      <c r="G9" s="48" t="s">
        <v>52</v>
      </c>
      <c r="H9" s="50" t="s">
        <v>53</v>
      </c>
      <c r="I9" s="51" t="s">
        <v>54</v>
      </c>
      <c r="J9" s="52" t="s">
        <v>55</v>
      </c>
      <c r="K9" s="49" t="s">
        <v>56</v>
      </c>
      <c r="L9" s="53" t="s">
        <v>57</v>
      </c>
      <c r="M9" s="50" t="s">
        <v>58</v>
      </c>
      <c r="N9" s="47" t="str">
        <f>LOWER(CONCATENATE(B9,"_",E9,"_TEST"))</f>
        <v>apb_reset_test</v>
      </c>
      <c r="O9" s="54" t="s">
        <v>59</v>
      </c>
      <c r="P9" s="55" t="s">
        <v>60</v>
      </c>
      <c r="Q9" s="54" t="s">
        <v>61</v>
      </c>
      <c r="R9" s="54" t="s">
        <v>62</v>
      </c>
      <c r="S9" s="55" t="s">
        <v>63</v>
      </c>
      <c r="T9" s="55" t="s">
        <v>64</v>
      </c>
      <c r="U9" s="42"/>
      <c r="V9" s="43"/>
      <c r="W9" s="56" t="s">
        <v>65</v>
      </c>
      <c r="X9" s="46" t="s">
        <v>66</v>
      </c>
      <c r="Y9" s="57"/>
      <c r="Z9" s="58" t="s">
        <v>67</v>
      </c>
      <c r="AA9" s="50"/>
      <c r="AB9" s="59"/>
      <c r="AC9" s="60">
        <f>IF(I9="PASS",1,IF(I9="FAIL",1,IF(I9="WRITTEN",1,0)))</f>
        <v>0</v>
      </c>
      <c r="AD9" s="60">
        <f>IF(I9="PASS",1,IF(I9="FAIL",1,IF(I9="WRITTEN",1,IF(I9="DEFINED",1,0))))</f>
        <v>1</v>
      </c>
      <c r="AE9" s="60">
        <f>IF(J9="PASS",1,0)</f>
        <v>0</v>
      </c>
      <c r="AF9" s="60">
        <f>IF(I9="FAIL",1,0)</f>
        <v>0</v>
      </c>
    </row>
  </sheetData>
  <mergeCells count="7">
    <mergeCell ref="W6:AF7"/>
    <mergeCell ref="A2:B5"/>
    <mergeCell ref="C3:C7"/>
    <mergeCell ref="A6:B7"/>
    <mergeCell ref="H6:O7"/>
    <mergeCell ref="P6:R7"/>
    <mergeCell ref="S6:V7"/>
  </mergeCells>
  <conditionalFormatting sqref="I9">
    <cfRule type="cellIs" dxfId="28" priority="1" stopIfTrue="1" operator="equal">
      <formula>"DROPPED"</formula>
    </cfRule>
    <cfRule type="cellIs" dxfId="27" priority="2" stopIfTrue="1" operator="equal">
      <formula>"FAIL"</formula>
    </cfRule>
    <cfRule type="cellIs" dxfId="26" priority="3" stopIfTrue="1" operator="equal">
      <formula>"PASS"</formula>
    </cfRule>
    <cfRule type="cellIs" dxfId="25" priority="4" stopIfTrue="1" operator="equal">
      <formula>"WRITTEN"</formula>
    </cfRule>
    <cfRule type="cellIs" dxfId="24" priority="5" stopIfTrue="1" operator="equal">
      <formula>"DEFINED"</formula>
    </cfRule>
  </conditionalFormatting>
  <conditionalFormatting sqref="J9">
    <cfRule type="cellIs" dxfId="23" priority="6" operator="equal">
      <formula>"MANUAL"</formula>
    </cfRule>
  </conditionalFormatting>
  <conditionalFormatting sqref="K9">
    <cfRule type="cellIs" dxfId="22" priority="7" operator="equal">
      <formula>"ERROR"</formula>
    </cfRule>
    <cfRule type="cellIs" dxfId="21" priority="8" operator="equal">
      <formula>"NORMAL"</formula>
    </cfRule>
  </conditionalFormatting>
  <conditionalFormatting sqref="Z9">
    <cfRule type="cellIs" dxfId="20" priority="9" stopIfTrue="1" operator="equal">
      <formula>"REVIEW"</formula>
    </cfRule>
    <cfRule type="cellIs" dxfId="19" priority="10" stopIfTrue="1" operator="equal">
      <formula>"PENDING"</formula>
    </cfRule>
    <cfRule type="cellIs" dxfId="18" priority="11" stopIfTrue="1" operator="equal">
      <formula>"DONE"</formula>
    </cfRule>
  </conditionalFormatting>
  <dataValidations count="9">
    <dataValidation operator="equal" allowBlank="1" showErrorMessage="1" sqref="I8 Z8"/>
    <dataValidation allowBlank="1" showInputMessage="1" showErrorMessage="1" sqref="L8 H2:H6"/>
    <dataValidation type="list" operator="equal" allowBlank="1" showErrorMessage="1" sqref="S2:S5">
      <formula1>NA()</formula1>
      <formula2>0</formula2>
    </dataValidation>
    <dataValidation allowBlank="1" showInputMessage="1" showErrorMessage="1" promptTitle="Test case names" sqref="N9"/>
    <dataValidation allowBlank="1" showInputMessage="1" showErrorMessage="1" promptTitle="Feature reference" prompt="It shows the reference number from the specification." sqref="C9"/>
    <dataValidation allowBlank="1" showInputMessage="1" showErrorMessage="1" promptTitle="What to generate" prompt="It tells us how to genrate the sequnce for current test case senario." sqref="O9"/>
    <dataValidation allowBlank="1" showInputMessage="1" showErrorMessage="1" promptTitle="What to detect " prompt="It tells us what things need to be checked for current test case senario." sqref="P9"/>
    <dataValidation allowBlank="1" showInputMessage="1" showErrorMessage="1" promptTitle="Checker name" prompt="It tells us about which checker you need to focus for the current test case senario." sqref="Q9"/>
    <dataValidation allowBlank="1" showInputMessage="1" showErrorMessage="1" promptTitle="Protocol violation" prompt="It tells us about the senarios which should not be heppned during current test case senario." sqref="R9"/>
  </dataValidations>
  <hyperlinks>
    <hyperlink ref="A6:B7" location="summary!A1:J8" display="Index"/>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0"/>
  <sheetViews>
    <sheetView tabSelected="1" zoomScaleNormal="100" workbookViewId="0">
      <pane ySplit="8" topLeftCell="A9" activePane="bottomLeft" state="frozen"/>
      <selection pane="bottomLeft" activeCell="D4" sqref="D4"/>
    </sheetView>
  </sheetViews>
  <sheetFormatPr defaultColWidth="9.125" defaultRowHeight="15"/>
  <cols>
    <col min="1" max="1" width="20.875" style="76" customWidth="1"/>
    <col min="2" max="2" width="65" style="76" customWidth="1"/>
    <col min="3" max="3" width="19" style="76" customWidth="1"/>
    <col min="4" max="4" width="37.375" style="76" customWidth="1"/>
    <col min="5" max="5" width="34" style="76" customWidth="1"/>
    <col min="6" max="6" width="47.875" style="76" customWidth="1"/>
    <col min="7" max="16384" width="9.125" style="76"/>
  </cols>
  <sheetData>
    <row r="2" spans="1:6">
      <c r="A2" s="61" t="s">
        <v>68</v>
      </c>
      <c r="B2" s="61" t="s">
        <v>69</v>
      </c>
      <c r="C2" s="61" t="s">
        <v>70</v>
      </c>
      <c r="D2" s="62" t="s">
        <v>71</v>
      </c>
      <c r="E2" s="61" t="s">
        <v>72</v>
      </c>
      <c r="F2" s="154" t="s">
        <v>127</v>
      </c>
    </row>
    <row r="3" spans="1:6">
      <c r="A3" s="63"/>
      <c r="B3" s="63"/>
      <c r="C3" s="63"/>
      <c r="D3" s="64"/>
      <c r="E3" s="63"/>
      <c r="F3" s="63"/>
    </row>
    <row r="4" spans="1:6" ht="240">
      <c r="A4" s="174" t="s">
        <v>73</v>
      </c>
      <c r="B4" s="153" t="s">
        <v>129</v>
      </c>
      <c r="C4" s="65" t="s">
        <v>74</v>
      </c>
      <c r="D4" s="66"/>
      <c r="E4" s="67"/>
      <c r="F4" s="155" t="s">
        <v>128</v>
      </c>
    </row>
    <row r="5" spans="1:6" ht="409.5">
      <c r="A5" s="174"/>
      <c r="B5" s="153" t="s">
        <v>130</v>
      </c>
      <c r="C5" s="65" t="s">
        <v>74</v>
      </c>
      <c r="D5" s="66"/>
      <c r="E5" s="67"/>
      <c r="F5" s="67"/>
    </row>
    <row r="6" spans="1:6">
      <c r="A6" s="63"/>
      <c r="B6" s="63"/>
      <c r="C6" s="63"/>
      <c r="D6" s="64"/>
      <c r="E6" s="63"/>
      <c r="F6" s="63"/>
    </row>
    <row r="7" spans="1:6">
      <c r="A7" s="68" t="s">
        <v>75</v>
      </c>
      <c r="B7" s="69" t="s">
        <v>76</v>
      </c>
      <c r="C7" s="70" t="s">
        <v>77</v>
      </c>
      <c r="D7" s="71"/>
      <c r="E7" s="72"/>
      <c r="F7" s="72"/>
    </row>
    <row r="8" spans="1:6">
      <c r="A8" s="63"/>
      <c r="B8" s="63"/>
      <c r="C8" s="63"/>
      <c r="D8" s="64"/>
      <c r="E8" s="63"/>
      <c r="F8" s="63"/>
    </row>
    <row r="9" spans="1:6" ht="275.25" customHeight="1">
      <c r="A9" s="77" t="s">
        <v>78</v>
      </c>
      <c r="B9" s="73" t="s">
        <v>79</v>
      </c>
      <c r="C9" s="74" t="s">
        <v>80</v>
      </c>
      <c r="D9" s="75" t="s">
        <v>81</v>
      </c>
      <c r="E9" s="72" t="s">
        <v>82</v>
      </c>
      <c r="F9" s="72" t="s">
        <v>82</v>
      </c>
    </row>
    <row r="10" spans="1:6" ht="303.75" customHeight="1">
      <c r="A10" s="78"/>
      <c r="B10" s="73" t="s">
        <v>83</v>
      </c>
      <c r="C10" s="74" t="s">
        <v>80</v>
      </c>
      <c r="D10" s="75" t="s">
        <v>84</v>
      </c>
      <c r="E10" s="72" t="s">
        <v>85</v>
      </c>
      <c r="F10" s="72" t="s">
        <v>85</v>
      </c>
    </row>
  </sheetData>
  <mergeCells count="1">
    <mergeCell ref="A4:A5"/>
  </mergeCells>
  <conditionalFormatting sqref="E4:E5">
    <cfRule type="cellIs" dxfId="11" priority="5" operator="equal">
      <formula>"FEATURE"</formula>
    </cfRule>
    <cfRule type="cellIs" dxfId="10" priority="6" operator="equal">
      <formula>"INFO"</formula>
    </cfRule>
  </conditionalFormatting>
  <conditionalFormatting sqref="F4:F5">
    <cfRule type="cellIs" dxfId="9" priority="1" operator="equal">
      <formula>"FEATURE"</formula>
    </cfRule>
    <cfRule type="cellIs" dxfId="8" priority="2" operator="equal">
      <formula>"INFO"</formula>
    </cfRule>
  </conditionalFormatting>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9"/>
  <sheetViews>
    <sheetView workbookViewId="0">
      <pane ySplit="8" topLeftCell="A9" activePane="bottomLeft" state="frozen"/>
      <selection pane="bottomLeft" activeCell="G9" sqref="G9"/>
    </sheetView>
  </sheetViews>
  <sheetFormatPr defaultColWidth="9.125" defaultRowHeight="15"/>
  <cols>
    <col min="1" max="1" width="9.125" style="76"/>
    <col min="2" max="6" width="18.5" style="76" customWidth="1"/>
    <col min="7" max="7" width="18.125" style="76" customWidth="1"/>
    <col min="8" max="8" width="18.5" style="76" customWidth="1"/>
    <col min="9" max="9" width="18.125" style="76" customWidth="1"/>
    <col min="10" max="10" width="36.875" style="76" customWidth="1"/>
    <col min="11" max="16384" width="9.125" style="76"/>
  </cols>
  <sheetData>
    <row r="2" spans="1:21" ht="38.25">
      <c r="A2" s="175" t="s">
        <v>86</v>
      </c>
      <c r="B2" s="176"/>
      <c r="C2" s="79" t="s">
        <v>1</v>
      </c>
      <c r="D2" s="80" t="s">
        <v>87</v>
      </c>
      <c r="E2" s="81" t="s">
        <v>88</v>
      </c>
      <c r="F2" s="82" t="s">
        <v>89</v>
      </c>
      <c r="G2" s="83" t="s">
        <v>90</v>
      </c>
      <c r="H2" s="84"/>
      <c r="I2" s="84"/>
      <c r="J2" s="85"/>
      <c r="K2" s="84"/>
      <c r="L2" s="84"/>
      <c r="M2" s="86"/>
      <c r="N2" s="84"/>
      <c r="O2" s="84"/>
      <c r="P2" s="84"/>
      <c r="Q2" s="87"/>
      <c r="R2" s="7"/>
      <c r="S2" s="44"/>
    </row>
    <row r="3" spans="1:21">
      <c r="A3" s="177" t="s">
        <v>91</v>
      </c>
      <c r="B3" s="177"/>
      <c r="C3" s="178">
        <f>$F3+$F5</f>
        <v>0</v>
      </c>
      <c r="D3" s="88">
        <f>COUNTIF($D9:$D109,$D$1)</f>
        <v>0</v>
      </c>
      <c r="E3" s="89">
        <f>COUNTIF($P$7:$P$108,$E$1)</f>
        <v>0</v>
      </c>
      <c r="F3" s="90">
        <f>COUNTIF($D$8:$D$108,$F$1)</f>
        <v>0</v>
      </c>
      <c r="G3" s="91">
        <f>SUM($O$8:$O$108)</f>
        <v>1</v>
      </c>
      <c r="H3" s="84"/>
      <c r="I3" s="84"/>
      <c r="J3" s="85"/>
      <c r="K3" s="84"/>
      <c r="L3" s="84"/>
      <c r="M3" s="86"/>
      <c r="N3" s="84"/>
      <c r="O3" s="84"/>
      <c r="P3" s="84"/>
      <c r="Q3" s="17"/>
      <c r="R3" s="17"/>
      <c r="S3" s="92"/>
    </row>
    <row r="4" spans="1:21">
      <c r="A4" s="177"/>
      <c r="B4" s="177"/>
      <c r="C4" s="179"/>
      <c r="D4" s="93" t="s">
        <v>5</v>
      </c>
      <c r="E4" s="94" t="s">
        <v>92</v>
      </c>
      <c r="F4" s="82" t="s">
        <v>93</v>
      </c>
      <c r="G4" s="86"/>
      <c r="H4" s="84"/>
      <c r="I4" s="84"/>
      <c r="J4" s="85"/>
      <c r="K4" s="84"/>
      <c r="L4" s="84"/>
      <c r="M4" s="86"/>
      <c r="N4" s="84"/>
      <c r="O4" s="84"/>
      <c r="P4" s="84"/>
      <c r="Q4" s="17"/>
      <c r="R4" s="7"/>
      <c r="S4" s="7"/>
    </row>
    <row r="5" spans="1:21">
      <c r="A5" s="177"/>
      <c r="B5" s="177"/>
      <c r="C5" s="179"/>
      <c r="D5" s="95">
        <f>SUM((SUMPRODUCT(($R9:$R320="PENDING")*1)),(SUMPRODUCT(($R9:$R320="REVIEW")*1)))</f>
        <v>1</v>
      </c>
      <c r="E5" s="96">
        <f>COUNTIF($P$7:$P$108,$E$3)</f>
        <v>0</v>
      </c>
      <c r="F5" s="88">
        <f>COUNTIF($D$8:$D$108,$F$3)</f>
        <v>0</v>
      </c>
      <c r="G5" s="86"/>
      <c r="H5" s="84"/>
      <c r="I5" s="84"/>
      <c r="J5" s="85"/>
      <c r="K5" s="84"/>
      <c r="L5" s="84"/>
      <c r="M5" s="86"/>
      <c r="N5" s="84"/>
      <c r="O5" s="84"/>
      <c r="P5" s="84"/>
      <c r="Q5" s="87"/>
      <c r="R5" s="17"/>
      <c r="S5" s="7"/>
    </row>
    <row r="6" spans="1:21">
      <c r="A6" s="177"/>
      <c r="B6" s="177"/>
      <c r="C6" s="179"/>
      <c r="D6" s="97" t="s">
        <v>9</v>
      </c>
      <c r="E6" s="98"/>
      <c r="F6" s="99" t="s">
        <v>94</v>
      </c>
      <c r="G6" s="86"/>
      <c r="H6" s="84"/>
      <c r="I6" s="84"/>
      <c r="J6" s="85"/>
      <c r="K6" s="84"/>
      <c r="L6" s="84"/>
      <c r="M6" s="86"/>
      <c r="N6" s="84"/>
      <c r="O6" s="84"/>
      <c r="P6" s="84"/>
      <c r="Q6" s="87"/>
      <c r="R6" s="45"/>
      <c r="S6" s="17"/>
    </row>
    <row r="7" spans="1:21">
      <c r="A7" s="177"/>
      <c r="B7" s="177"/>
      <c r="C7" s="180"/>
      <c r="D7" s="100">
        <f>SUM((SUMPRODUCT(($R9:$R320="ACTION")*1)),(SUMPRODUCT(($R9:$R320="DONE")*1)))</f>
        <v>0</v>
      </c>
      <c r="E7" s="96">
        <f>COUNTIF($P$7:$P$108,$E$5)</f>
        <v>0</v>
      </c>
      <c r="F7" s="88">
        <f>COUNTIF($F$8:$F$108,$F$5)</f>
        <v>0</v>
      </c>
      <c r="G7" s="86"/>
      <c r="H7" s="84"/>
      <c r="I7" s="84"/>
      <c r="J7" s="85"/>
      <c r="K7" s="84"/>
      <c r="L7" s="84"/>
      <c r="M7" s="86"/>
      <c r="N7" s="84"/>
      <c r="O7" s="84"/>
      <c r="P7" s="84"/>
      <c r="Q7" s="87"/>
      <c r="R7" s="45"/>
      <c r="S7" s="7"/>
    </row>
    <row r="8" spans="1:21" ht="45">
      <c r="A8" s="101" t="s">
        <v>95</v>
      </c>
      <c r="B8" s="101" t="s">
        <v>96</v>
      </c>
      <c r="C8" s="102" t="s">
        <v>97</v>
      </c>
      <c r="D8" s="102" t="s">
        <v>98</v>
      </c>
      <c r="E8" s="102" t="s">
        <v>99</v>
      </c>
      <c r="F8" s="102" t="s">
        <v>100</v>
      </c>
      <c r="G8" s="103" t="s">
        <v>101</v>
      </c>
      <c r="H8" s="102" t="s">
        <v>102</v>
      </c>
      <c r="I8" s="102" t="s">
        <v>103</v>
      </c>
      <c r="J8" s="104" t="s">
        <v>69</v>
      </c>
      <c r="K8" s="102" t="s">
        <v>104</v>
      </c>
      <c r="L8" s="102" t="s">
        <v>105</v>
      </c>
      <c r="M8" s="103" t="s">
        <v>106</v>
      </c>
      <c r="N8" s="102" t="s">
        <v>107</v>
      </c>
      <c r="O8" s="105" t="s">
        <v>108</v>
      </c>
      <c r="P8" s="104" t="s">
        <v>109</v>
      </c>
      <c r="Q8" s="106" t="s">
        <v>41</v>
      </c>
      <c r="R8" s="106" t="s">
        <v>42</v>
      </c>
      <c r="S8" s="106" t="s">
        <v>43</v>
      </c>
      <c r="T8" s="107" t="s">
        <v>44</v>
      </c>
      <c r="U8" s="107" t="s">
        <v>110</v>
      </c>
    </row>
    <row r="9" spans="1:21" ht="85.5" customHeight="1">
      <c r="A9" s="108">
        <v>1</v>
      </c>
      <c r="B9" s="108" t="s">
        <v>48</v>
      </c>
      <c r="C9" s="109" t="str">
        <f>CONCATENATE(B9,"_WRITE_CP")</f>
        <v>APB_WRITE_CP</v>
      </c>
      <c r="D9" s="108" t="s">
        <v>89</v>
      </c>
      <c r="E9" s="108" t="s">
        <v>111</v>
      </c>
      <c r="F9" s="108" t="s">
        <v>94</v>
      </c>
      <c r="G9" s="91" t="s">
        <v>112</v>
      </c>
      <c r="H9" s="108">
        <v>1</v>
      </c>
      <c r="I9" s="108">
        <v>100</v>
      </c>
      <c r="J9" s="114" t="s">
        <v>113</v>
      </c>
      <c r="K9" s="108">
        <v>1</v>
      </c>
      <c r="L9" s="108"/>
      <c r="M9" s="91">
        <v>0</v>
      </c>
      <c r="N9" s="108">
        <v>0</v>
      </c>
      <c r="O9" s="110">
        <v>1</v>
      </c>
      <c r="P9" s="110" t="s">
        <v>88</v>
      </c>
      <c r="Q9" s="111"/>
      <c r="R9" s="110" t="s">
        <v>67</v>
      </c>
      <c r="S9" s="112"/>
      <c r="T9" s="113"/>
      <c r="U9" s="113"/>
    </row>
  </sheetData>
  <mergeCells count="3">
    <mergeCell ref="A2:B2"/>
    <mergeCell ref="A3:B7"/>
    <mergeCell ref="C3:C7"/>
  </mergeCells>
  <conditionalFormatting sqref="R9">
    <cfRule type="cellIs" priority="1" stopIfTrue="1" operator="equal">
      <formula>"REVIEW"</formula>
    </cfRule>
    <cfRule type="cellIs" dxfId="7" priority="2" stopIfTrue="1" operator="equal">
      <formula>"PENDING"</formula>
    </cfRule>
    <cfRule type="cellIs" dxfId="6" priority="3" stopIfTrue="1" operator="equal">
      <formula>"DONE"</formula>
    </cfRule>
  </conditionalFormatting>
  <dataValidations count="1">
    <dataValidation type="list" operator="equal" allowBlank="1" showErrorMessage="1" sqref="R2:R8">
      <formula1>NA()</formula1>
      <formula2>0</formula2>
    </dataValidation>
  </dataValidations>
  <hyperlinks>
    <hyperlink ref="A3:B7" location="'summary'!A21:M28" display="SUMMARY"/>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9"/>
  <sheetViews>
    <sheetView topLeftCell="G1" workbookViewId="0">
      <pane ySplit="8" topLeftCell="A9" activePane="bottomLeft" state="frozen"/>
      <selection pane="bottomLeft" activeCell="A9" sqref="A9"/>
    </sheetView>
  </sheetViews>
  <sheetFormatPr defaultRowHeight="14.25"/>
  <cols>
    <col min="1" max="1" width="18.5" customWidth="1"/>
    <col min="3" max="3" width="12.5" customWidth="1"/>
    <col min="4" max="4" width="27.625" customWidth="1"/>
    <col min="5" max="5" width="12" customWidth="1"/>
    <col min="6" max="6" width="31.875" customWidth="1"/>
    <col min="10" max="11" width="15.75" customWidth="1"/>
    <col min="15" max="15" width="18.375" customWidth="1"/>
    <col min="16" max="16" width="29.75" customWidth="1"/>
    <col min="17" max="17" width="18.25" customWidth="1"/>
  </cols>
  <sheetData>
    <row r="2" spans="1:27" s="119" customFormat="1" ht="15">
      <c r="A2" s="181" t="s">
        <v>114</v>
      </c>
      <c r="B2" s="181"/>
      <c r="C2" s="182" t="s">
        <v>1</v>
      </c>
      <c r="D2" s="182"/>
      <c r="E2" s="115" t="s">
        <v>115</v>
      </c>
      <c r="F2" s="116" t="s">
        <v>116</v>
      </c>
      <c r="G2" s="117" t="s">
        <v>4</v>
      </c>
      <c r="H2" s="118"/>
      <c r="I2" s="118"/>
      <c r="J2" s="118"/>
      <c r="M2" s="118"/>
      <c r="Q2" s="120"/>
      <c r="R2" s="120"/>
      <c r="S2" s="118"/>
      <c r="T2" s="118"/>
      <c r="Z2" s="120"/>
      <c r="AA2" s="120"/>
    </row>
    <row r="3" spans="1:27" s="119" customFormat="1" ht="15">
      <c r="A3" s="181"/>
      <c r="B3" s="181"/>
      <c r="C3" s="183">
        <f>E3+F7</f>
        <v>1</v>
      </c>
      <c r="D3" s="183"/>
      <c r="E3" s="121" cm="1">
        <f t="array" ref="E3">SUMPRODUCT(($N9:$N310=1)*1)</f>
        <v>1</v>
      </c>
      <c r="F3" s="122" cm="1">
        <f t="array" ref="F3">SUMPRODUCT(($O9:$O310=1)*1)</f>
        <v>0</v>
      </c>
      <c r="G3" s="123">
        <f>E3-(F3+F5)</f>
        <v>1</v>
      </c>
      <c r="H3" s="124"/>
      <c r="I3" s="124"/>
      <c r="J3" s="124"/>
      <c r="M3" s="125"/>
      <c r="Q3" s="125"/>
      <c r="R3" s="125"/>
      <c r="S3" s="125"/>
      <c r="T3" s="120"/>
    </row>
    <row r="4" spans="1:27" s="119" customFormat="1" ht="30">
      <c r="A4" s="181"/>
      <c r="B4" s="181"/>
      <c r="C4" s="183"/>
      <c r="D4" s="183"/>
      <c r="E4" s="126" t="s">
        <v>5</v>
      </c>
      <c r="F4" s="127" t="s">
        <v>117</v>
      </c>
      <c r="M4" s="128"/>
      <c r="Q4" s="125"/>
      <c r="R4" s="125"/>
      <c r="S4" s="118"/>
      <c r="T4" s="118"/>
    </row>
    <row r="5" spans="1:27" s="119" customFormat="1" ht="15">
      <c r="A5" s="184" t="s">
        <v>118</v>
      </c>
      <c r="B5" s="184"/>
      <c r="C5" s="183"/>
      <c r="D5" s="183"/>
      <c r="E5" s="129" cm="1">
        <f t="array" ref="E5">SUM((SUMPRODUCT(($H9:$H310="PENDING")*1)),(SUMPRODUCT(($H9:$H310="REVIEW")*1)))</f>
        <v>1</v>
      </c>
      <c r="F5" s="122" cm="1">
        <f t="array" ref="F5">SUMPRODUCT(($P9:$P310=1)*1)</f>
        <v>0</v>
      </c>
      <c r="M5" s="128"/>
      <c r="Q5" s="120"/>
      <c r="R5" s="120"/>
      <c r="S5" s="125"/>
      <c r="T5" s="118"/>
    </row>
    <row r="6" spans="1:27" s="119" customFormat="1" ht="15">
      <c r="A6" s="184"/>
      <c r="B6" s="184"/>
      <c r="C6" s="183"/>
      <c r="D6" s="183"/>
      <c r="E6" s="130" t="s">
        <v>9</v>
      </c>
      <c r="F6" s="131" t="s">
        <v>10</v>
      </c>
      <c r="G6" s="132"/>
      <c r="M6" s="128"/>
      <c r="Q6" s="120"/>
      <c r="R6" s="120"/>
      <c r="S6" s="128"/>
      <c r="T6" s="125"/>
    </row>
    <row r="7" spans="1:27" s="119" customFormat="1" ht="15">
      <c r="A7" s="184"/>
      <c r="B7" s="184"/>
      <c r="C7" s="183"/>
      <c r="D7" s="183"/>
      <c r="E7" s="129" cm="1">
        <f t="array" ref="E7">SUM((SUMPRODUCT(($H9:$H310="ACTION")*1)),(SUMPRODUCT(($H9:$H310="DONE")*1)))</f>
        <v>0</v>
      </c>
      <c r="F7" s="133" cm="1">
        <f t="array" ref="F7">(SUMPRODUCT(($Q9:$Q316=1)*1))</f>
        <v>0</v>
      </c>
      <c r="G7" s="134"/>
      <c r="H7" s="118"/>
      <c r="I7" s="118"/>
      <c r="J7" s="118"/>
      <c r="M7" s="128"/>
      <c r="Q7" s="120"/>
      <c r="R7" s="120"/>
      <c r="S7" s="128"/>
      <c r="T7" s="118"/>
    </row>
    <row r="8" spans="1:27" s="119" customFormat="1" ht="30">
      <c r="A8" s="135" t="s">
        <v>17</v>
      </c>
      <c r="B8" s="135" t="s">
        <v>96</v>
      </c>
      <c r="C8" s="136" t="s">
        <v>19</v>
      </c>
      <c r="D8" s="135" t="s">
        <v>119</v>
      </c>
      <c r="E8" s="137" t="s">
        <v>120</v>
      </c>
      <c r="F8" s="138" t="s">
        <v>121</v>
      </c>
      <c r="G8" s="138" t="s">
        <v>41</v>
      </c>
      <c r="H8" s="138" t="s">
        <v>42</v>
      </c>
      <c r="I8" s="138" t="s">
        <v>43</v>
      </c>
      <c r="J8" s="139" t="s">
        <v>44</v>
      </c>
      <c r="K8" s="139" t="s">
        <v>110</v>
      </c>
      <c r="L8" s="139" t="s">
        <v>40</v>
      </c>
      <c r="M8" s="140" t="s">
        <v>122</v>
      </c>
      <c r="N8" s="141" t="s">
        <v>115</v>
      </c>
      <c r="O8" s="142" t="s">
        <v>116</v>
      </c>
      <c r="P8" s="142" t="s">
        <v>123</v>
      </c>
      <c r="Q8" s="143" t="s">
        <v>10</v>
      </c>
    </row>
    <row r="9" spans="1:27" s="119" customFormat="1" ht="45">
      <c r="A9" s="144" t="s">
        <v>124</v>
      </c>
      <c r="B9" s="144" t="s">
        <v>48</v>
      </c>
      <c r="C9" s="145">
        <v>4.0999999999999996</v>
      </c>
      <c r="D9" s="146" t="s">
        <v>125</v>
      </c>
      <c r="E9" s="147" t="s">
        <v>115</v>
      </c>
      <c r="F9" s="148" t="s">
        <v>126</v>
      </c>
      <c r="G9" s="145"/>
      <c r="H9" s="91" t="s">
        <v>67</v>
      </c>
      <c r="I9" s="91"/>
      <c r="J9" s="149"/>
      <c r="K9" s="149"/>
      <c r="L9" s="91" t="s">
        <v>66</v>
      </c>
      <c r="M9" s="145"/>
      <c r="N9" s="150">
        <f>IF(ISNONTEXT(E9),0,IF(E9="SUSPENDED",0,1))</f>
        <v>1</v>
      </c>
      <c r="O9" s="151">
        <f>IF(E9="IMPLEMENTED",1,0)</f>
        <v>0</v>
      </c>
      <c r="P9" s="151">
        <f>IF(E9="NON_IMPLEMENTABLE",1,0)</f>
        <v>0</v>
      </c>
      <c r="Q9" s="152">
        <f>IF(E9="SUSPENDED",1,0)</f>
        <v>0</v>
      </c>
    </row>
  </sheetData>
  <mergeCells count="4">
    <mergeCell ref="A2:B4"/>
    <mergeCell ref="C2:D2"/>
    <mergeCell ref="C3:D7"/>
    <mergeCell ref="A5:B7"/>
  </mergeCells>
  <conditionalFormatting sqref="E9">
    <cfRule type="cellIs" dxfId="5" priority="1" operator="equal">
      <formula>"IDENTIFIED"</formula>
    </cfRule>
    <cfRule type="cellIs" dxfId="4" priority="5" stopIfTrue="1" operator="equal">
      <formula>"NON_IMPLEMENTABLE"</formula>
    </cfRule>
    <cfRule type="cellIs" dxfId="3" priority="6" stopIfTrue="1" operator="equal">
      <formula>"IMPLEMENTED"</formula>
    </cfRule>
    <cfRule type="cellIs" dxfId="2" priority="7" stopIfTrue="1" operator="equal">
      <formula>"SUSPENDED"</formula>
    </cfRule>
  </conditionalFormatting>
  <conditionalFormatting sqref="H9">
    <cfRule type="cellIs" priority="2" stopIfTrue="1" operator="equal">
      <formula>"REVIEW"</formula>
    </cfRule>
    <cfRule type="cellIs" dxfId="1" priority="3" stopIfTrue="1" operator="equal">
      <formula>"PENDING"</formula>
    </cfRule>
    <cfRule type="cellIs" dxfId="0" priority="4" stopIfTrue="1" operator="equal">
      <formula>"DONE"</formula>
    </cfRule>
  </conditionalFormatting>
  <dataValidations count="1">
    <dataValidation type="list" operator="equal" allowBlank="1" showErrorMessage="1" sqref="E8 H8 S2:S7">
      <formula1>NA()</formula1>
      <formula2>0</formula2>
    </dataValidation>
  </dataValidations>
  <hyperlinks>
    <hyperlink ref="A5" location="TEST_INDEX!A1" display="INDEX"/>
    <hyperlink ref="A5:B7" location="'summary'!A11:J18" display="INDE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Testplan</vt:lpstr>
      <vt:lpstr>Featureplan</vt:lpstr>
      <vt:lpstr>Coverplan</vt:lpstr>
      <vt:lpstr>Checkerplan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
  <dcterms:created xsi:type="dcterms:W3CDTF">2024-07-04T08:51:37Z</dcterms:created>
  <dcterms:modified xsi:type="dcterms:W3CDTF">2024-07-12T11:49:06Z</dcterms:modified>
  <cp:category/>
  <cp:contentStatus/>
</cp:coreProperties>
</file>