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F9C3A29-9560-4D3A-93D6-E508894B4C0F}" xr6:coauthVersionLast="47" xr6:coauthVersionMax="47" xr10:uidLastSave="{00000000-0000-0000-0000-000000000000}"/>
  <bookViews>
    <workbookView xWindow="-108" yWindow="-108" windowWidth="23256" windowHeight="12456" activeTab="1" xr2:uid="{18567C5B-37ED-44E6-A7EF-16098B0ED5C3}"/>
  </bookViews>
  <sheets>
    <sheet name="LP model" sheetId="4" r:id="rId1"/>
    <sheet name="Q5_Week1" sheetId="3" r:id="rId2"/>
  </sheets>
  <definedNames>
    <definedName name="solver_adj" localSheetId="1" hidden="1">Q5_Week1!$C$25:$G$29,Q5_Week1!$M$17:$Q$21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Q5_Week1!$C$29</definedName>
    <definedName name="solver_lhs10" localSheetId="1" hidden="1">Q5_Week1!$M$25</definedName>
    <definedName name="solver_lhs11" localSheetId="1" hidden="1">Q5_Week1!$M$26</definedName>
    <definedName name="solver_lhs12" localSheetId="1" hidden="1">Q5_Week1!$M$27</definedName>
    <definedName name="solver_lhs13" localSheetId="1" hidden="1">Q5_Week1!$M$28</definedName>
    <definedName name="solver_lhs14" localSheetId="1" hidden="1">Q5_Week1!$M$29</definedName>
    <definedName name="solver_lhs15" localSheetId="1" hidden="1">Q5_Week1!$N$25</definedName>
    <definedName name="solver_lhs16" localSheetId="1" hidden="1">Q5_Week1!$N$25</definedName>
    <definedName name="solver_lhs17" localSheetId="1" hidden="1">Q5_Week1!$N$26</definedName>
    <definedName name="solver_lhs18" localSheetId="1" hidden="1">Q5_Week1!$N$26</definedName>
    <definedName name="solver_lhs19" localSheetId="1" hidden="1">Q5_Week1!$N$27</definedName>
    <definedName name="solver_lhs2" localSheetId="1" hidden="1">Q5_Week1!$C$40</definedName>
    <definedName name="solver_lhs20" localSheetId="1" hidden="1">Q5_Week1!$N$27</definedName>
    <definedName name="solver_lhs21" localSheetId="1" hidden="1">Q5_Week1!$N$28</definedName>
    <definedName name="solver_lhs22" localSheetId="1" hidden="1">Q5_Week1!$N$28</definedName>
    <definedName name="solver_lhs23" localSheetId="1" hidden="1">Q5_Week1!$N$29</definedName>
    <definedName name="solver_lhs24" localSheetId="1" hidden="1">Q5_Week1!$N$29</definedName>
    <definedName name="solver_lhs25" localSheetId="1" hidden="1">Q5_Week1!$T$17:$X$21</definedName>
    <definedName name="solver_lhs3" localSheetId="1" hidden="1">Q5_Week1!$D$29</definedName>
    <definedName name="solver_lhs4" localSheetId="1" hidden="1">Q5_Week1!$D$40</definedName>
    <definedName name="solver_lhs5" localSheetId="1" hidden="1">Q5_Week1!$E$29</definedName>
    <definedName name="solver_lhs6" localSheetId="1" hidden="1">Q5_Week1!$E$40</definedName>
    <definedName name="solver_lhs7" localSheetId="1" hidden="1">Q5_Week1!$F$40</definedName>
    <definedName name="solver_lhs8" localSheetId="1" hidden="1">Q5_Week1!$G$40</definedName>
    <definedName name="solver_lhs9" localSheetId="1" hidden="1">Q5_Week1!$M$17:$Q$21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25</definedName>
    <definedName name="solver_nwt" localSheetId="1" hidden="1">1</definedName>
    <definedName name="solver_opt" localSheetId="1" hidden="1">Q5_Week1!$N$30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3</definedName>
    <definedName name="solver_rel17" localSheetId="1" hidden="1">1</definedName>
    <definedName name="solver_rel18" localSheetId="1" hidden="1">3</definedName>
    <definedName name="solver_rel19" localSheetId="1" hidden="1">1</definedName>
    <definedName name="solver_rel2" localSheetId="1" hidden="1">2</definedName>
    <definedName name="solver_rel20" localSheetId="1" hidden="1">3</definedName>
    <definedName name="solver_rel21" localSheetId="1" hidden="1">1</definedName>
    <definedName name="solver_rel22" localSheetId="1" hidden="1">3</definedName>
    <definedName name="solver_rel23" localSheetId="1" hidden="1">1</definedName>
    <definedName name="solver_rel24" localSheetId="1" hidden="1">3</definedName>
    <definedName name="solver_rel25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5</definedName>
    <definedName name="solver_rhs1" localSheetId="1" hidden="1">0</definedName>
    <definedName name="solver_rhs10" localSheetId="1" hidden="1">Q5_Week1!$L$25</definedName>
    <definedName name="solver_rhs11" localSheetId="1" hidden="1">Q5_Week1!$L$26</definedName>
    <definedName name="solver_rhs12" localSheetId="1" hidden="1">Q5_Week1!$L$27</definedName>
    <definedName name="solver_rhs13" localSheetId="1" hidden="1">Q5_Week1!$L$28</definedName>
    <definedName name="solver_rhs14" localSheetId="1" hidden="1">Q5_Week1!$L$29</definedName>
    <definedName name="solver_rhs15" localSheetId="1" hidden="1">48</definedName>
    <definedName name="solver_rhs16" localSheetId="1" hidden="1">0</definedName>
    <definedName name="solver_rhs17" localSheetId="1" hidden="1">48</definedName>
    <definedName name="solver_rhs18" localSheetId="1" hidden="1">0</definedName>
    <definedName name="solver_rhs19" localSheetId="1" hidden="1">48</definedName>
    <definedName name="solver_rhs2" localSheetId="1" hidden="1">Q5_Week1!$C$4</definedName>
    <definedName name="solver_rhs20" localSheetId="1" hidden="1">0</definedName>
    <definedName name="solver_rhs21" localSheetId="1" hidden="1">48</definedName>
    <definedName name="solver_rhs22" localSheetId="1" hidden="1">0</definedName>
    <definedName name="solver_rhs23" localSheetId="1" hidden="1">48</definedName>
    <definedName name="solver_rhs24" localSheetId="1" hidden="1">0</definedName>
    <definedName name="solver_rhs25" localSheetId="1" hidden="1">0</definedName>
    <definedName name="solver_rhs3" localSheetId="1" hidden="1">0</definedName>
    <definedName name="solver_rhs4" localSheetId="1" hidden="1">Q5_Week1!$D$4</definedName>
    <definedName name="solver_rhs5" localSheetId="1" hidden="1">0</definedName>
    <definedName name="solver_rhs6" localSheetId="1" hidden="1">Q5_Week1!$E$4</definedName>
    <definedName name="solver_rhs7" localSheetId="1" hidden="1">Q5_Week1!$F$4</definedName>
    <definedName name="solver_rhs8" localSheetId="1" hidden="1">Q5_Week1!$G$4</definedName>
    <definedName name="solver_rhs9" localSheetId="1" hidden="1">"binary"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G39" i="3"/>
  <c r="F39" i="3"/>
  <c r="E39" i="3"/>
  <c r="D39" i="3"/>
  <c r="C39" i="3"/>
  <c r="G38" i="3"/>
  <c r="F38" i="3"/>
  <c r="E38" i="3"/>
  <c r="D38" i="3"/>
  <c r="C38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J29" i="3"/>
  <c r="L29" i="3" s="1"/>
  <c r="H29" i="3"/>
  <c r="J28" i="3"/>
  <c r="L28" i="3" s="1"/>
  <c r="H28" i="3"/>
  <c r="L27" i="3"/>
  <c r="J27" i="3"/>
  <c r="H27" i="3"/>
  <c r="J26" i="3"/>
  <c r="L26" i="3" s="1"/>
  <c r="H26" i="3"/>
  <c r="J25" i="3"/>
  <c r="L25" i="3" s="1"/>
  <c r="H25" i="3"/>
  <c r="X21" i="3"/>
  <c r="W21" i="3"/>
  <c r="V21" i="3"/>
  <c r="U21" i="3"/>
  <c r="T21" i="3"/>
  <c r="J21" i="3"/>
  <c r="I29" i="3" s="1"/>
  <c r="I21" i="3"/>
  <c r="H21" i="3"/>
  <c r="X20" i="3"/>
  <c r="W20" i="3"/>
  <c r="V20" i="3"/>
  <c r="U20" i="3"/>
  <c r="T20" i="3"/>
  <c r="J20" i="3"/>
  <c r="I28" i="3" s="1"/>
  <c r="I20" i="3"/>
  <c r="H20" i="3"/>
  <c r="X19" i="3"/>
  <c r="W19" i="3"/>
  <c r="V19" i="3"/>
  <c r="U19" i="3"/>
  <c r="T19" i="3"/>
  <c r="J19" i="3"/>
  <c r="I27" i="3" s="1"/>
  <c r="I19" i="3"/>
  <c r="H19" i="3"/>
  <c r="X18" i="3"/>
  <c r="W18" i="3"/>
  <c r="V18" i="3"/>
  <c r="U18" i="3"/>
  <c r="T18" i="3"/>
  <c r="J18" i="3"/>
  <c r="I26" i="3" s="1"/>
  <c r="I18" i="3"/>
  <c r="H18" i="3"/>
  <c r="X17" i="3"/>
  <c r="W17" i="3"/>
  <c r="V17" i="3"/>
  <c r="U17" i="3"/>
  <c r="T17" i="3"/>
  <c r="J17" i="3"/>
  <c r="I25" i="3" s="1"/>
  <c r="I17" i="3"/>
  <c r="H17" i="3"/>
  <c r="C40" i="3" l="1"/>
  <c r="M26" i="3"/>
  <c r="N26" i="3" s="1"/>
  <c r="M28" i="3"/>
  <c r="N28" i="3" s="1"/>
  <c r="D40" i="3"/>
  <c r="E40" i="3"/>
  <c r="G40" i="3"/>
  <c r="F40" i="3"/>
  <c r="M29" i="3"/>
  <c r="N29" i="3" s="1"/>
  <c r="M27" i="3"/>
  <c r="N27" i="3" s="1"/>
  <c r="M25" i="3"/>
  <c r="H30" i="3"/>
  <c r="N25" i="3" l="1"/>
  <c r="N30" i="3" s="1"/>
  <c r="M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3C4A1239-C557-4DC9-9AC2-3191DD0E74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sharedStrings.xml><?xml version="1.0" encoding="utf-8"?>
<sst xmlns="http://schemas.openxmlformats.org/spreadsheetml/2006/main" count="99" uniqueCount="40">
  <si>
    <t>Demands of units per part</t>
  </si>
  <si>
    <t xml:space="preserve">Week </t>
  </si>
  <si>
    <t>Part 1</t>
  </si>
  <si>
    <t>Part 2</t>
  </si>
  <si>
    <t>Part 3</t>
  </si>
  <si>
    <t>Part 4</t>
  </si>
  <si>
    <t>Part 5</t>
  </si>
  <si>
    <t>Units per hour production rate</t>
  </si>
  <si>
    <t>Machine number</t>
  </si>
  <si>
    <t xml:space="preserve">Part 1 </t>
  </si>
  <si>
    <t xml:space="preserve">Part 2 </t>
  </si>
  <si>
    <t xml:space="preserve">Part 5 </t>
  </si>
  <si>
    <t xml:space="preserve">Machine 1 </t>
  </si>
  <si>
    <t>Machine 2</t>
  </si>
  <si>
    <t>Machine 3</t>
  </si>
  <si>
    <t>Machine 4</t>
  </si>
  <si>
    <t>Machine 5</t>
  </si>
  <si>
    <t xml:space="preserve">Yield </t>
  </si>
  <si>
    <t>Setup Times of parts per machines</t>
  </si>
  <si>
    <t>Negative Constarint</t>
  </si>
  <si>
    <t>Machine Number</t>
  </si>
  <si>
    <t>Setup Time (1)</t>
  </si>
  <si>
    <t>Setup Time (2)</t>
  </si>
  <si>
    <t>Total Setup Time (1+2)</t>
  </si>
  <si>
    <t>Machine 1</t>
  </si>
  <si>
    <t xml:space="preserve">Machine Run Time </t>
  </si>
  <si>
    <t>Total Time Machine Run</t>
  </si>
  <si>
    <t>Total time to produce</t>
  </si>
  <si>
    <t>Total Setup Time</t>
  </si>
  <si>
    <t xml:space="preserve">Total Avl time (Mon -Fri) </t>
  </si>
  <si>
    <t>Overtime  Hours (Sat &amp; Sun)</t>
  </si>
  <si>
    <t>Total Production Hours Available</t>
  </si>
  <si>
    <t>Total time to produce + Total Setup time</t>
  </si>
  <si>
    <t>Total Overtime</t>
  </si>
  <si>
    <t>Product Produced by each Machine</t>
  </si>
  <si>
    <t>Unit Produced</t>
  </si>
  <si>
    <t>Total Product Produced</t>
  </si>
  <si>
    <t xml:space="preserve">Part </t>
  </si>
  <si>
    <t>Initial Setup</t>
  </si>
  <si>
    <t>Machine ON-OFF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</si>
</sst>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2" fontId="0" fillId="5" borderId="1" xfId="0" applyNumberFormat="1" applyFill="1" applyBorder="1" applyAlignment="1">
      <alignment wrapText="1"/>
    </xf>
    <xf numFmtId="2" fontId="0" fillId="2" borderId="0" xfId="0" applyNumberForma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45720</xdr:rowOff>
    </xdr:from>
    <xdr:to>
      <xdr:col>6</xdr:col>
      <xdr:colOff>148034</xdr:colOff>
      <xdr:row>13</xdr:row>
      <xdr:rowOff>165217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CF4EEA-2205-436B-B23F-A67B6156CAD5}"/>
                </a:ext>
              </a:extLst>
            </xdr:cNvPr>
            <xdr:cNvSpPr txBox="1"/>
          </xdr:nvSpPr>
          <xdr:spPr>
            <a:xfrm>
              <a:off x="152400" y="1417320"/>
              <a:ext cx="4018994" cy="13082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Z=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=1,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</m:t>
                      </m:r>
                    </m:sub>
                    <m:sup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=5,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=12</m:t>
                      </m:r>
                    </m:sup>
                    <m:e>
                      <m:d>
                        <m:dPr>
                          <m:ctrlP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IN" sz="12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IN" sz="12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𝑂</m:t>
                              </m:r>
                            </m:e>
                            <m:sub>
                              <m:r>
                                <a:rPr lang="en-IN" sz="12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𝑖𝑡</m:t>
                              </m:r>
                            </m:sub>
                          </m:sSub>
                        </m:e>
                      </m:d>
                    </m:e>
                  </m:nary>
                </m:oMath>
              </a14:m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 Binary Variable ( Boolean Table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endParaRPr lang="en-IN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CF4EEA-2205-436B-B23F-A67B6156CAD5}"/>
                </a:ext>
              </a:extLst>
            </xdr:cNvPr>
            <xdr:cNvSpPr txBox="1"/>
          </xdr:nvSpPr>
          <xdr:spPr>
            <a:xfrm>
              <a:off x="152400" y="1417320"/>
              <a:ext cx="4018994" cy="13082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Z= 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∑1_(𝑖=1, 𝑡=1 )^(𝑖=5, 𝑡=12)▒(𝑂_𝑖𝑡 ) 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 Binary Variable ( Boolean Table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0</xdr:col>
      <xdr:colOff>106680</xdr:colOff>
      <xdr:row>12</xdr:row>
      <xdr:rowOff>91440</xdr:rowOff>
    </xdr:from>
    <xdr:to>
      <xdr:col>7</xdr:col>
      <xdr:colOff>264392</xdr:colOff>
      <xdr:row>25</xdr:row>
      <xdr:rowOff>91031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3C64B7-7E09-45E4-BC98-A9A3DB74D5C5}"/>
                </a:ext>
              </a:extLst>
            </xdr:cNvPr>
            <xdr:cNvSpPr txBox="1"/>
          </xdr:nvSpPr>
          <xdr:spPr>
            <a:xfrm>
              <a:off x="106680" y="2453640"/>
              <a:ext cx="4851632" cy="257515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2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200">
                <a:effectLst/>
              </a:endParaRP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 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=5,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  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=12</m:t>
                      </m:r>
                    </m:sup>
                    <m:e>
                      <m:sSub>
                        <m:sSubPr>
                          <m:ctrlP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𝑃𝑟𝑜𝑑𝑢𝑐𝑡𝑖𝑜𝑛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𝑅𝑎𝑡𝑒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𝑌𝑒𝑖𝑙𝑑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𝐹𝑎𝑐𝑡𝑜𝑟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𝑗𝑡</m:t>
                      </m:r>
                    </m:sub>
                  </m:sSub>
                  <m:r>
                    <a:rPr lang="en-US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200">
                <a:effectLst/>
              </a:endParaRPr>
            </a:p>
            <a:p>
              <a:endParaRPr lang="en-IN" sz="12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supHide m:val="on"/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  <m:sup/>
                    <m:e>
                      <m:sSub>
                        <m:sSubPr>
                          <m:ctrlP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𝑆𝑒𝑡𝑢𝑝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𝑇𝑖𝑚𝑒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IN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IN" sz="1200">
                <a:effectLst/>
              </a:endParaRPr>
            </a:p>
            <a:p>
              <a:endParaRPr lang="en-IN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43C64B7-7E09-45E4-BC98-A9A3DB74D5C5}"/>
                </a:ext>
              </a:extLst>
            </xdr:cNvPr>
            <xdr:cNvSpPr txBox="1"/>
          </xdr:nvSpPr>
          <xdr:spPr>
            <a:xfrm>
              <a:off x="106680" y="2453640"/>
              <a:ext cx="4851632" cy="257515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2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200">
                <a:effectLst/>
              </a:endParaRPr>
            </a:p>
            <a:p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 ,𝑗=1 ,  𝑡=1)^(𝑖=5,𝑗=5   𝑡=12)▒𝑋_𝑖𝑗𝑡 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〖𝑃𝑟𝑜𝑑𝑢𝑐𝑡𝑖𝑜𝑛 𝑅𝑎𝑡𝑒〗_𝑖𝑗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〖𝑌𝑒𝑖𝑙𝑑 𝐹𝑎𝑐𝑡𝑜𝑟〗_𝑖𝑗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〖𝐷𝑒𝑚𝑎𝑛𝑑〗_𝑗𝑡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200">
                <a:effectLst/>
              </a:endParaRPr>
            </a:p>
            <a:p>
              <a:endParaRPr lang="en-IN" sz="12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∑2_𝑗▒𝑋_𝑖𝑗𝑡 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〖𝑆𝑒𝑡𝑢𝑝 𝑇𝑖𝑚𝑒〗_𝑖𝑗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:r>
                <a:rPr lang="en-IN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  <a:endParaRPr lang="en-IN" sz="1200">
                <a:effectLst/>
              </a:endParaRPr>
            </a:p>
            <a:p>
              <a:r>
                <a:rPr lang="en-IN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  <a:endParaRPr lang="en-IN" sz="1200">
                <a:effectLst/>
              </a:endParaRPr>
            </a:p>
            <a:p>
              <a:r>
                <a:rPr lang="en-IN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IN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IN" sz="1200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0</xdr:col>
      <xdr:colOff>99060</xdr:colOff>
      <xdr:row>0</xdr:row>
      <xdr:rowOff>114300</xdr:rowOff>
    </xdr:from>
    <xdr:to>
      <xdr:col>9</xdr:col>
      <xdr:colOff>601980</xdr:colOff>
      <xdr:row>7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8D7785-C18E-E4A8-5603-C8172523E82F}"/>
            </a:ext>
          </a:extLst>
        </xdr:cNvPr>
        <xdr:cNvSpPr txBox="1"/>
      </xdr:nvSpPr>
      <xdr:spPr>
        <a:xfrm>
          <a:off x="99060" y="114300"/>
          <a:ext cx="65379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present, the weekend preventive maintenance effectively resets the machines so that a new setup is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required to start each week’s production (question 1). Tom and the maintenance supervisor developed a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by which the routine maintenance can be performed without disturbing its setup. Modify your model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take advantage of the initial setup on a machine at the beginning of a week. Assume that machines 1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through 5 are setup to produce parts 1, 2, 5, 3 and 4 respectively, at the start of week 1.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0110-8952-4F08-A086-6CD6C2E63C39}">
  <dimension ref="A1:A2"/>
  <sheetViews>
    <sheetView workbookViewId="0">
      <selection activeCell="K14" sqref="K14"/>
    </sheetView>
  </sheetViews>
  <sheetFormatPr defaultRowHeight="15.6" x14ac:dyDescent="0.3"/>
  <sheetData>
    <row r="1" customFormat="1" x14ac:dyDescent="0.3"/>
    <row r="2" customFormat="1" ht="14.4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B19-63AD-4905-A211-6A7402D1E9BE}">
  <dimension ref="B2:AJ40"/>
  <sheetViews>
    <sheetView tabSelected="1" zoomScale="63" zoomScaleNormal="52" workbookViewId="0">
      <selection activeCell="Q12" sqref="Q12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  <c r="I2" s="32" t="s">
        <v>38</v>
      </c>
    </row>
    <row r="3" spans="2:36" ht="31.2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9" t="s">
        <v>8</v>
      </c>
      <c r="J3" s="4" t="s">
        <v>37</v>
      </c>
      <c r="U3" s="5"/>
      <c r="AB3" s="5"/>
      <c r="AJ3" s="6"/>
    </row>
    <row r="4" spans="2:36" x14ac:dyDescent="0.3">
      <c r="B4" s="7">
        <v>1</v>
      </c>
      <c r="C4" s="7">
        <v>3500</v>
      </c>
      <c r="D4" s="7">
        <v>3000</v>
      </c>
      <c r="E4" s="7">
        <v>4000</v>
      </c>
      <c r="F4" s="7">
        <v>4000</v>
      </c>
      <c r="G4" s="7">
        <v>2800</v>
      </c>
      <c r="H4" s="8"/>
      <c r="I4" s="35" t="s">
        <v>12</v>
      </c>
      <c r="J4" s="35">
        <v>1</v>
      </c>
      <c r="K4" s="8"/>
      <c r="L4" s="8"/>
      <c r="M4" s="8"/>
      <c r="N4" s="8"/>
      <c r="U4" s="5"/>
      <c r="AB4" s="5"/>
    </row>
    <row r="5" spans="2:36" x14ac:dyDescent="0.3">
      <c r="I5" s="35" t="s">
        <v>13</v>
      </c>
      <c r="J5" s="35">
        <v>2</v>
      </c>
      <c r="U5" s="5"/>
      <c r="AB5" s="5"/>
    </row>
    <row r="6" spans="2:36" x14ac:dyDescent="0.3">
      <c r="B6" s="1" t="s">
        <v>7</v>
      </c>
      <c r="I6" s="35" t="s">
        <v>14</v>
      </c>
      <c r="J6" s="35">
        <v>5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35" t="s">
        <v>15</v>
      </c>
      <c r="J7" s="35">
        <v>3</v>
      </c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35" t="s">
        <v>16</v>
      </c>
      <c r="J8" s="35">
        <v>4</v>
      </c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2"/>
      <c r="N9" s="2"/>
      <c r="S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2" t="s">
        <v>39</v>
      </c>
      <c r="S15" s="32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33">
        <v>0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0</v>
      </c>
      <c r="J17" s="18">
        <f>SUMPRODUCT(C17:G17,M17:Q17)</f>
        <v>0</v>
      </c>
      <c r="L17" s="7" t="s">
        <v>12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S17" s="7" t="s">
        <v>12</v>
      </c>
      <c r="T17" s="7">
        <f t="shared" ref="T17:X21" si="0">M17*168-C25</f>
        <v>22.166666666666686</v>
      </c>
      <c r="U17" s="7">
        <f t="shared" si="0"/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34">
        <v>0</v>
      </c>
      <c r="E18" s="19">
        <v>0</v>
      </c>
      <c r="F18" s="19">
        <v>0</v>
      </c>
      <c r="G18" s="19">
        <v>0</v>
      </c>
      <c r="H18" s="18">
        <f>C18*M18</f>
        <v>0</v>
      </c>
      <c r="I18" s="18">
        <f>D18*N18</f>
        <v>0</v>
      </c>
      <c r="J18" s="18">
        <f>SUMPRODUCT(C18:G18,M18:Q18)</f>
        <v>0</v>
      </c>
      <c r="L18" s="7" t="s">
        <v>13</v>
      </c>
      <c r="M18" s="7">
        <v>0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0</v>
      </c>
      <c r="U18" s="7">
        <f t="shared" si="0"/>
        <v>48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33">
        <v>0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1</v>
      </c>
      <c r="S19" s="7" t="s">
        <v>14</v>
      </c>
      <c r="T19" s="7">
        <f t="shared" si="0"/>
        <v>0</v>
      </c>
      <c r="U19" s="7">
        <f t="shared" si="0"/>
        <v>148.40404040404042</v>
      </c>
      <c r="V19" s="7">
        <f t="shared" si="0"/>
        <v>0</v>
      </c>
      <c r="W19" s="7">
        <f t="shared" si="0"/>
        <v>0</v>
      </c>
      <c r="X19" s="7">
        <f t="shared" si="0"/>
        <v>77.595959595959599</v>
      </c>
    </row>
    <row r="20" spans="2:24" x14ac:dyDescent="0.3">
      <c r="B20" s="16" t="s">
        <v>15</v>
      </c>
      <c r="C20" s="19">
        <v>0</v>
      </c>
      <c r="D20" s="19">
        <v>8</v>
      </c>
      <c r="E20" s="34">
        <v>0</v>
      </c>
      <c r="F20" s="19">
        <v>0</v>
      </c>
      <c r="G20" s="19">
        <v>0</v>
      </c>
      <c r="H20" s="18">
        <f>D20*N20</f>
        <v>8</v>
      </c>
      <c r="I20" s="18">
        <f>E20*O20</f>
        <v>0</v>
      </c>
      <c r="J20" s="18">
        <f>SUMPRODUCT(C20:G20,M20:Q20)</f>
        <v>8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114.66666666666669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33">
        <v>0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65.435897435897445</v>
      </c>
      <c r="X21" s="7">
        <f t="shared" si="0"/>
        <v>156.030303030303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145.83333333333331</v>
      </c>
      <c r="D25" s="7">
        <v>0</v>
      </c>
      <c r="E25" s="7">
        <v>0</v>
      </c>
      <c r="F25" s="7">
        <v>0</v>
      </c>
      <c r="G25" s="7">
        <v>0</v>
      </c>
      <c r="H25" s="22">
        <f>SUM(C25:G25)</f>
        <v>145.83333333333331</v>
      </c>
      <c r="I25" s="22">
        <f>J17</f>
        <v>0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145.83333333333331</v>
      </c>
      <c r="N25" s="22">
        <f>M25-J25</f>
        <v>25.833333333333314</v>
      </c>
    </row>
    <row r="26" spans="2:24" x14ac:dyDescent="0.3">
      <c r="B26" s="16" t="s">
        <v>13</v>
      </c>
      <c r="C26" s="7">
        <v>0</v>
      </c>
      <c r="D26" s="7">
        <v>120</v>
      </c>
      <c r="E26" s="7">
        <v>0</v>
      </c>
      <c r="F26" s="7">
        <v>0</v>
      </c>
      <c r="G26" s="7">
        <v>0</v>
      </c>
      <c r="H26" s="22">
        <f t="shared" ref="H26:H29" si="1">SUM(C26:G26)</f>
        <v>120</v>
      </c>
      <c r="I26" s="22">
        <f>J18</f>
        <v>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19.595959595959599</v>
      </c>
      <c r="E27" s="7">
        <v>0</v>
      </c>
      <c r="F27" s="7">
        <v>0</v>
      </c>
      <c r="G27" s="7">
        <v>90.404040404040401</v>
      </c>
      <c r="H27" s="22">
        <f t="shared" si="1"/>
        <v>110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120</v>
      </c>
      <c r="N27" s="22">
        <f t="shared" si="4"/>
        <v>0</v>
      </c>
    </row>
    <row r="28" spans="2:24" x14ac:dyDescent="0.3">
      <c r="B28" s="16" t="s">
        <v>15</v>
      </c>
      <c r="C28" s="7">
        <v>0</v>
      </c>
      <c r="D28" s="7">
        <v>53.333333333333321</v>
      </c>
      <c r="E28" s="7">
        <v>106.66666666666667</v>
      </c>
      <c r="F28" s="7">
        <v>0</v>
      </c>
      <c r="G28" s="7">
        <v>0</v>
      </c>
      <c r="H28" s="22">
        <f t="shared" si="1"/>
        <v>160</v>
      </c>
      <c r="I28" s="22">
        <f>J20</f>
        <v>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1">
        <v>102.56410256410255</v>
      </c>
      <c r="G29" s="11">
        <v>11.96969696969699</v>
      </c>
      <c r="H29" s="22">
        <f t="shared" si="1"/>
        <v>114.53379953379954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134.53379953379954</v>
      </c>
      <c r="N29" s="22">
        <f t="shared" si="4"/>
        <v>14.533799533799538</v>
      </c>
    </row>
    <row r="30" spans="2:24" x14ac:dyDescent="0.3">
      <c r="B30" s="24"/>
      <c r="H30" s="25">
        <f>SUM(H25:H29)</f>
        <v>650.3671328671328</v>
      </c>
      <c r="I30" s="26"/>
      <c r="K30" s="26"/>
      <c r="L30" s="26"/>
      <c r="M30" s="25">
        <f>SUM(M25:M29)</f>
        <v>688.3671328671328</v>
      </c>
      <c r="N30" s="25">
        <f t="shared" ref="N30" si="5">SUM(N25:N29)</f>
        <v>88.367132867132852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8"/>
      <c r="I34" s="28"/>
      <c r="J34" s="28"/>
      <c r="K34" s="28"/>
      <c r="L34" s="28"/>
      <c r="M34" s="28"/>
      <c r="N34" s="28"/>
    </row>
    <row r="35" spans="2:14" x14ac:dyDescent="0.3">
      <c r="B35" s="16" t="s">
        <v>24</v>
      </c>
      <c r="C35" s="29">
        <f>C25*C$13*C8</f>
        <v>3499.9999999999995</v>
      </c>
      <c r="D35" s="29">
        <f>D25*D$13*D8</f>
        <v>0</v>
      </c>
      <c r="E35" s="29">
        <f>E25*E$13*E8</f>
        <v>0</v>
      </c>
      <c r="F35" s="29">
        <f>F25*F$13*F8</f>
        <v>0</v>
      </c>
      <c r="G35" s="29">
        <f>G25*G$13*G8</f>
        <v>0</v>
      </c>
    </row>
    <row r="36" spans="2:14" x14ac:dyDescent="0.3">
      <c r="B36" s="16" t="s">
        <v>13</v>
      </c>
      <c r="C36" s="29">
        <f>C26*C$13*C9</f>
        <v>0</v>
      </c>
      <c r="D36" s="29">
        <f>D26*D$13*D9</f>
        <v>1650</v>
      </c>
      <c r="E36" s="29">
        <f>E26*E$13*E9</f>
        <v>0</v>
      </c>
      <c r="F36" s="29">
        <f t="shared" ref="F36:G39" si="6">F26*F$13*F9</f>
        <v>0</v>
      </c>
      <c r="G36" s="29">
        <f t="shared" si="6"/>
        <v>0</v>
      </c>
    </row>
    <row r="37" spans="2:14" x14ac:dyDescent="0.3">
      <c r="B37" s="16" t="s">
        <v>14</v>
      </c>
      <c r="C37" s="29">
        <f t="shared" ref="C37:E39" si="7">C27*C$13*C10</f>
        <v>0</v>
      </c>
      <c r="D37" s="29">
        <f t="shared" si="7"/>
        <v>323.33333333333343</v>
      </c>
      <c r="E37" s="29">
        <f t="shared" si="7"/>
        <v>0</v>
      </c>
      <c r="F37" s="29">
        <f t="shared" si="6"/>
        <v>0</v>
      </c>
      <c r="G37" s="29">
        <f>G27*G13*G10</f>
        <v>2440.909090909091</v>
      </c>
    </row>
    <row r="38" spans="2:14" x14ac:dyDescent="0.3">
      <c r="B38" s="16" t="s">
        <v>15</v>
      </c>
      <c r="C38" s="29">
        <f t="shared" si="7"/>
        <v>0</v>
      </c>
      <c r="D38" s="29">
        <f t="shared" si="7"/>
        <v>1026.6666666666665</v>
      </c>
      <c r="E38" s="29">
        <f>E28*E$13*E11</f>
        <v>4000</v>
      </c>
      <c r="F38" s="29">
        <f t="shared" si="6"/>
        <v>0</v>
      </c>
      <c r="G38" s="29">
        <f t="shared" si="6"/>
        <v>0</v>
      </c>
    </row>
    <row r="39" spans="2:14" x14ac:dyDescent="0.3">
      <c r="B39" s="16" t="s">
        <v>16</v>
      </c>
      <c r="C39" s="29">
        <f t="shared" si="7"/>
        <v>0</v>
      </c>
      <c r="D39" s="29">
        <f>D29*D$13*D12</f>
        <v>0</v>
      </c>
      <c r="E39" s="29">
        <f t="shared" si="7"/>
        <v>0</v>
      </c>
      <c r="F39" s="29">
        <f t="shared" si="6"/>
        <v>3999.9999999999995</v>
      </c>
      <c r="G39" s="29">
        <f t="shared" si="6"/>
        <v>359.09090909090969</v>
      </c>
    </row>
    <row r="40" spans="2:14" x14ac:dyDescent="0.3">
      <c r="B40" s="30" t="s">
        <v>36</v>
      </c>
      <c r="C40" s="30">
        <f>SUM(C35:C39)</f>
        <v>3499.9999999999995</v>
      </c>
      <c r="D40" s="30">
        <f t="shared" ref="D40:G40" si="8">SUM(D35:D39)</f>
        <v>3000</v>
      </c>
      <c r="E40" s="30">
        <f t="shared" si="8"/>
        <v>4000</v>
      </c>
      <c r="F40" s="30">
        <f t="shared" si="8"/>
        <v>3999.9999999999995</v>
      </c>
      <c r="G40" s="30">
        <f t="shared" si="8"/>
        <v>2800.0000000000009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 model</vt:lpstr>
      <vt:lpstr>Q5_Week1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 Saxena</dc:creator>
  <cp:lastModifiedBy>Priyansh Saxena</cp:lastModifiedBy>
  <dcterms:created xsi:type="dcterms:W3CDTF">2023-12-10T22:51:29Z</dcterms:created>
  <dcterms:modified xsi:type="dcterms:W3CDTF">2023-12-14T02:40:26Z</dcterms:modified>
</cp:coreProperties>
</file>