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Team 10 OR Project Final Submission\Excel Sheet data\"/>
    </mc:Choice>
  </mc:AlternateContent>
  <xr:revisionPtr revIDLastSave="0" documentId="13_ncr:1_{A8EBF75B-590D-4FFF-9803-956C2E7F2B23}" xr6:coauthVersionLast="47" xr6:coauthVersionMax="47" xr10:uidLastSave="{00000000-0000-0000-0000-000000000000}"/>
  <bookViews>
    <workbookView xWindow="-108" yWindow="-108" windowWidth="23256" windowHeight="12456" xr2:uid="{18567C5B-37ED-44E6-A7EF-16098B0ED5C3}"/>
  </bookViews>
  <sheets>
    <sheet name="Question " sheetId="4" r:id="rId1"/>
    <sheet name="Q6_Week1" sheetId="3" r:id="rId2"/>
    <sheet name="Q6_Week2" sheetId="2" r:id="rId3"/>
  </sheets>
  <definedNames>
    <definedName name="solver_adj" localSheetId="1" hidden="1">Q6_Week1!$C$25:$G$29,Q6_Week1!$M$17:$Q$21</definedName>
    <definedName name="solver_adj" localSheetId="2" hidden="1">Q6_Week2!$C$25:$G$29,Q6_Week2!$M$17:$Q$21</definedName>
    <definedName name="solver_cvg" localSheetId="1" hidden="1">0.0001</definedName>
    <definedName name="solver_cvg" localSheetId="2" hidden="1">0.0001</definedName>
    <definedName name="solver_drv" localSheetId="1" hidden="1">1</definedName>
    <definedName name="solver_drv" localSheetId="2" hidden="1">1</definedName>
    <definedName name="solver_eng" localSheetId="1" hidden="1">2</definedName>
    <definedName name="solver_eng" localSheetId="2" hidden="1">2</definedName>
    <definedName name="solver_est" localSheetId="1" hidden="1">1</definedName>
    <definedName name="solver_est" localSheetId="2" hidden="1">1</definedName>
    <definedName name="solver_itr" localSheetId="1" hidden="1">2147483647</definedName>
    <definedName name="solver_itr" localSheetId="2" hidden="1">2147483647</definedName>
    <definedName name="solver_lhs1" localSheetId="1" hidden="1">Q6_Week1!$C$29</definedName>
    <definedName name="solver_lhs1" localSheetId="2" hidden="1">Q6_Week2!$C$29</definedName>
    <definedName name="solver_lhs10" localSheetId="1" hidden="1">Q6_Week1!$M$25</definedName>
    <definedName name="solver_lhs10" localSheetId="2" hidden="1">Q6_Week2!$M$25</definedName>
    <definedName name="solver_lhs11" localSheetId="1" hidden="1">Q6_Week1!$M$26</definedName>
    <definedName name="solver_lhs11" localSheetId="2" hidden="1">Q6_Week2!$M$26</definedName>
    <definedName name="solver_lhs12" localSheetId="1" hidden="1">Q6_Week1!$M$27</definedName>
    <definedName name="solver_lhs12" localSheetId="2" hidden="1">Q6_Week2!$M$27</definedName>
    <definedName name="solver_lhs13" localSheetId="1" hidden="1">Q6_Week1!$M$28</definedName>
    <definedName name="solver_lhs13" localSheetId="2" hidden="1">Q6_Week2!$M$28</definedName>
    <definedName name="solver_lhs14" localSheetId="1" hidden="1">Q6_Week1!$M$29</definedName>
    <definedName name="solver_lhs14" localSheetId="2" hidden="1">Q6_Week2!$M$29</definedName>
    <definedName name="solver_lhs15" localSheetId="1" hidden="1">Q6_Week1!$N$25</definedName>
    <definedName name="solver_lhs15" localSheetId="2" hidden="1">Q6_Week2!$N$25</definedName>
    <definedName name="solver_lhs16" localSheetId="1" hidden="1">Q6_Week1!$N$25</definedName>
    <definedName name="solver_lhs16" localSheetId="2" hidden="1">Q6_Week2!$N$25</definedName>
    <definedName name="solver_lhs17" localSheetId="1" hidden="1">Q6_Week1!$N$26</definedName>
    <definedName name="solver_lhs17" localSheetId="2" hidden="1">Q6_Week2!$N$26</definedName>
    <definedName name="solver_lhs18" localSheetId="1" hidden="1">Q6_Week1!$N$26</definedName>
    <definedName name="solver_lhs18" localSheetId="2" hidden="1">Q6_Week2!$N$26</definedName>
    <definedName name="solver_lhs19" localSheetId="1" hidden="1">Q6_Week1!$N$27</definedName>
    <definedName name="solver_lhs19" localSheetId="2" hidden="1">Q6_Week2!$N$27</definedName>
    <definedName name="solver_lhs2" localSheetId="1" hidden="1">Q6_Week1!$C$40</definedName>
    <definedName name="solver_lhs2" localSheetId="2" hidden="1">Q6_Week2!$C$40</definedName>
    <definedName name="solver_lhs20" localSheetId="1" hidden="1">Q6_Week1!$N$27</definedName>
    <definedName name="solver_lhs20" localSheetId="2" hidden="1">Q6_Week2!$N$27</definedName>
    <definedName name="solver_lhs21" localSheetId="1" hidden="1">Q6_Week1!$N$28</definedName>
    <definedName name="solver_lhs21" localSheetId="2" hidden="1">Q6_Week2!$N$28</definedName>
    <definedName name="solver_lhs22" localSheetId="1" hidden="1">Q6_Week1!$N$28</definedName>
    <definedName name="solver_lhs22" localSheetId="2" hidden="1">Q6_Week2!$N$28</definedName>
    <definedName name="solver_lhs23" localSheetId="1" hidden="1">Q6_Week1!$N$29</definedName>
    <definedName name="solver_lhs23" localSheetId="2" hidden="1">Q6_Week2!$N$29</definedName>
    <definedName name="solver_lhs24" localSheetId="1" hidden="1">Q6_Week1!$N$29</definedName>
    <definedName name="solver_lhs24" localSheetId="2" hidden="1">Q6_Week2!$N$29</definedName>
    <definedName name="solver_lhs25" localSheetId="1" hidden="1">Q6_Week1!$T$17:$X$21</definedName>
    <definedName name="solver_lhs25" localSheetId="2" hidden="1">Q6_Week2!$T$17:$X$21</definedName>
    <definedName name="solver_lhs3" localSheetId="1" hidden="1">Q6_Week1!$D$29</definedName>
    <definedName name="solver_lhs3" localSheetId="2" hidden="1">Q6_Week2!$D$29</definedName>
    <definedName name="solver_lhs4" localSheetId="1" hidden="1">Q6_Week1!$D$40</definedName>
    <definedName name="solver_lhs4" localSheetId="2" hidden="1">Q6_Week2!$D$40</definedName>
    <definedName name="solver_lhs5" localSheetId="1" hidden="1">Q6_Week1!$E$29</definedName>
    <definedName name="solver_lhs5" localSheetId="2" hidden="1">Q6_Week2!$E$29</definedName>
    <definedName name="solver_lhs6" localSheetId="1" hidden="1">Q6_Week1!$E$40</definedName>
    <definedName name="solver_lhs6" localSheetId="2" hidden="1">Q6_Week2!$E$40</definedName>
    <definedName name="solver_lhs7" localSheetId="1" hidden="1">Q6_Week1!$F$40</definedName>
    <definedName name="solver_lhs7" localSheetId="2" hidden="1">Q6_Week2!$F$40</definedName>
    <definedName name="solver_lhs8" localSheetId="1" hidden="1">Q6_Week1!$G$40</definedName>
    <definedName name="solver_lhs8" localSheetId="2" hidden="1">Q6_Week2!$G$40</definedName>
    <definedName name="solver_lhs9" localSheetId="1" hidden="1">Q6_Week1!$M$17:$Q$21</definedName>
    <definedName name="solver_lhs9" localSheetId="2" hidden="1">Q6_Week2!$M$17:$Q$21</definedName>
    <definedName name="solver_lin" localSheetId="1" hidden="1">1</definedName>
    <definedName name="solver_lin" localSheetId="2" hidden="1">1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1" hidden="1">1</definedName>
    <definedName name="solver_neg" localSheetId="2" hidden="1">1</definedName>
    <definedName name="solver_nod" localSheetId="1" hidden="1">2147483647</definedName>
    <definedName name="solver_nod" localSheetId="2" hidden="1">2147483647</definedName>
    <definedName name="solver_num" localSheetId="1" hidden="1">25</definedName>
    <definedName name="solver_num" localSheetId="2" hidden="1">25</definedName>
    <definedName name="solver_nwt" localSheetId="1" hidden="1">1</definedName>
    <definedName name="solver_nwt" localSheetId="2" hidden="1">1</definedName>
    <definedName name="solver_opt" localSheetId="1" hidden="1">Q6_Week1!$N$30</definedName>
    <definedName name="solver_opt" localSheetId="2" hidden="1">Q6_Week2!$N$30</definedName>
    <definedName name="solver_pre" localSheetId="1" hidden="1">0.000001</definedName>
    <definedName name="solver_pre" localSheetId="2" hidden="1">0.000001</definedName>
    <definedName name="solver_rbv" localSheetId="1" hidden="1">2</definedName>
    <definedName name="solver_rbv" localSheetId="2" hidden="1">2</definedName>
    <definedName name="solver_rel1" localSheetId="1" hidden="1">2</definedName>
    <definedName name="solver_rel1" localSheetId="2" hidden="1">2</definedName>
    <definedName name="solver_rel10" localSheetId="1" hidden="1">1</definedName>
    <definedName name="solver_rel10" localSheetId="2" hidden="1">1</definedName>
    <definedName name="solver_rel11" localSheetId="1" hidden="1">1</definedName>
    <definedName name="solver_rel11" localSheetId="2" hidden="1">1</definedName>
    <definedName name="solver_rel12" localSheetId="1" hidden="1">1</definedName>
    <definedName name="solver_rel12" localSheetId="2" hidden="1">1</definedName>
    <definedName name="solver_rel13" localSheetId="1" hidden="1">1</definedName>
    <definedName name="solver_rel13" localSheetId="2" hidden="1">1</definedName>
    <definedName name="solver_rel14" localSheetId="1" hidden="1">1</definedName>
    <definedName name="solver_rel14" localSheetId="2" hidden="1">1</definedName>
    <definedName name="solver_rel15" localSheetId="1" hidden="1">1</definedName>
    <definedName name="solver_rel15" localSheetId="2" hidden="1">1</definedName>
    <definedName name="solver_rel16" localSheetId="1" hidden="1">3</definedName>
    <definedName name="solver_rel16" localSheetId="2" hidden="1">3</definedName>
    <definedName name="solver_rel17" localSheetId="1" hidden="1">1</definedName>
    <definedName name="solver_rel17" localSheetId="2" hidden="1">1</definedName>
    <definedName name="solver_rel18" localSheetId="1" hidden="1">3</definedName>
    <definedName name="solver_rel18" localSheetId="2" hidden="1">3</definedName>
    <definedName name="solver_rel19" localSheetId="1" hidden="1">1</definedName>
    <definedName name="solver_rel19" localSheetId="2" hidden="1">1</definedName>
    <definedName name="solver_rel2" localSheetId="1" hidden="1">3</definedName>
    <definedName name="solver_rel2" localSheetId="2" hidden="1">3</definedName>
    <definedName name="solver_rel20" localSheetId="1" hidden="1">3</definedName>
    <definedName name="solver_rel20" localSheetId="2" hidden="1">3</definedName>
    <definedName name="solver_rel21" localSheetId="1" hidden="1">1</definedName>
    <definedName name="solver_rel21" localSheetId="2" hidden="1">1</definedName>
    <definedName name="solver_rel22" localSheetId="1" hidden="1">3</definedName>
    <definedName name="solver_rel22" localSheetId="2" hidden="1">3</definedName>
    <definedName name="solver_rel23" localSheetId="1" hidden="1">1</definedName>
    <definedName name="solver_rel23" localSheetId="2" hidden="1">1</definedName>
    <definedName name="solver_rel24" localSheetId="1" hidden="1">3</definedName>
    <definedName name="solver_rel24" localSheetId="2" hidden="1">3</definedName>
    <definedName name="solver_rel25" localSheetId="1" hidden="1">3</definedName>
    <definedName name="solver_rel25" localSheetId="2" hidden="1">3</definedName>
    <definedName name="solver_rel3" localSheetId="1" hidden="1">2</definedName>
    <definedName name="solver_rel3" localSheetId="2" hidden="1">2</definedName>
    <definedName name="solver_rel4" localSheetId="1" hidden="1">3</definedName>
    <definedName name="solver_rel4" localSheetId="2" hidden="1">3</definedName>
    <definedName name="solver_rel5" localSheetId="1" hidden="1">2</definedName>
    <definedName name="solver_rel5" localSheetId="2" hidden="1">2</definedName>
    <definedName name="solver_rel6" localSheetId="1" hidden="1">3</definedName>
    <definedName name="solver_rel6" localSheetId="2" hidden="1">3</definedName>
    <definedName name="solver_rel7" localSheetId="1" hidden="1">3</definedName>
    <definedName name="solver_rel7" localSheetId="2" hidden="1">3</definedName>
    <definedName name="solver_rel8" localSheetId="1" hidden="1">3</definedName>
    <definedName name="solver_rel8" localSheetId="2" hidden="1">3</definedName>
    <definedName name="solver_rel9" localSheetId="1" hidden="1">5</definedName>
    <definedName name="solver_rel9" localSheetId="2" hidden="1">5</definedName>
    <definedName name="solver_rhs1" localSheetId="1" hidden="1">0</definedName>
    <definedName name="solver_rhs1" localSheetId="2" hidden="1">0</definedName>
    <definedName name="solver_rhs10" localSheetId="1" hidden="1">Q6_Week1!$L$25</definedName>
    <definedName name="solver_rhs10" localSheetId="2" hidden="1">Q6_Week2!$L$25</definedName>
    <definedName name="solver_rhs11" localSheetId="1" hidden="1">Q6_Week1!$L$26</definedName>
    <definedName name="solver_rhs11" localSheetId="2" hidden="1">Q6_Week2!$L$26</definedName>
    <definedName name="solver_rhs12" localSheetId="1" hidden="1">Q6_Week1!$L$27</definedName>
    <definedName name="solver_rhs12" localSheetId="2" hidden="1">Q6_Week2!$L$27</definedName>
    <definedName name="solver_rhs13" localSheetId="1" hidden="1">Q6_Week1!$L$28</definedName>
    <definedName name="solver_rhs13" localSheetId="2" hidden="1">Q6_Week2!$L$28</definedName>
    <definedName name="solver_rhs14" localSheetId="1" hidden="1">Q6_Week1!$L$29</definedName>
    <definedName name="solver_rhs14" localSheetId="2" hidden="1">Q6_Week2!$L$29</definedName>
    <definedName name="solver_rhs15" localSheetId="1" hidden="1">48</definedName>
    <definedName name="solver_rhs15" localSheetId="2" hidden="1">48</definedName>
    <definedName name="solver_rhs16" localSheetId="1" hidden="1">0</definedName>
    <definedName name="solver_rhs16" localSheetId="2" hidden="1">0</definedName>
    <definedName name="solver_rhs17" localSheetId="1" hidden="1">48</definedName>
    <definedName name="solver_rhs17" localSheetId="2" hidden="1">48</definedName>
    <definedName name="solver_rhs18" localSheetId="1" hidden="1">0</definedName>
    <definedName name="solver_rhs18" localSheetId="2" hidden="1">0</definedName>
    <definedName name="solver_rhs19" localSheetId="1" hidden="1">48</definedName>
    <definedName name="solver_rhs19" localSheetId="2" hidden="1">48</definedName>
    <definedName name="solver_rhs2" localSheetId="1" hidden="1">Q6_Week1!$C$4</definedName>
    <definedName name="solver_rhs2" localSheetId="2" hidden="1">Q6_Week2!$C$4</definedName>
    <definedName name="solver_rhs20" localSheetId="1" hidden="1">0</definedName>
    <definedName name="solver_rhs20" localSheetId="2" hidden="1">0</definedName>
    <definedName name="solver_rhs21" localSheetId="1" hidden="1">48</definedName>
    <definedName name="solver_rhs21" localSheetId="2" hidden="1">48</definedName>
    <definedName name="solver_rhs22" localSheetId="1" hidden="1">0</definedName>
    <definedName name="solver_rhs22" localSheetId="2" hidden="1">0</definedName>
    <definedName name="solver_rhs23" localSheetId="1" hidden="1">48</definedName>
    <definedName name="solver_rhs23" localSheetId="2" hidden="1">48</definedName>
    <definedName name="solver_rhs24" localSheetId="1" hidden="1">0</definedName>
    <definedName name="solver_rhs24" localSheetId="2" hidden="1">0</definedName>
    <definedName name="solver_rhs25" localSheetId="1" hidden="1">0</definedName>
    <definedName name="solver_rhs25" localSheetId="2" hidden="1">0</definedName>
    <definedName name="solver_rhs3" localSheetId="1" hidden="1">0</definedName>
    <definedName name="solver_rhs3" localSheetId="2" hidden="1">0</definedName>
    <definedName name="solver_rhs4" localSheetId="1" hidden="1">Q6_Week1!$D$4</definedName>
    <definedName name="solver_rhs4" localSheetId="2" hidden="1">Q6_Week2!$D$4</definedName>
    <definedName name="solver_rhs5" localSheetId="1" hidden="1">0</definedName>
    <definedName name="solver_rhs5" localSheetId="2" hidden="1">0</definedName>
    <definedName name="solver_rhs6" localSheetId="1" hidden="1">Q6_Week1!$E$4</definedName>
    <definedName name="solver_rhs6" localSheetId="2" hidden="1">Q6_Week2!$E$4</definedName>
    <definedName name="solver_rhs7" localSheetId="1" hidden="1">Q6_Week1!$F$4</definedName>
    <definedName name="solver_rhs7" localSheetId="2" hidden="1">Q6_Week2!$F$4</definedName>
    <definedName name="solver_rhs8" localSheetId="1" hidden="1">Q6_Week1!$G$4</definedName>
    <definedName name="solver_rhs8" localSheetId="2" hidden="1">Q6_Week2!$G$4</definedName>
    <definedName name="solver_rhs9" localSheetId="1" hidden="1">"binary"</definedName>
    <definedName name="solver_rhs9" localSheetId="2" hidden="1">"binary"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2</definedName>
    <definedName name="solver_scl" localSheetId="2" hidden="1">2</definedName>
    <definedName name="solver_sho" localSheetId="1" hidden="1">2</definedName>
    <definedName name="solver_sho" localSheetId="2" hidden="1">2</definedName>
    <definedName name="solver_ssz" localSheetId="1" hidden="1">0</definedName>
    <definedName name="solver_ssz" localSheetId="2" hidden="1">0</definedName>
    <definedName name="solver_tim" localSheetId="1" hidden="1">2147483647</definedName>
    <definedName name="solver_tim" localSheetId="2" hidden="1">2147483647</definedName>
    <definedName name="solver_tol" localSheetId="1" hidden="1">0.01</definedName>
    <definedName name="solver_tol" localSheetId="2" hidden="1">0.01</definedName>
    <definedName name="solver_typ" localSheetId="1" hidden="1">2</definedName>
    <definedName name="solver_typ" localSheetId="2" hidden="1">2</definedName>
    <definedName name="solver_val" localSheetId="1" hidden="1">0</definedName>
    <definedName name="solver_val" localSheetId="2" hidden="1">0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3" l="1"/>
  <c r="H19" i="3"/>
  <c r="H20" i="3"/>
  <c r="H21" i="3"/>
  <c r="G37" i="3" l="1"/>
  <c r="G39" i="3"/>
  <c r="F39" i="3"/>
  <c r="E39" i="3"/>
  <c r="D39" i="3"/>
  <c r="C39" i="3"/>
  <c r="G38" i="3"/>
  <c r="F38" i="3"/>
  <c r="E38" i="3"/>
  <c r="D38" i="3"/>
  <c r="C38" i="3"/>
  <c r="F37" i="3"/>
  <c r="E37" i="3"/>
  <c r="D37" i="3"/>
  <c r="C37" i="3"/>
  <c r="G36" i="3"/>
  <c r="F36" i="3"/>
  <c r="E36" i="3"/>
  <c r="D36" i="3"/>
  <c r="C36" i="3"/>
  <c r="G35" i="3"/>
  <c r="F35" i="3"/>
  <c r="E35" i="3"/>
  <c r="D35" i="3"/>
  <c r="C35" i="3"/>
  <c r="J29" i="3"/>
  <c r="L29" i="3" s="1"/>
  <c r="H29" i="3"/>
  <c r="J28" i="3"/>
  <c r="L28" i="3" s="1"/>
  <c r="H28" i="3"/>
  <c r="J27" i="3"/>
  <c r="L27" i="3" s="1"/>
  <c r="H27" i="3"/>
  <c r="J26" i="3"/>
  <c r="L26" i="3" s="1"/>
  <c r="H26" i="3"/>
  <c r="J25" i="3"/>
  <c r="L25" i="3" s="1"/>
  <c r="H25" i="3"/>
  <c r="X21" i="3"/>
  <c r="W21" i="3"/>
  <c r="V21" i="3"/>
  <c r="U21" i="3"/>
  <c r="T21" i="3"/>
  <c r="J21" i="3"/>
  <c r="I29" i="3" s="1"/>
  <c r="I21" i="3"/>
  <c r="X20" i="3"/>
  <c r="W20" i="3"/>
  <c r="V20" i="3"/>
  <c r="U20" i="3"/>
  <c r="T20" i="3"/>
  <c r="J20" i="3"/>
  <c r="I28" i="3" s="1"/>
  <c r="I20" i="3"/>
  <c r="X19" i="3"/>
  <c r="W19" i="3"/>
  <c r="V19" i="3"/>
  <c r="U19" i="3"/>
  <c r="T19" i="3"/>
  <c r="J19" i="3"/>
  <c r="I27" i="3" s="1"/>
  <c r="I19" i="3"/>
  <c r="X18" i="3"/>
  <c r="W18" i="3"/>
  <c r="V18" i="3"/>
  <c r="U18" i="3"/>
  <c r="T18" i="3"/>
  <c r="J18" i="3"/>
  <c r="I26" i="3" s="1"/>
  <c r="I18" i="3"/>
  <c r="X17" i="3"/>
  <c r="W17" i="3"/>
  <c r="V17" i="3"/>
  <c r="U17" i="3"/>
  <c r="T17" i="3"/>
  <c r="J17" i="3"/>
  <c r="I25" i="3" s="1"/>
  <c r="I17" i="3"/>
  <c r="H17" i="3"/>
  <c r="I21" i="2"/>
  <c r="H21" i="2"/>
  <c r="I20" i="2"/>
  <c r="H20" i="2"/>
  <c r="I19" i="2"/>
  <c r="H19" i="2"/>
  <c r="I18" i="2"/>
  <c r="H18" i="2"/>
  <c r="I17" i="2"/>
  <c r="H17" i="2"/>
  <c r="G39" i="2"/>
  <c r="F39" i="2"/>
  <c r="E39" i="2"/>
  <c r="D39" i="2"/>
  <c r="C39" i="2"/>
  <c r="G38" i="2"/>
  <c r="F38" i="2"/>
  <c r="E38" i="2"/>
  <c r="D38" i="2"/>
  <c r="C38" i="2"/>
  <c r="F37" i="2"/>
  <c r="E37" i="2"/>
  <c r="D37" i="2"/>
  <c r="C37" i="2"/>
  <c r="G36" i="2"/>
  <c r="F36" i="2"/>
  <c r="E36" i="2"/>
  <c r="D36" i="2"/>
  <c r="C36" i="2"/>
  <c r="G35" i="2"/>
  <c r="F35" i="2"/>
  <c r="E35" i="2"/>
  <c r="D35" i="2"/>
  <c r="C35" i="2"/>
  <c r="J29" i="2"/>
  <c r="L29" i="2" s="1"/>
  <c r="H29" i="2"/>
  <c r="J28" i="2"/>
  <c r="L28" i="2" s="1"/>
  <c r="H28" i="2"/>
  <c r="J27" i="2"/>
  <c r="L27" i="2" s="1"/>
  <c r="H27" i="2"/>
  <c r="J26" i="2"/>
  <c r="L26" i="2" s="1"/>
  <c r="H26" i="2"/>
  <c r="J25" i="2"/>
  <c r="L25" i="2" s="1"/>
  <c r="H25" i="2"/>
  <c r="X21" i="2"/>
  <c r="W21" i="2"/>
  <c r="V21" i="2"/>
  <c r="U21" i="2"/>
  <c r="T21" i="2"/>
  <c r="J21" i="2"/>
  <c r="I29" i="2" s="1"/>
  <c r="X20" i="2"/>
  <c r="W20" i="2"/>
  <c r="V20" i="2"/>
  <c r="U20" i="2"/>
  <c r="T20" i="2"/>
  <c r="J20" i="2"/>
  <c r="I28" i="2" s="1"/>
  <c r="X19" i="2"/>
  <c r="W19" i="2"/>
  <c r="V19" i="2"/>
  <c r="U19" i="2"/>
  <c r="T19" i="2"/>
  <c r="J19" i="2"/>
  <c r="I27" i="2" s="1"/>
  <c r="X18" i="2"/>
  <c r="W18" i="2"/>
  <c r="V18" i="2"/>
  <c r="U18" i="2"/>
  <c r="T18" i="2"/>
  <c r="J18" i="2"/>
  <c r="I26" i="2" s="1"/>
  <c r="X17" i="2"/>
  <c r="W17" i="2"/>
  <c r="V17" i="2"/>
  <c r="U17" i="2"/>
  <c r="T17" i="2"/>
  <c r="J17" i="2"/>
  <c r="I25" i="2" s="1"/>
  <c r="C40" i="3" l="1"/>
  <c r="M26" i="3"/>
  <c r="N26" i="3" s="1"/>
  <c r="M28" i="3"/>
  <c r="N28" i="3" s="1"/>
  <c r="D40" i="3"/>
  <c r="E40" i="3"/>
  <c r="G40" i="3"/>
  <c r="F40" i="3"/>
  <c r="M29" i="3"/>
  <c r="N29" i="3" s="1"/>
  <c r="M27" i="3"/>
  <c r="N27" i="3" s="1"/>
  <c r="M25" i="3"/>
  <c r="H30" i="3"/>
  <c r="M29" i="2"/>
  <c r="N29" i="2" s="1"/>
  <c r="M26" i="2"/>
  <c r="N26" i="2" s="1"/>
  <c r="M25" i="2"/>
  <c r="N25" i="2" s="1"/>
  <c r="E40" i="2"/>
  <c r="F40" i="2"/>
  <c r="G40" i="2"/>
  <c r="D40" i="2"/>
  <c r="H30" i="2"/>
  <c r="C40" i="2"/>
  <c r="M28" i="2"/>
  <c r="N28" i="2" s="1"/>
  <c r="M27" i="2"/>
  <c r="N27" i="2" s="1"/>
  <c r="N25" i="3" l="1"/>
  <c r="N30" i="3" s="1"/>
  <c r="M30" i="3"/>
  <c r="N30" i="2"/>
  <c r="M3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4" authorId="0" shapeId="0" xr:uid="{3C4A1239-C557-4DC9-9AC2-3191DD0E741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Regulart time + Over time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4" authorId="0" shapeId="0" xr:uid="{FD0B322D-68E8-4339-9F7F-1BC494EC7CE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Regulart time + Over time</t>
        </r>
      </text>
    </comment>
  </commentList>
</comments>
</file>

<file path=xl/sharedStrings.xml><?xml version="1.0" encoding="utf-8"?>
<sst xmlns="http://schemas.openxmlformats.org/spreadsheetml/2006/main" count="182" uniqueCount="38">
  <si>
    <t>Demands of units per part</t>
  </si>
  <si>
    <t xml:space="preserve">Week </t>
  </si>
  <si>
    <t>Part 1</t>
  </si>
  <si>
    <t>Part 2</t>
  </si>
  <si>
    <t>Part 3</t>
  </si>
  <si>
    <t>Part 4</t>
  </si>
  <si>
    <t>Part 5</t>
  </si>
  <si>
    <t>Units per hour production rate</t>
  </si>
  <si>
    <t>Machine number</t>
  </si>
  <si>
    <t xml:space="preserve">Part 1 </t>
  </si>
  <si>
    <t xml:space="preserve">Part 2 </t>
  </si>
  <si>
    <t xml:space="preserve">Part 5 </t>
  </si>
  <si>
    <t xml:space="preserve">Machine 1 </t>
  </si>
  <si>
    <t>Machine 2</t>
  </si>
  <si>
    <t>Machine 3</t>
  </si>
  <si>
    <t>Machine 4</t>
  </si>
  <si>
    <t>Machine 5</t>
  </si>
  <si>
    <t xml:space="preserve">Yield </t>
  </si>
  <si>
    <t>Setup Times of parts per machines</t>
  </si>
  <si>
    <t>Boolean Table</t>
  </si>
  <si>
    <t>Negative Constarint</t>
  </si>
  <si>
    <t>Machine Number</t>
  </si>
  <si>
    <t>Setup Time (1)</t>
  </si>
  <si>
    <t>Setup Time (2)</t>
  </si>
  <si>
    <t>Total Setup Time (1+2)</t>
  </si>
  <si>
    <t>Machine 1</t>
  </si>
  <si>
    <t xml:space="preserve">Machine Run Time </t>
  </si>
  <si>
    <t>Total Time Machine Run</t>
  </si>
  <si>
    <t>Total time to produce</t>
  </si>
  <si>
    <t>Total Setup Time</t>
  </si>
  <si>
    <t xml:space="preserve">Total Avl time (Mon -Fri) </t>
  </si>
  <si>
    <t>Overtime  Hours (Sat &amp; Sun)</t>
  </si>
  <si>
    <t>Total Production Hours Available</t>
  </si>
  <si>
    <t>Total time to produce + Total Setup time</t>
  </si>
  <si>
    <t>Total Overtime</t>
  </si>
  <si>
    <t>Product Produced by each Machine</t>
  </si>
  <si>
    <t>Unit Produced</t>
  </si>
  <si>
    <t>Total Product Produced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</si>
</sst>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2" borderId="0" xfId="0" applyFont="1" applyFill="1"/>
    <xf numFmtId="0" fontId="0" fillId="2" borderId="0" xfId="0" applyFill="1"/>
    <xf numFmtId="0" fontId="0" fillId="2" borderId="0" xfId="0" applyFill="1" applyAlignment="1">
      <alignment wrapText="1"/>
    </xf>
    <xf numFmtId="0" fontId="0" fillId="3" borderId="1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0" fontId="0" fillId="2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2" fontId="0" fillId="2" borderId="1" xfId="0" applyNumberFormat="1" applyFill="1" applyBorder="1" applyAlignment="1">
      <alignment wrapText="1"/>
    </xf>
    <xf numFmtId="0" fontId="4" fillId="0" borderId="1" xfId="0" applyFont="1" applyBorder="1" applyAlignment="1">
      <alignment horizontal="center" vertical="center"/>
    </xf>
    <xf numFmtId="0" fontId="2" fillId="2" borderId="0" xfId="0" applyFont="1" applyFill="1" applyAlignment="1">
      <alignment horizontal="center" wrapText="1"/>
    </xf>
    <xf numFmtId="2" fontId="0" fillId="5" borderId="1" xfId="0" applyNumberFormat="1" applyFill="1" applyBorder="1" applyAlignment="1">
      <alignment wrapText="1"/>
    </xf>
    <xf numFmtId="2" fontId="0" fillId="2" borderId="0" xfId="0" applyNumberFormat="1" applyFill="1" applyAlignment="1">
      <alignment wrapText="1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" fontId="0" fillId="2" borderId="1" xfId="0" applyNumberFormat="1" applyFill="1" applyBorder="1"/>
    <xf numFmtId="0" fontId="0" fillId="2" borderId="1" xfId="0" applyFill="1" applyBorder="1"/>
    <xf numFmtId="1" fontId="0" fillId="2" borderId="1" xfId="0" applyNumberForma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0" xfId="0" applyFill="1"/>
    <xf numFmtId="0" fontId="0" fillId="7" borderId="1" xfId="0" applyFill="1" applyBorder="1" applyAlignment="1">
      <alignment horizontal="center"/>
    </xf>
    <xf numFmtId="2" fontId="1" fillId="7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0</xdr:row>
      <xdr:rowOff>144780</xdr:rowOff>
    </xdr:from>
    <xdr:to>
      <xdr:col>11</xdr:col>
      <xdr:colOff>289560</xdr:colOff>
      <xdr:row>4</xdr:row>
      <xdr:rowOff>22860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4C1841C-3B19-65B5-8D42-DA35378BC778}"/>
            </a:ext>
          </a:extLst>
        </xdr:cNvPr>
        <xdr:cNvSpPr txBox="1"/>
      </xdr:nvSpPr>
      <xdr:spPr>
        <a:xfrm>
          <a:off x="22860" y="144780"/>
          <a:ext cx="7642860" cy="6705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new maintenance method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can also result in additional savings if production on any machine can be</a:t>
          </a: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sequenced such that the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machine ends a week’s production setup for a part and starts the following week</a:t>
          </a:r>
          <a:br>
            <a:rPr lang="en-US" b="1"/>
          </a:b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producing the same item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Extend your model to schedule production for two weeks at a time.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82379</xdr:colOff>
      <xdr:row>2</xdr:row>
      <xdr:rowOff>144161</xdr:rowOff>
    </xdr:from>
    <xdr:to>
      <xdr:col>13</xdr:col>
      <xdr:colOff>226541</xdr:colOff>
      <xdr:row>9</xdr:row>
      <xdr:rowOff>82378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CC0C2E4-A960-C086-34AA-AABE859DB360}"/>
            </a:ext>
          </a:extLst>
        </xdr:cNvPr>
        <xdr:cNvSpPr txBox="1"/>
      </xdr:nvSpPr>
      <xdr:spPr>
        <a:xfrm>
          <a:off x="8165757" y="535458"/>
          <a:ext cx="5550243" cy="130775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 - We have considered that all the machines at the intial stage is not setup for any parts.</a:t>
          </a:r>
        </a:p>
        <a:p>
          <a:r>
            <a:rPr lang="en-US" sz="1100"/>
            <a:t>At the end of</a:t>
          </a:r>
          <a:r>
            <a:rPr lang="en-US" sz="1100" baseline="0"/>
            <a:t> production:</a:t>
          </a:r>
          <a:endParaRPr lang="en-US" sz="1100"/>
        </a:p>
        <a:p>
          <a:r>
            <a:rPr lang="en-US" sz="1100"/>
            <a:t>MC1</a:t>
          </a:r>
          <a:r>
            <a:rPr lang="en-US" sz="1100" baseline="0"/>
            <a:t> - Part1</a:t>
          </a:r>
        </a:p>
        <a:p>
          <a:r>
            <a:rPr lang="en-US" sz="1100" baseline="0"/>
            <a:t>MC2 - Part1</a:t>
          </a:r>
          <a:br>
            <a:rPr lang="en-US" sz="1100" baseline="0"/>
          </a:br>
          <a:r>
            <a:rPr lang="en-US" sz="1100" baseline="0"/>
            <a:t>MC3 - Part2</a:t>
          </a:r>
        </a:p>
        <a:p>
          <a:r>
            <a:rPr lang="en-US" sz="1100" baseline="0"/>
            <a:t>MC4 - Part2</a:t>
          </a:r>
          <a:endParaRPr lang="en-US" sz="1100"/>
        </a:p>
        <a:p>
          <a:r>
            <a:rPr lang="en-US" sz="1100"/>
            <a:t>MC5 - Part5</a:t>
          </a:r>
        </a:p>
      </xdr:txBody>
    </xdr:sp>
    <xdr:clientData/>
  </xdr:twoCellAnchor>
  <xdr:twoCellAnchor>
    <xdr:from>
      <xdr:col>13</xdr:col>
      <xdr:colOff>648731</xdr:colOff>
      <xdr:row>2</xdr:row>
      <xdr:rowOff>133866</xdr:rowOff>
    </xdr:from>
    <xdr:to>
      <xdr:col>15</xdr:col>
      <xdr:colOff>473677</xdr:colOff>
      <xdr:row>9</xdr:row>
      <xdr:rowOff>72083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6B37D85-4287-43E5-98B8-FFF6BC1607B2}"/>
            </a:ext>
          </a:extLst>
        </xdr:cNvPr>
        <xdr:cNvSpPr txBox="1"/>
      </xdr:nvSpPr>
      <xdr:spPr>
        <a:xfrm>
          <a:off x="14138190" y="525163"/>
          <a:ext cx="1729946" cy="130775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At the start of</a:t>
          </a:r>
          <a:r>
            <a:rPr lang="en-US" sz="1100" baseline="0"/>
            <a:t> production:</a:t>
          </a:r>
          <a:endParaRPr lang="en-US" sz="1100"/>
        </a:p>
        <a:p>
          <a:r>
            <a:rPr lang="en-US" sz="1100"/>
            <a:t>MC1</a:t>
          </a:r>
          <a:r>
            <a:rPr lang="en-US" sz="1100" baseline="0"/>
            <a:t> - Part4</a:t>
          </a:r>
        </a:p>
        <a:p>
          <a:r>
            <a:rPr lang="en-US" sz="1100" baseline="0"/>
            <a:t>MC2 - Part1</a:t>
          </a:r>
          <a:br>
            <a:rPr lang="en-US" sz="1100" baseline="0"/>
          </a:br>
          <a:r>
            <a:rPr lang="en-US" sz="1100" baseline="0"/>
            <a:t>MC3 - Part2</a:t>
          </a:r>
        </a:p>
        <a:p>
          <a:r>
            <a:rPr lang="en-US" sz="1100" baseline="0"/>
            <a:t>MC4 - Part3</a:t>
          </a:r>
          <a:endParaRPr lang="en-US" sz="1100"/>
        </a:p>
        <a:p>
          <a:r>
            <a:rPr lang="en-US" sz="1100"/>
            <a:t>MC5 - Part5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1060621</xdr:colOff>
      <xdr:row>2</xdr:row>
      <xdr:rowOff>20595</xdr:rowOff>
    </xdr:from>
    <xdr:to>
      <xdr:col>13</xdr:col>
      <xdr:colOff>844379</xdr:colOff>
      <xdr:row>5</xdr:row>
      <xdr:rowOff>51487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9603373-59C2-EC17-C38A-166A272A676F}"/>
            </a:ext>
          </a:extLst>
        </xdr:cNvPr>
        <xdr:cNvSpPr txBox="1"/>
      </xdr:nvSpPr>
      <xdr:spPr>
        <a:xfrm>
          <a:off x="10225216" y="411892"/>
          <a:ext cx="4108622" cy="6178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highlighted value are 0</a:t>
          </a:r>
          <a:r>
            <a:rPr lang="en-US" sz="1100" baseline="0"/>
            <a:t>, as the last weeks production ended for those parts, so the setup time for mac/part will not be considered for the current week i.e. week2, as the machines are already setup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0CCE1-E3CE-45D0-821D-FC74EC8C9C4F}">
  <dimension ref="A1"/>
  <sheetViews>
    <sheetView showGridLines="0" tabSelected="1" workbookViewId="0">
      <selection activeCell="D7" sqref="D7"/>
    </sheetView>
  </sheetViews>
  <sheetFormatPr defaultRowHeight="15.6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90B19-63AD-4905-A211-6A7402D1E9BE}">
  <dimension ref="B2:AB40"/>
  <sheetViews>
    <sheetView zoomScale="74" zoomScaleNormal="52" workbookViewId="0">
      <selection activeCell="G29" sqref="G29"/>
    </sheetView>
  </sheetViews>
  <sheetFormatPr defaultColWidth="10.796875" defaultRowHeight="15.6" x14ac:dyDescent="0.3"/>
  <cols>
    <col min="1" max="1" width="10.796875" style="2"/>
    <col min="2" max="2" width="19.8984375" style="2" customWidth="1"/>
    <col min="3" max="3" width="10.796875" style="2" customWidth="1"/>
    <col min="4" max="5" width="12.3984375" style="2" bestFit="1" customWidth="1"/>
    <col min="6" max="6" width="13.09765625" style="2" bestFit="1" customWidth="1"/>
    <col min="7" max="7" width="12.3984375" style="2" bestFit="1" customWidth="1"/>
    <col min="8" max="8" width="14.19921875" style="3" bestFit="1" customWidth="1"/>
    <col min="9" max="14" width="14.19921875" style="3" customWidth="1"/>
    <col min="15" max="15" width="10.796875" style="2"/>
    <col min="16" max="19" width="10.8984375" style="2" bestFit="1" customWidth="1"/>
    <col min="20" max="20" width="10.5" style="2" customWidth="1"/>
    <col min="21" max="21" width="13.19921875" style="2" bestFit="1" customWidth="1"/>
    <col min="22" max="22" width="15.796875" style="2" bestFit="1" customWidth="1"/>
    <col min="23" max="28" width="10.796875" style="2"/>
    <col min="29" max="29" width="21.5" style="2" bestFit="1" customWidth="1"/>
    <col min="30" max="36" width="10.796875" style="2"/>
    <col min="37" max="37" width="13.5" style="2" bestFit="1" customWidth="1"/>
    <col min="38" max="42" width="10.796875" style="2"/>
    <col min="43" max="43" width="21.296875" style="2" bestFit="1" customWidth="1"/>
    <col min="44" max="16384" width="10.796875" style="2"/>
  </cols>
  <sheetData>
    <row r="2" spans="2:28" x14ac:dyDescent="0.3">
      <c r="B2" s="1" t="s">
        <v>0</v>
      </c>
      <c r="M2" s="2"/>
      <c r="N2" s="2"/>
    </row>
    <row r="3" spans="2:28" x14ac:dyDescent="0.3"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J3" s="2"/>
      <c r="K3" s="5"/>
      <c r="L3" s="2"/>
      <c r="M3" s="2"/>
      <c r="N3" s="2"/>
      <c r="S3" s="6"/>
    </row>
    <row r="4" spans="2:28" x14ac:dyDescent="0.3">
      <c r="B4" s="7">
        <v>1</v>
      </c>
      <c r="C4" s="7">
        <v>3500</v>
      </c>
      <c r="D4" s="7">
        <v>3000</v>
      </c>
      <c r="E4" s="7">
        <v>4000</v>
      </c>
      <c r="F4" s="7">
        <v>4000</v>
      </c>
      <c r="G4" s="7">
        <v>2800</v>
      </c>
      <c r="H4" s="8"/>
      <c r="I4" s="8"/>
      <c r="J4" s="2"/>
      <c r="K4" s="5"/>
      <c r="L4" s="2"/>
      <c r="M4" s="2"/>
      <c r="N4" s="2"/>
    </row>
    <row r="5" spans="2:28" x14ac:dyDescent="0.3">
      <c r="J5" s="2"/>
      <c r="K5" s="5"/>
      <c r="L5" s="2"/>
      <c r="M5" s="2"/>
      <c r="N5" s="2"/>
    </row>
    <row r="6" spans="2:28" x14ac:dyDescent="0.3">
      <c r="B6" s="1" t="s">
        <v>7</v>
      </c>
      <c r="J6" s="2"/>
      <c r="K6" s="5"/>
      <c r="L6" s="2"/>
      <c r="M6" s="2"/>
      <c r="N6" s="2"/>
    </row>
    <row r="7" spans="2:28" x14ac:dyDescent="0.3">
      <c r="B7" s="9" t="s">
        <v>8</v>
      </c>
      <c r="C7" s="4" t="s">
        <v>9</v>
      </c>
      <c r="D7" s="4" t="s">
        <v>10</v>
      </c>
      <c r="E7" s="4" t="s">
        <v>4</v>
      </c>
      <c r="F7" s="4" t="s">
        <v>5</v>
      </c>
      <c r="G7" s="4" t="s">
        <v>11</v>
      </c>
      <c r="H7" s="10"/>
      <c r="I7" s="10"/>
      <c r="J7" s="2"/>
      <c r="K7" s="5"/>
      <c r="L7" s="2"/>
      <c r="M7" s="2"/>
      <c r="N7" s="2"/>
    </row>
    <row r="8" spans="2:28" x14ac:dyDescent="0.3">
      <c r="B8" s="7" t="s">
        <v>12</v>
      </c>
      <c r="C8" s="7">
        <v>40</v>
      </c>
      <c r="D8" s="7">
        <v>0</v>
      </c>
      <c r="E8" s="7">
        <v>0</v>
      </c>
      <c r="F8" s="7">
        <v>60</v>
      </c>
      <c r="G8" s="7">
        <v>0</v>
      </c>
      <c r="H8" s="10"/>
      <c r="I8" s="10"/>
      <c r="J8" s="2"/>
      <c r="K8" s="5"/>
      <c r="L8" s="2"/>
      <c r="M8" s="2"/>
      <c r="N8" s="2"/>
    </row>
    <row r="9" spans="2:28" x14ac:dyDescent="0.3">
      <c r="B9" s="7" t="s">
        <v>13</v>
      </c>
      <c r="C9" s="7">
        <v>35</v>
      </c>
      <c r="D9" s="7">
        <v>25</v>
      </c>
      <c r="E9" s="7">
        <v>0</v>
      </c>
      <c r="F9" s="7">
        <v>0</v>
      </c>
      <c r="G9" s="7">
        <v>0</v>
      </c>
      <c r="H9" s="10"/>
      <c r="I9" s="10"/>
      <c r="J9" s="10"/>
      <c r="K9" s="10"/>
      <c r="L9" s="2"/>
      <c r="M9" s="2"/>
      <c r="N9" s="2"/>
    </row>
    <row r="10" spans="2:28" x14ac:dyDescent="0.3">
      <c r="B10" s="7" t="s">
        <v>14</v>
      </c>
      <c r="C10" s="7">
        <v>0</v>
      </c>
      <c r="D10" s="7">
        <v>30</v>
      </c>
      <c r="E10" s="7">
        <v>0</v>
      </c>
      <c r="F10" s="7">
        <v>0</v>
      </c>
      <c r="G10" s="7">
        <v>45</v>
      </c>
      <c r="H10" s="10"/>
      <c r="I10" s="10"/>
      <c r="J10" s="10"/>
      <c r="K10" s="10"/>
      <c r="L10" s="10"/>
      <c r="M10" s="10"/>
      <c r="N10" s="10"/>
    </row>
    <row r="11" spans="2:28" x14ac:dyDescent="0.3">
      <c r="B11" s="7" t="s">
        <v>15</v>
      </c>
      <c r="C11" s="7">
        <v>0</v>
      </c>
      <c r="D11" s="7">
        <v>35</v>
      </c>
      <c r="E11" s="7">
        <v>50</v>
      </c>
      <c r="F11" s="7">
        <v>0</v>
      </c>
      <c r="G11" s="7">
        <v>0</v>
      </c>
      <c r="H11" s="10"/>
      <c r="I11" s="10"/>
      <c r="J11" s="10"/>
      <c r="K11" s="10"/>
      <c r="L11" s="10"/>
      <c r="M11" s="10"/>
      <c r="N11" s="10"/>
      <c r="O11" s="5"/>
      <c r="P11" s="5"/>
      <c r="Q11" s="5"/>
      <c r="R11" s="5"/>
      <c r="S11" s="5"/>
      <c r="T11" s="5"/>
      <c r="U11" s="5"/>
    </row>
    <row r="12" spans="2:28" x14ac:dyDescent="0.3">
      <c r="B12" s="7" t="s">
        <v>16</v>
      </c>
      <c r="C12" s="7">
        <v>0</v>
      </c>
      <c r="D12" s="7">
        <v>0</v>
      </c>
      <c r="E12" s="7">
        <v>0</v>
      </c>
      <c r="F12" s="7">
        <v>60</v>
      </c>
      <c r="G12" s="11">
        <v>50</v>
      </c>
      <c r="H12" s="10"/>
      <c r="I12" s="10"/>
      <c r="J12" s="10"/>
      <c r="K12" s="10"/>
      <c r="L12" s="10"/>
      <c r="M12" s="10"/>
      <c r="N12" s="10"/>
    </row>
    <row r="13" spans="2:28" x14ac:dyDescent="0.3">
      <c r="B13" s="7" t="s">
        <v>17</v>
      </c>
      <c r="C13" s="7">
        <v>0.6</v>
      </c>
      <c r="D13" s="7">
        <v>0.55000000000000004</v>
      </c>
      <c r="E13" s="7">
        <v>0.75</v>
      </c>
      <c r="F13" s="7">
        <v>0.65</v>
      </c>
      <c r="G13" s="7">
        <v>0.6</v>
      </c>
      <c r="H13" s="10"/>
      <c r="I13" s="10"/>
      <c r="J13" s="10"/>
      <c r="K13" s="10"/>
      <c r="L13" s="10"/>
      <c r="M13" s="10"/>
      <c r="N13" s="10"/>
    </row>
    <row r="14" spans="2:28" x14ac:dyDescent="0.3">
      <c r="AB14" s="5"/>
    </row>
    <row r="15" spans="2:28" ht="31.2" x14ac:dyDescent="0.3">
      <c r="B15" s="1" t="s">
        <v>18</v>
      </c>
      <c r="L15" s="3" t="s">
        <v>19</v>
      </c>
      <c r="S15" s="3" t="s">
        <v>20</v>
      </c>
      <c r="T15" s="3"/>
      <c r="U15" s="3"/>
    </row>
    <row r="16" spans="2:28" ht="31.2" x14ac:dyDescent="0.3">
      <c r="B16" s="12" t="s">
        <v>21</v>
      </c>
      <c r="C16" s="13" t="s">
        <v>9</v>
      </c>
      <c r="D16" s="13" t="s">
        <v>3</v>
      </c>
      <c r="E16" s="13" t="s">
        <v>4</v>
      </c>
      <c r="F16" s="13" t="s">
        <v>5</v>
      </c>
      <c r="G16" s="13" t="s">
        <v>11</v>
      </c>
      <c r="H16" s="14" t="s">
        <v>22</v>
      </c>
      <c r="I16" s="15" t="s">
        <v>23</v>
      </c>
      <c r="J16" s="14" t="s">
        <v>24</v>
      </c>
      <c r="L16" s="9" t="s">
        <v>8</v>
      </c>
      <c r="M16" s="4" t="s">
        <v>9</v>
      </c>
      <c r="N16" s="4" t="s">
        <v>10</v>
      </c>
      <c r="O16" s="4" t="s">
        <v>4</v>
      </c>
      <c r="P16" s="4" t="s">
        <v>5</v>
      </c>
      <c r="Q16" s="4" t="s">
        <v>11</v>
      </c>
      <c r="S16" s="9" t="s">
        <v>8</v>
      </c>
      <c r="T16" s="4" t="s">
        <v>9</v>
      </c>
      <c r="U16" s="4" t="s">
        <v>10</v>
      </c>
      <c r="V16" s="4" t="s">
        <v>4</v>
      </c>
      <c r="W16" s="4" t="s">
        <v>5</v>
      </c>
      <c r="X16" s="4" t="s">
        <v>11</v>
      </c>
    </row>
    <row r="17" spans="2:24" x14ac:dyDescent="0.3">
      <c r="B17" s="16" t="s">
        <v>25</v>
      </c>
      <c r="C17" s="17">
        <v>8</v>
      </c>
      <c r="D17" s="17"/>
      <c r="E17" s="17"/>
      <c r="F17" s="17">
        <v>8</v>
      </c>
      <c r="G17" s="17"/>
      <c r="H17" s="18">
        <f>C17*M17</f>
        <v>8</v>
      </c>
      <c r="I17" s="18">
        <f>F17*P17</f>
        <v>8</v>
      </c>
      <c r="J17" s="18">
        <f>SUMPRODUCT(C17:G17,M17:Q17)</f>
        <v>16</v>
      </c>
      <c r="L17" s="7" t="s">
        <v>12</v>
      </c>
      <c r="M17" s="7">
        <v>1</v>
      </c>
      <c r="N17" s="7">
        <v>0</v>
      </c>
      <c r="O17" s="7">
        <v>0</v>
      </c>
      <c r="P17" s="7">
        <v>1</v>
      </c>
      <c r="Q17" s="7">
        <v>0</v>
      </c>
      <c r="S17" s="7" t="s">
        <v>12</v>
      </c>
      <c r="T17" s="34">
        <f t="shared" ref="T17:X21" si="0">M17*168-C25</f>
        <v>118.56410256410255</v>
      </c>
      <c r="U17" s="34">
        <f t="shared" si="0"/>
        <v>0</v>
      </c>
      <c r="V17" s="34">
        <f t="shared" si="0"/>
        <v>0</v>
      </c>
      <c r="W17" s="34">
        <f t="shared" si="0"/>
        <v>65.435897435897431</v>
      </c>
      <c r="X17" s="34">
        <f t="shared" si="0"/>
        <v>0</v>
      </c>
    </row>
    <row r="18" spans="2:24" x14ac:dyDescent="0.3">
      <c r="B18" s="16" t="s">
        <v>13</v>
      </c>
      <c r="C18" s="19">
        <v>10</v>
      </c>
      <c r="D18" s="19">
        <v>8</v>
      </c>
      <c r="E18" s="19"/>
      <c r="F18" s="19"/>
      <c r="G18" s="19"/>
      <c r="H18" s="18">
        <f>C18*M18</f>
        <v>10</v>
      </c>
      <c r="I18" s="18">
        <f>D18*N18</f>
        <v>0</v>
      </c>
      <c r="J18" s="18">
        <f>SUMPRODUCT(C18:G18,M18:Q18)</f>
        <v>10</v>
      </c>
      <c r="L18" s="7" t="s">
        <v>13</v>
      </c>
      <c r="M18" s="7">
        <v>1</v>
      </c>
      <c r="N18" s="7">
        <v>0</v>
      </c>
      <c r="O18" s="7">
        <v>0</v>
      </c>
      <c r="P18" s="7">
        <v>0</v>
      </c>
      <c r="Q18" s="7">
        <v>0</v>
      </c>
      <c r="S18" s="7" t="s">
        <v>13</v>
      </c>
      <c r="T18" s="34">
        <f t="shared" si="0"/>
        <v>57.831501831501868</v>
      </c>
      <c r="U18" s="34">
        <f t="shared" si="0"/>
        <v>0</v>
      </c>
      <c r="V18" s="34">
        <f t="shared" si="0"/>
        <v>0</v>
      </c>
      <c r="W18" s="34">
        <f t="shared" si="0"/>
        <v>0</v>
      </c>
      <c r="X18" s="34">
        <f t="shared" si="0"/>
        <v>0</v>
      </c>
    </row>
    <row r="19" spans="2:24" x14ac:dyDescent="0.3">
      <c r="B19" s="16" t="s">
        <v>14</v>
      </c>
      <c r="C19" s="17"/>
      <c r="D19" s="17">
        <v>10</v>
      </c>
      <c r="E19" s="17"/>
      <c r="F19" s="17"/>
      <c r="G19" s="17">
        <v>24</v>
      </c>
      <c r="H19" s="18">
        <f>C19*M19</f>
        <v>0</v>
      </c>
      <c r="I19" s="18">
        <f>G19*Q19</f>
        <v>0</v>
      </c>
      <c r="J19" s="18">
        <f>SUMPRODUCT(C19:G19,M19:Q19)</f>
        <v>10</v>
      </c>
      <c r="L19" s="7" t="s">
        <v>14</v>
      </c>
      <c r="M19" s="7">
        <v>0</v>
      </c>
      <c r="N19" s="7">
        <v>1</v>
      </c>
      <c r="O19" s="7">
        <v>0</v>
      </c>
      <c r="P19" s="7">
        <v>0</v>
      </c>
      <c r="Q19" s="7">
        <v>0</v>
      </c>
      <c r="S19" s="7" t="s">
        <v>14</v>
      </c>
      <c r="T19" s="34">
        <f t="shared" si="0"/>
        <v>0</v>
      </c>
      <c r="U19" s="34">
        <f t="shared" si="0"/>
        <v>34.404040404040359</v>
      </c>
      <c r="V19" s="34">
        <f t="shared" si="0"/>
        <v>0</v>
      </c>
      <c r="W19" s="34">
        <f t="shared" si="0"/>
        <v>0</v>
      </c>
      <c r="X19" s="34">
        <f t="shared" si="0"/>
        <v>0</v>
      </c>
    </row>
    <row r="20" spans="2:24" x14ac:dyDescent="0.3">
      <c r="B20" s="16" t="s">
        <v>15</v>
      </c>
      <c r="C20" s="19"/>
      <c r="D20" s="19">
        <v>8</v>
      </c>
      <c r="E20" s="19">
        <v>12</v>
      </c>
      <c r="F20" s="19"/>
      <c r="G20" s="19"/>
      <c r="H20" s="18">
        <f>C20*M20</f>
        <v>0</v>
      </c>
      <c r="I20" s="18">
        <f>E20*O20</f>
        <v>12</v>
      </c>
      <c r="J20" s="18">
        <f>SUMPRODUCT(C20:G20,M20:Q20)</f>
        <v>20</v>
      </c>
      <c r="L20" s="7" t="s">
        <v>15</v>
      </c>
      <c r="M20" s="7">
        <v>0</v>
      </c>
      <c r="N20" s="7">
        <v>1</v>
      </c>
      <c r="O20" s="7">
        <v>1</v>
      </c>
      <c r="P20" s="7">
        <v>0</v>
      </c>
      <c r="Q20" s="7">
        <v>0</v>
      </c>
      <c r="S20" s="7" t="s">
        <v>15</v>
      </c>
      <c r="T20" s="34">
        <f t="shared" si="0"/>
        <v>0</v>
      </c>
      <c r="U20" s="34">
        <f t="shared" si="0"/>
        <v>126.66666666666669</v>
      </c>
      <c r="V20" s="34">
        <f t="shared" si="0"/>
        <v>61.333333333333329</v>
      </c>
      <c r="W20" s="34">
        <f t="shared" si="0"/>
        <v>0</v>
      </c>
      <c r="X20" s="34">
        <f t="shared" si="0"/>
        <v>0</v>
      </c>
    </row>
    <row r="21" spans="2:24" x14ac:dyDescent="0.3">
      <c r="B21" s="16" t="s">
        <v>16</v>
      </c>
      <c r="C21" s="17"/>
      <c r="D21" s="17"/>
      <c r="E21" s="17"/>
      <c r="F21" s="17">
        <v>8</v>
      </c>
      <c r="G21" s="17">
        <v>20</v>
      </c>
      <c r="H21" s="18">
        <f>C21*M21</f>
        <v>0</v>
      </c>
      <c r="I21" s="18">
        <f>G21*Q21</f>
        <v>20</v>
      </c>
      <c r="J21" s="18">
        <f>SUMPRODUCT(C21:G21,M21:Q21)</f>
        <v>20</v>
      </c>
      <c r="L21" s="7" t="s">
        <v>16</v>
      </c>
      <c r="M21" s="7">
        <v>0</v>
      </c>
      <c r="N21" s="7">
        <v>0</v>
      </c>
      <c r="O21" s="7">
        <v>0</v>
      </c>
      <c r="P21" s="7">
        <v>0</v>
      </c>
      <c r="Q21" s="11">
        <v>1</v>
      </c>
      <c r="S21" s="7" t="s">
        <v>16</v>
      </c>
      <c r="T21" s="34">
        <f t="shared" si="0"/>
        <v>0</v>
      </c>
      <c r="U21" s="34">
        <f t="shared" si="0"/>
        <v>0</v>
      </c>
      <c r="V21" s="34">
        <f t="shared" si="0"/>
        <v>0</v>
      </c>
      <c r="W21" s="34">
        <f t="shared" si="0"/>
        <v>-3.5527136788005009E-15</v>
      </c>
      <c r="X21" s="34">
        <f t="shared" si="0"/>
        <v>68.000000000000014</v>
      </c>
    </row>
    <row r="23" spans="2:24" x14ac:dyDescent="0.3">
      <c r="B23" s="1" t="s">
        <v>26</v>
      </c>
    </row>
    <row r="24" spans="2:24" ht="46.8" x14ac:dyDescent="0.3">
      <c r="B24" s="9" t="s">
        <v>27</v>
      </c>
      <c r="C24" s="13" t="s">
        <v>9</v>
      </c>
      <c r="D24" s="13" t="s">
        <v>3</v>
      </c>
      <c r="E24" s="13" t="s">
        <v>4</v>
      </c>
      <c r="F24" s="13" t="s">
        <v>5</v>
      </c>
      <c r="G24" s="13" t="s">
        <v>11</v>
      </c>
      <c r="H24" s="9" t="s">
        <v>28</v>
      </c>
      <c r="I24" s="9" t="s">
        <v>29</v>
      </c>
      <c r="J24" s="20" t="s">
        <v>30</v>
      </c>
      <c r="K24" s="20" t="s">
        <v>31</v>
      </c>
      <c r="L24" s="20" t="s">
        <v>32</v>
      </c>
      <c r="M24" s="9" t="s">
        <v>33</v>
      </c>
      <c r="N24" s="21" t="s">
        <v>34</v>
      </c>
    </row>
    <row r="25" spans="2:24" x14ac:dyDescent="0.3">
      <c r="B25" s="16" t="s">
        <v>25</v>
      </c>
      <c r="C25" s="38">
        <v>49.435897435897445</v>
      </c>
      <c r="D25" s="7">
        <v>0</v>
      </c>
      <c r="E25" s="7">
        <v>0</v>
      </c>
      <c r="F25" s="7">
        <v>102.56410256410257</v>
      </c>
      <c r="G25" s="7">
        <v>0</v>
      </c>
      <c r="H25" s="22">
        <f>SUM(C25:G25)</f>
        <v>152</v>
      </c>
      <c r="I25" s="22">
        <f>J17</f>
        <v>16</v>
      </c>
      <c r="J25" s="23">
        <f>120</f>
        <v>120</v>
      </c>
      <c r="K25" s="23">
        <v>48</v>
      </c>
      <c r="L25" s="23">
        <f>J25+K25</f>
        <v>168</v>
      </c>
      <c r="M25" s="22">
        <f>H25+I25</f>
        <v>168</v>
      </c>
      <c r="N25" s="22">
        <f>M25-J25</f>
        <v>48</v>
      </c>
    </row>
    <row r="26" spans="2:24" x14ac:dyDescent="0.3">
      <c r="B26" s="16" t="s">
        <v>13</v>
      </c>
      <c r="C26" s="38">
        <v>110.16849816849813</v>
      </c>
      <c r="D26" s="7">
        <v>0</v>
      </c>
      <c r="E26" s="7">
        <v>0</v>
      </c>
      <c r="F26" s="7">
        <v>0</v>
      </c>
      <c r="G26" s="7">
        <v>0</v>
      </c>
      <c r="H26" s="22">
        <f>SUM(C26:G26)</f>
        <v>110.16849816849813</v>
      </c>
      <c r="I26" s="22">
        <f>J18</f>
        <v>10</v>
      </c>
      <c r="J26" s="23">
        <f>8*3*5</f>
        <v>120</v>
      </c>
      <c r="K26" s="23">
        <v>48</v>
      </c>
      <c r="L26" s="23">
        <f>J26+K26</f>
        <v>168</v>
      </c>
      <c r="M26" s="22">
        <f>H26+I26</f>
        <v>120.16849816849813</v>
      </c>
      <c r="N26" s="22">
        <f>M26-J26</f>
        <v>0.16849816849813237</v>
      </c>
    </row>
    <row r="27" spans="2:24" x14ac:dyDescent="0.3">
      <c r="B27" s="16" t="s">
        <v>14</v>
      </c>
      <c r="C27" s="7">
        <v>0</v>
      </c>
      <c r="D27" s="38">
        <v>133.59595959595964</v>
      </c>
      <c r="E27" s="7">
        <v>0</v>
      </c>
      <c r="F27" s="7">
        <v>0</v>
      </c>
      <c r="G27" s="7">
        <v>0</v>
      </c>
      <c r="H27" s="22">
        <f>SUM(C27:G27)</f>
        <v>133.59595959595964</v>
      </c>
      <c r="I27" s="22">
        <f>J19</f>
        <v>10</v>
      </c>
      <c r="J27" s="23">
        <f>8*3*5</f>
        <v>120</v>
      </c>
      <c r="K27" s="23">
        <v>48</v>
      </c>
      <c r="L27" s="23">
        <f>J27+K27</f>
        <v>168</v>
      </c>
      <c r="M27" s="22">
        <f>H27+I27</f>
        <v>143.59595959595964</v>
      </c>
      <c r="N27" s="22">
        <f>M27-J27</f>
        <v>23.595959595959641</v>
      </c>
    </row>
    <row r="28" spans="2:24" x14ac:dyDescent="0.3">
      <c r="B28" s="16" t="s">
        <v>15</v>
      </c>
      <c r="C28" s="7">
        <v>0</v>
      </c>
      <c r="D28" s="38">
        <v>41.333333333333321</v>
      </c>
      <c r="E28" s="7">
        <v>106.66666666666667</v>
      </c>
      <c r="F28" s="7">
        <v>0</v>
      </c>
      <c r="G28" s="7">
        <v>0</v>
      </c>
      <c r="H28" s="22">
        <f>SUM(C28:G28)</f>
        <v>148</v>
      </c>
      <c r="I28" s="22">
        <f>J20</f>
        <v>20</v>
      </c>
      <c r="J28" s="23">
        <f>8*3*5</f>
        <v>120</v>
      </c>
      <c r="K28" s="23">
        <v>48</v>
      </c>
      <c r="L28" s="23">
        <f>J28+K28</f>
        <v>168</v>
      </c>
      <c r="M28" s="22">
        <f>H28+I28</f>
        <v>168</v>
      </c>
      <c r="N28" s="22">
        <f>M28-J28</f>
        <v>48</v>
      </c>
    </row>
    <row r="29" spans="2:24" x14ac:dyDescent="0.3">
      <c r="B29" s="16" t="s">
        <v>16</v>
      </c>
      <c r="C29" s="7">
        <v>0</v>
      </c>
      <c r="D29" s="7">
        <v>0</v>
      </c>
      <c r="E29" s="7">
        <v>0</v>
      </c>
      <c r="F29" s="32">
        <v>3.5527136788005009E-15</v>
      </c>
      <c r="G29" s="39">
        <v>99.999999999999986</v>
      </c>
      <c r="H29" s="22">
        <f>SUM(C29:G29)</f>
        <v>99.999999999999986</v>
      </c>
      <c r="I29" s="22">
        <f>J21</f>
        <v>20</v>
      </c>
      <c r="J29" s="23">
        <f>8*3*5</f>
        <v>120</v>
      </c>
      <c r="K29" s="23">
        <v>48</v>
      </c>
      <c r="L29" s="23">
        <f>J29+K29</f>
        <v>168</v>
      </c>
      <c r="M29" s="22">
        <f>H29+I29</f>
        <v>119.99999999999999</v>
      </c>
      <c r="N29" s="22">
        <f>M29-J29</f>
        <v>0</v>
      </c>
    </row>
    <row r="30" spans="2:24" x14ac:dyDescent="0.3">
      <c r="B30" s="24"/>
      <c r="H30" s="25">
        <f>SUM(H25:H29)</f>
        <v>643.7644577644578</v>
      </c>
      <c r="I30" s="26"/>
      <c r="K30" s="26"/>
      <c r="L30" s="26"/>
      <c r="M30" s="25">
        <f>SUM(M25:M29)</f>
        <v>719.7644577644578</v>
      </c>
      <c r="N30" s="25">
        <f>SUM(N25:N29)</f>
        <v>119.76445776445777</v>
      </c>
    </row>
    <row r="31" spans="2:24" x14ac:dyDescent="0.3">
      <c r="B31" s="24"/>
    </row>
    <row r="33" spans="2:14" x14ac:dyDescent="0.3">
      <c r="B33" s="1" t="s">
        <v>35</v>
      </c>
    </row>
    <row r="34" spans="2:14" x14ac:dyDescent="0.3">
      <c r="B34" s="27" t="s">
        <v>36</v>
      </c>
      <c r="C34" s="13" t="s">
        <v>9</v>
      </c>
      <c r="D34" s="13" t="s">
        <v>3</v>
      </c>
      <c r="E34" s="13" t="s">
        <v>4</v>
      </c>
      <c r="F34" s="13" t="s">
        <v>5</v>
      </c>
      <c r="G34" s="13" t="s">
        <v>11</v>
      </c>
      <c r="H34" s="28"/>
      <c r="I34" s="29"/>
      <c r="J34" s="29"/>
      <c r="K34" s="29"/>
      <c r="L34" s="29"/>
      <c r="M34" s="29"/>
      <c r="N34" s="29"/>
    </row>
    <row r="35" spans="2:14" x14ac:dyDescent="0.3">
      <c r="B35" s="16" t="s">
        <v>25</v>
      </c>
      <c r="C35" s="30">
        <f>C25*C$13*C8</f>
        <v>1186.4615384615386</v>
      </c>
      <c r="D35" s="30">
        <f>D25*D$13*D8</f>
        <v>0</v>
      </c>
      <c r="E35" s="30">
        <f>E25*E$13*E8</f>
        <v>0</v>
      </c>
      <c r="F35" s="30">
        <f>F25*F$13*F8</f>
        <v>4000.0000000000005</v>
      </c>
      <c r="G35" s="30">
        <f>G25*G$13*G8</f>
        <v>0</v>
      </c>
    </row>
    <row r="36" spans="2:14" x14ac:dyDescent="0.3">
      <c r="B36" s="16" t="s">
        <v>13</v>
      </c>
      <c r="C36" s="30">
        <f>C26*C$13*C9</f>
        <v>2313.538461538461</v>
      </c>
      <c r="D36" s="30">
        <f>D26*D$13*D9</f>
        <v>0</v>
      </c>
      <c r="E36" s="30">
        <f>E26*E$13*E9</f>
        <v>0</v>
      </c>
      <c r="F36" s="30">
        <f t="shared" ref="F36:G39" si="1">F26*F$13*F9</f>
        <v>0</v>
      </c>
      <c r="G36" s="30">
        <f t="shared" si="1"/>
        <v>0</v>
      </c>
    </row>
    <row r="37" spans="2:14" x14ac:dyDescent="0.3">
      <c r="B37" s="16" t="s">
        <v>14</v>
      </c>
      <c r="C37" s="30">
        <f t="shared" ref="C37:E39" si="2">C27*C$13*C10</f>
        <v>0</v>
      </c>
      <c r="D37" s="30">
        <f t="shared" si="2"/>
        <v>2204.3333333333339</v>
      </c>
      <c r="E37" s="30">
        <f t="shared" si="2"/>
        <v>0</v>
      </c>
      <c r="F37" s="30">
        <f t="shared" si="1"/>
        <v>0</v>
      </c>
      <c r="G37" s="30">
        <f>G27*G13*G10</f>
        <v>0</v>
      </c>
    </row>
    <row r="38" spans="2:14" x14ac:dyDescent="0.3">
      <c r="B38" s="16" t="s">
        <v>15</v>
      </c>
      <c r="C38" s="30">
        <f t="shared" si="2"/>
        <v>0</v>
      </c>
      <c r="D38" s="30">
        <f t="shared" si="2"/>
        <v>795.6666666666664</v>
      </c>
      <c r="E38" s="30">
        <f>E28*E$13*E11</f>
        <v>4000</v>
      </c>
      <c r="F38" s="30">
        <f t="shared" si="1"/>
        <v>0</v>
      </c>
      <c r="G38" s="30">
        <f t="shared" si="1"/>
        <v>0</v>
      </c>
    </row>
    <row r="39" spans="2:14" x14ac:dyDescent="0.3">
      <c r="B39" s="16" t="s">
        <v>16</v>
      </c>
      <c r="C39" s="30">
        <f t="shared" si="2"/>
        <v>0</v>
      </c>
      <c r="D39" s="30">
        <f>D29*D$13*D12</f>
        <v>0</v>
      </c>
      <c r="E39" s="30">
        <f t="shared" si="2"/>
        <v>0</v>
      </c>
      <c r="F39" s="30">
        <f t="shared" si="1"/>
        <v>1.3855583347321954E-13</v>
      </c>
      <c r="G39" s="30">
        <f t="shared" si="1"/>
        <v>2999.9999999999991</v>
      </c>
    </row>
    <row r="40" spans="2:14" x14ac:dyDescent="0.3">
      <c r="B40" s="31" t="s">
        <v>37</v>
      </c>
      <c r="C40" s="31">
        <f>SUM(C35:C39)</f>
        <v>3499.9999999999995</v>
      </c>
      <c r="D40" s="31">
        <f>SUM(D35:D39)</f>
        <v>3000.0000000000005</v>
      </c>
      <c r="E40" s="31">
        <f>SUM(E35:E39)</f>
        <v>4000</v>
      </c>
      <c r="F40" s="31">
        <f>SUM(F35:F39)</f>
        <v>4000.0000000000005</v>
      </c>
      <c r="G40" s="31">
        <f>SUM(G35:G39)</f>
        <v>2999.9999999999991</v>
      </c>
    </row>
  </sheetData>
  <scenarios current="0">
    <scenario name="Trail-1" count="25" user="Microsoft Office User" comment="Created by Microsoft Office User on 11/15/2023">
      <inputCells r="C25" val="96.4662004662005"/>
      <inputCells r="D25" val="56.4195804195804"/>
      <inputCells r="E25" val="0"/>
      <inputCells r="F25" val="0"/>
      <inputCells r="G25" val="0"/>
      <inputCells r="C26" val="0"/>
      <inputCells r="D26" val="0"/>
      <inputCells r="E26" val="133.59595959596"/>
      <inputCells r="F26" val="41.3333333333333"/>
      <inputCells r="G26" val="0"/>
      <inputCells r="C27" val="0"/>
      <inputCells r="D27" val="0"/>
      <inputCells r="E27" val="0"/>
      <inputCells r="F27" val="106.666666666667"/>
      <inputCells r="G27" val="0"/>
      <inputCells r="C28" val="55.5337995337995"/>
      <inputCells r="D28" val="0"/>
      <inputCells r="E28" val="0"/>
      <inputCells r="F28" val="0"/>
      <inputCells r="G28" val="47.0303030303031"/>
      <inputCells r="C29" val="0"/>
      <inputCells r="D29" val="0"/>
      <inputCells r="E29" val="0.404040404040403"/>
      <inputCells r="F29" val="0"/>
      <inputCells r="G29" val="92.969696969697"/>
    </scenario>
  </scenario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00D33-4988-4F17-A942-557E9CEC6056}">
  <dimension ref="B2:AB40"/>
  <sheetViews>
    <sheetView zoomScale="74" zoomScaleNormal="52" workbookViewId="0">
      <selection activeCell="G21" sqref="G21"/>
    </sheetView>
  </sheetViews>
  <sheetFormatPr defaultColWidth="10.796875" defaultRowHeight="15.6" x14ac:dyDescent="0.3"/>
  <cols>
    <col min="1" max="1" width="10.796875" style="2"/>
    <col min="2" max="2" width="19.8984375" style="2" customWidth="1"/>
    <col min="3" max="3" width="10.796875" style="2" customWidth="1"/>
    <col min="4" max="5" width="12.3984375" style="2" bestFit="1" customWidth="1"/>
    <col min="6" max="6" width="13.09765625" style="2" bestFit="1" customWidth="1"/>
    <col min="7" max="7" width="12.3984375" style="2" bestFit="1" customWidth="1"/>
    <col min="8" max="8" width="14.19921875" style="3" bestFit="1" customWidth="1"/>
    <col min="9" max="14" width="14.19921875" style="3" customWidth="1"/>
    <col min="15" max="15" width="10.796875" style="2"/>
    <col min="16" max="19" width="10.8984375" style="2" bestFit="1" customWidth="1"/>
    <col min="20" max="20" width="10.5" style="2" customWidth="1"/>
    <col min="21" max="21" width="13.19921875" style="2" bestFit="1" customWidth="1"/>
    <col min="22" max="22" width="15.796875" style="2" bestFit="1" customWidth="1"/>
    <col min="23" max="28" width="10.796875" style="2"/>
    <col min="29" max="29" width="21.5" style="2" bestFit="1" customWidth="1"/>
    <col min="30" max="36" width="10.796875" style="2"/>
    <col min="37" max="37" width="13.5" style="2" bestFit="1" customWidth="1"/>
    <col min="38" max="42" width="10.796875" style="2"/>
    <col min="43" max="43" width="21.296875" style="2" bestFit="1" customWidth="1"/>
    <col min="44" max="16384" width="10.796875" style="2"/>
  </cols>
  <sheetData>
    <row r="2" spans="2:28" x14ac:dyDescent="0.3">
      <c r="B2" s="1" t="s">
        <v>0</v>
      </c>
    </row>
    <row r="3" spans="2:28" x14ac:dyDescent="0.3"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I3" s="2"/>
      <c r="J3" s="2"/>
      <c r="K3" s="2"/>
      <c r="L3" s="2"/>
      <c r="M3" s="5"/>
      <c r="N3" s="2"/>
      <c r="T3" s="5"/>
      <c r="AB3" s="6"/>
    </row>
    <row r="4" spans="2:28" x14ac:dyDescent="0.3">
      <c r="B4" s="7">
        <v>2</v>
      </c>
      <c r="C4" s="7">
        <v>3000</v>
      </c>
      <c r="D4" s="7">
        <v>2800</v>
      </c>
      <c r="E4" s="7">
        <v>4000</v>
      </c>
      <c r="F4" s="7">
        <v>4300</v>
      </c>
      <c r="G4" s="7">
        <v>2800</v>
      </c>
      <c r="H4" s="8"/>
      <c r="I4" s="2"/>
      <c r="J4" s="37"/>
      <c r="K4" s="2"/>
      <c r="L4" s="2"/>
      <c r="M4" s="5"/>
      <c r="N4" s="2"/>
      <c r="T4" s="5"/>
    </row>
    <row r="5" spans="2:28" x14ac:dyDescent="0.3">
      <c r="I5" s="2"/>
      <c r="J5" s="2"/>
      <c r="K5" s="2"/>
      <c r="L5" s="2"/>
      <c r="M5" s="5"/>
      <c r="N5" s="2"/>
      <c r="T5" s="5"/>
    </row>
    <row r="6" spans="2:28" x14ac:dyDescent="0.3">
      <c r="B6" s="1" t="s">
        <v>7</v>
      </c>
      <c r="I6" s="2"/>
      <c r="J6" s="2"/>
      <c r="K6" s="2"/>
      <c r="L6" s="2"/>
      <c r="M6" s="5"/>
      <c r="N6" s="2"/>
      <c r="T6" s="5"/>
    </row>
    <row r="7" spans="2:28" x14ac:dyDescent="0.3">
      <c r="B7" s="9" t="s">
        <v>8</v>
      </c>
      <c r="C7" s="4" t="s">
        <v>9</v>
      </c>
      <c r="D7" s="4" t="s">
        <v>10</v>
      </c>
      <c r="E7" s="4" t="s">
        <v>4</v>
      </c>
      <c r="F7" s="4" t="s">
        <v>5</v>
      </c>
      <c r="G7" s="4" t="s">
        <v>11</v>
      </c>
      <c r="H7" s="10"/>
      <c r="I7" s="2"/>
      <c r="J7" s="2"/>
      <c r="K7" s="2"/>
      <c r="L7" s="2"/>
      <c r="M7" s="5"/>
      <c r="N7" s="2"/>
      <c r="T7" s="5"/>
    </row>
    <row r="8" spans="2:28" x14ac:dyDescent="0.3">
      <c r="B8" s="7" t="s">
        <v>12</v>
      </c>
      <c r="C8" s="7">
        <v>40</v>
      </c>
      <c r="D8" s="7">
        <v>0</v>
      </c>
      <c r="E8" s="7">
        <v>0</v>
      </c>
      <c r="F8" s="7">
        <v>60</v>
      </c>
      <c r="G8" s="7">
        <v>0</v>
      </c>
      <c r="H8" s="10"/>
      <c r="I8" s="2"/>
      <c r="J8" s="2"/>
      <c r="K8" s="2"/>
      <c r="L8" s="2"/>
      <c r="M8" s="5"/>
      <c r="N8" s="2"/>
      <c r="T8" s="5"/>
    </row>
    <row r="9" spans="2:28" x14ac:dyDescent="0.3">
      <c r="B9" s="7" t="s">
        <v>13</v>
      </c>
      <c r="C9" s="7">
        <v>35</v>
      </c>
      <c r="D9" s="7">
        <v>25</v>
      </c>
      <c r="E9" s="7">
        <v>0</v>
      </c>
      <c r="F9" s="7">
        <v>0</v>
      </c>
      <c r="G9" s="7">
        <v>0</v>
      </c>
      <c r="H9" s="10"/>
      <c r="I9" s="10"/>
      <c r="J9" s="10"/>
      <c r="K9" s="10"/>
      <c r="L9" s="10"/>
      <c r="M9" s="10"/>
      <c r="N9" s="10"/>
      <c r="U9" s="5"/>
    </row>
    <row r="10" spans="2:28" x14ac:dyDescent="0.3">
      <c r="B10" s="7" t="s">
        <v>14</v>
      </c>
      <c r="C10" s="7">
        <v>0</v>
      </c>
      <c r="D10" s="7">
        <v>30</v>
      </c>
      <c r="E10" s="7">
        <v>0</v>
      </c>
      <c r="F10" s="7">
        <v>0</v>
      </c>
      <c r="G10" s="7">
        <v>45</v>
      </c>
      <c r="H10" s="10"/>
      <c r="I10" s="10"/>
      <c r="J10" s="10"/>
      <c r="K10" s="10"/>
      <c r="L10" s="10"/>
      <c r="M10" s="10"/>
      <c r="N10" s="10"/>
    </row>
    <row r="11" spans="2:28" x14ac:dyDescent="0.3">
      <c r="B11" s="7" t="s">
        <v>15</v>
      </c>
      <c r="C11" s="7">
        <v>0</v>
      </c>
      <c r="D11" s="7">
        <v>35</v>
      </c>
      <c r="E11" s="7">
        <v>50</v>
      </c>
      <c r="F11" s="7">
        <v>0</v>
      </c>
      <c r="G11" s="7">
        <v>0</v>
      </c>
      <c r="H11" s="10"/>
      <c r="I11" s="10"/>
      <c r="J11" s="10"/>
      <c r="K11" s="10"/>
      <c r="L11" s="10"/>
      <c r="M11" s="10"/>
      <c r="N11" s="10"/>
      <c r="O11" s="5"/>
      <c r="P11" s="5"/>
      <c r="Q11" s="5"/>
      <c r="R11" s="5"/>
      <c r="S11" s="5"/>
      <c r="T11" s="5"/>
      <c r="U11" s="5"/>
    </row>
    <row r="12" spans="2:28" x14ac:dyDescent="0.3">
      <c r="B12" s="7" t="s">
        <v>16</v>
      </c>
      <c r="C12" s="7">
        <v>0</v>
      </c>
      <c r="D12" s="7">
        <v>0</v>
      </c>
      <c r="E12" s="7">
        <v>0</v>
      </c>
      <c r="F12" s="7">
        <v>60</v>
      </c>
      <c r="G12" s="11">
        <v>50</v>
      </c>
      <c r="H12" s="10"/>
      <c r="I12" s="10"/>
      <c r="J12" s="10"/>
      <c r="K12" s="10"/>
      <c r="L12" s="10"/>
      <c r="M12" s="10"/>
      <c r="N12" s="10"/>
    </row>
    <row r="13" spans="2:28" x14ac:dyDescent="0.3">
      <c r="B13" s="7" t="s">
        <v>17</v>
      </c>
      <c r="C13" s="7">
        <v>0.6</v>
      </c>
      <c r="D13" s="7">
        <v>0.55000000000000004</v>
      </c>
      <c r="E13" s="7">
        <v>0.75</v>
      </c>
      <c r="F13" s="7">
        <v>0.65</v>
      </c>
      <c r="G13" s="7">
        <v>0.6</v>
      </c>
      <c r="H13" s="10"/>
      <c r="I13" s="10"/>
      <c r="J13" s="10"/>
      <c r="K13" s="10"/>
      <c r="L13" s="10"/>
      <c r="M13" s="10"/>
      <c r="N13" s="10"/>
    </row>
    <row r="14" spans="2:28" x14ac:dyDescent="0.3">
      <c r="AB14" s="5"/>
    </row>
    <row r="15" spans="2:28" ht="31.2" x14ac:dyDescent="0.3">
      <c r="B15" s="1" t="s">
        <v>18</v>
      </c>
      <c r="L15" s="3" t="s">
        <v>19</v>
      </c>
      <c r="S15" s="3" t="s">
        <v>20</v>
      </c>
      <c r="T15" s="3"/>
      <c r="U15" s="3"/>
    </row>
    <row r="16" spans="2:28" ht="31.2" x14ac:dyDescent="0.3">
      <c r="B16" s="12" t="s">
        <v>21</v>
      </c>
      <c r="C16" s="13" t="s">
        <v>9</v>
      </c>
      <c r="D16" s="13" t="s">
        <v>3</v>
      </c>
      <c r="E16" s="13" t="s">
        <v>4</v>
      </c>
      <c r="F16" s="13" t="s">
        <v>5</v>
      </c>
      <c r="G16" s="13" t="s">
        <v>11</v>
      </c>
      <c r="H16" s="14" t="s">
        <v>22</v>
      </c>
      <c r="I16" s="15" t="s">
        <v>23</v>
      </c>
      <c r="J16" s="14" t="s">
        <v>24</v>
      </c>
      <c r="L16" s="9" t="s">
        <v>8</v>
      </c>
      <c r="M16" s="4" t="s">
        <v>9</v>
      </c>
      <c r="N16" s="4" t="s">
        <v>10</v>
      </c>
      <c r="O16" s="4" t="s">
        <v>4</v>
      </c>
      <c r="P16" s="4" t="s">
        <v>5</v>
      </c>
      <c r="Q16" s="4" t="s">
        <v>11</v>
      </c>
      <c r="S16" s="9" t="s">
        <v>8</v>
      </c>
      <c r="T16" s="4" t="s">
        <v>9</v>
      </c>
      <c r="U16" s="4" t="s">
        <v>10</v>
      </c>
      <c r="V16" s="4" t="s">
        <v>4</v>
      </c>
      <c r="W16" s="4" t="s">
        <v>5</v>
      </c>
      <c r="X16" s="4" t="s">
        <v>11</v>
      </c>
    </row>
    <row r="17" spans="2:24" x14ac:dyDescent="0.3">
      <c r="B17" s="16" t="s">
        <v>25</v>
      </c>
      <c r="C17" s="35">
        <v>0</v>
      </c>
      <c r="D17" s="17">
        <v>0</v>
      </c>
      <c r="E17" s="17">
        <v>0</v>
      </c>
      <c r="F17" s="17">
        <v>8</v>
      </c>
      <c r="G17" s="17">
        <v>0</v>
      </c>
      <c r="H17" s="18">
        <f>C17*M17</f>
        <v>0</v>
      </c>
      <c r="I17" s="18">
        <f>F17*P17</f>
        <v>8</v>
      </c>
      <c r="J17" s="18">
        <f>SUMPRODUCT(C17:G17,M17:Q17)</f>
        <v>8</v>
      </c>
      <c r="L17" s="7" t="s">
        <v>12</v>
      </c>
      <c r="M17" s="7">
        <v>1</v>
      </c>
      <c r="N17" s="7">
        <v>0</v>
      </c>
      <c r="O17" s="7">
        <v>0</v>
      </c>
      <c r="P17" s="7">
        <v>1</v>
      </c>
      <c r="Q17" s="7">
        <v>0</v>
      </c>
      <c r="S17" s="7" t="s">
        <v>12</v>
      </c>
      <c r="T17" s="7">
        <f t="shared" ref="T17:X21" si="0">M17*168-C25</f>
        <v>147.99999999999997</v>
      </c>
      <c r="U17" s="7">
        <f t="shared" si="0"/>
        <v>0</v>
      </c>
      <c r="V17" s="7">
        <f t="shared" si="0"/>
        <v>0</v>
      </c>
      <c r="W17" s="7">
        <f t="shared" si="0"/>
        <v>76.000000000000028</v>
      </c>
      <c r="X17" s="7">
        <f t="shared" si="0"/>
        <v>0</v>
      </c>
    </row>
    <row r="18" spans="2:24" x14ac:dyDescent="0.3">
      <c r="B18" s="16" t="s">
        <v>13</v>
      </c>
      <c r="C18" s="36">
        <v>0</v>
      </c>
      <c r="D18" s="19">
        <v>8</v>
      </c>
      <c r="E18" s="19">
        <v>0</v>
      </c>
      <c r="F18" s="19">
        <v>0</v>
      </c>
      <c r="G18" s="19">
        <v>0</v>
      </c>
      <c r="H18" s="18">
        <f>C18*M18</f>
        <v>0</v>
      </c>
      <c r="I18" s="18">
        <f>D18*N18</f>
        <v>0</v>
      </c>
      <c r="J18" s="18">
        <f>SUMPRODUCT(C18:G18,M18:Q18)</f>
        <v>0</v>
      </c>
      <c r="L18" s="7" t="s">
        <v>13</v>
      </c>
      <c r="M18" s="7">
        <v>1</v>
      </c>
      <c r="N18" s="7">
        <v>0</v>
      </c>
      <c r="O18" s="7">
        <v>0</v>
      </c>
      <c r="P18" s="7">
        <v>0</v>
      </c>
      <c r="Q18" s="7">
        <v>0</v>
      </c>
      <c r="S18" s="7" t="s">
        <v>13</v>
      </c>
      <c r="T18" s="7">
        <f t="shared" si="0"/>
        <v>48.000000000000028</v>
      </c>
      <c r="U18" s="7">
        <f t="shared" si="0"/>
        <v>-2.3703261575747092E-14</v>
      </c>
      <c r="V18" s="7">
        <f t="shared" si="0"/>
        <v>0</v>
      </c>
      <c r="W18" s="7">
        <f t="shared" si="0"/>
        <v>0</v>
      </c>
      <c r="X18" s="7">
        <f t="shared" si="0"/>
        <v>0</v>
      </c>
    </row>
    <row r="19" spans="2:24" x14ac:dyDescent="0.3">
      <c r="B19" s="16" t="s">
        <v>14</v>
      </c>
      <c r="C19" s="17">
        <v>0</v>
      </c>
      <c r="D19" s="35">
        <v>0</v>
      </c>
      <c r="E19" s="17">
        <v>0</v>
      </c>
      <c r="F19" s="17">
        <v>0</v>
      </c>
      <c r="G19" s="17">
        <v>24</v>
      </c>
      <c r="H19" s="18">
        <f>D19*N19</f>
        <v>0</v>
      </c>
      <c r="I19" s="18">
        <f>G19*Q19</f>
        <v>0</v>
      </c>
      <c r="J19" s="18">
        <f>SUMPRODUCT(C19:G19,M19:Q19)</f>
        <v>0</v>
      </c>
      <c r="L19" s="7" t="s">
        <v>14</v>
      </c>
      <c r="M19" s="7">
        <v>0</v>
      </c>
      <c r="N19" s="7">
        <v>1</v>
      </c>
      <c r="O19" s="7">
        <v>0</v>
      </c>
      <c r="P19" s="7">
        <v>0</v>
      </c>
      <c r="Q19" s="7">
        <v>0</v>
      </c>
      <c r="S19" s="7" t="s">
        <v>14</v>
      </c>
      <c r="T19" s="7">
        <f t="shared" si="0"/>
        <v>0</v>
      </c>
      <c r="U19" s="7">
        <f t="shared" si="0"/>
        <v>48</v>
      </c>
      <c r="V19" s="7">
        <f t="shared" si="0"/>
        <v>0</v>
      </c>
      <c r="W19" s="7">
        <f t="shared" si="0"/>
        <v>0</v>
      </c>
      <c r="X19" s="7">
        <f t="shared" si="0"/>
        <v>0</v>
      </c>
    </row>
    <row r="20" spans="2:24" x14ac:dyDescent="0.3">
      <c r="B20" s="16" t="s">
        <v>15</v>
      </c>
      <c r="C20" s="19">
        <v>0</v>
      </c>
      <c r="D20" s="36">
        <v>0</v>
      </c>
      <c r="E20" s="19">
        <v>12</v>
      </c>
      <c r="F20" s="19">
        <v>0</v>
      </c>
      <c r="G20" s="19">
        <v>0</v>
      </c>
      <c r="H20" s="18">
        <f>D20*N20</f>
        <v>0</v>
      </c>
      <c r="I20" s="18">
        <f>E20*O20</f>
        <v>12</v>
      </c>
      <c r="J20" s="18">
        <f>SUMPRODUCT(C20:G20,M20:Q20)</f>
        <v>12</v>
      </c>
      <c r="L20" s="7" t="s">
        <v>15</v>
      </c>
      <c r="M20" s="7">
        <v>0</v>
      </c>
      <c r="N20" s="7">
        <v>1</v>
      </c>
      <c r="O20" s="7">
        <v>1</v>
      </c>
      <c r="P20" s="7">
        <v>0</v>
      </c>
      <c r="Q20" s="7">
        <v>0</v>
      </c>
      <c r="S20" s="7" t="s">
        <v>15</v>
      </c>
      <c r="T20" s="7">
        <f t="shared" si="0"/>
        <v>0</v>
      </c>
      <c r="U20" s="7">
        <f t="shared" si="0"/>
        <v>125.40259740259742</v>
      </c>
      <c r="V20" s="7">
        <f t="shared" si="0"/>
        <v>61.333333333333329</v>
      </c>
      <c r="W20" s="7">
        <f t="shared" si="0"/>
        <v>0</v>
      </c>
      <c r="X20" s="7">
        <f t="shared" si="0"/>
        <v>0</v>
      </c>
    </row>
    <row r="21" spans="2:24" x14ac:dyDescent="0.3">
      <c r="B21" s="16" t="s">
        <v>16</v>
      </c>
      <c r="C21" s="17">
        <v>0</v>
      </c>
      <c r="D21" s="17">
        <v>0</v>
      </c>
      <c r="E21" s="17">
        <v>0</v>
      </c>
      <c r="F21" s="17">
        <v>8</v>
      </c>
      <c r="G21" s="35">
        <v>0</v>
      </c>
      <c r="H21" s="18">
        <f>F21*P21</f>
        <v>8</v>
      </c>
      <c r="I21" s="18">
        <f>G21*Q21</f>
        <v>0</v>
      </c>
      <c r="J21" s="18">
        <f>SUMPRODUCT(C21:G21,M21:Q21)</f>
        <v>8</v>
      </c>
      <c r="L21" s="7" t="s">
        <v>16</v>
      </c>
      <c r="M21" s="7">
        <v>0</v>
      </c>
      <c r="N21" s="7">
        <v>0</v>
      </c>
      <c r="O21" s="7">
        <v>0</v>
      </c>
      <c r="P21" s="7">
        <v>1</v>
      </c>
      <c r="Q21" s="11">
        <v>1</v>
      </c>
      <c r="S21" s="7" t="s">
        <v>16</v>
      </c>
      <c r="T21" s="7">
        <f t="shared" si="0"/>
        <v>0</v>
      </c>
      <c r="U21" s="7">
        <f t="shared" si="0"/>
        <v>0</v>
      </c>
      <c r="V21" s="7">
        <f t="shared" si="0"/>
        <v>0</v>
      </c>
      <c r="W21" s="7">
        <f t="shared" si="0"/>
        <v>149.74358974358972</v>
      </c>
      <c r="X21" s="7">
        <f t="shared" si="0"/>
        <v>74.256410256410277</v>
      </c>
    </row>
    <row r="23" spans="2:24" x14ac:dyDescent="0.3">
      <c r="B23" s="1" t="s">
        <v>26</v>
      </c>
    </row>
    <row r="24" spans="2:24" ht="46.8" x14ac:dyDescent="0.3">
      <c r="B24" s="9" t="s">
        <v>27</v>
      </c>
      <c r="C24" s="13" t="s">
        <v>9</v>
      </c>
      <c r="D24" s="13" t="s">
        <v>3</v>
      </c>
      <c r="E24" s="13" t="s">
        <v>4</v>
      </c>
      <c r="F24" s="13" t="s">
        <v>5</v>
      </c>
      <c r="G24" s="13" t="s">
        <v>11</v>
      </c>
      <c r="H24" s="9" t="s">
        <v>28</v>
      </c>
      <c r="I24" s="9" t="s">
        <v>29</v>
      </c>
      <c r="J24" s="20" t="s">
        <v>30</v>
      </c>
      <c r="K24" s="20" t="s">
        <v>31</v>
      </c>
      <c r="L24" s="20" t="s">
        <v>32</v>
      </c>
      <c r="M24" s="9" t="s">
        <v>33</v>
      </c>
      <c r="N24" s="21" t="s">
        <v>34</v>
      </c>
    </row>
    <row r="25" spans="2:24" x14ac:dyDescent="0.3">
      <c r="B25" s="16" t="s">
        <v>25</v>
      </c>
      <c r="C25" s="34">
        <v>20.000000000000018</v>
      </c>
      <c r="D25" s="34">
        <v>0</v>
      </c>
      <c r="E25" s="34">
        <v>0</v>
      </c>
      <c r="F25" s="34">
        <v>91.999999999999972</v>
      </c>
      <c r="G25" s="34">
        <v>0</v>
      </c>
      <c r="H25" s="22">
        <f>SUM(C25:G25)</f>
        <v>111.99999999999999</v>
      </c>
      <c r="I25" s="22">
        <f>J17</f>
        <v>8</v>
      </c>
      <c r="J25" s="23">
        <f>120</f>
        <v>120</v>
      </c>
      <c r="K25" s="23">
        <v>48</v>
      </c>
      <c r="L25" s="23">
        <f>J25+K25</f>
        <v>168</v>
      </c>
      <c r="M25" s="22">
        <f>H25+I25</f>
        <v>119.99999999999999</v>
      </c>
      <c r="N25" s="22">
        <f>M25-J25</f>
        <v>0</v>
      </c>
    </row>
    <row r="26" spans="2:24" x14ac:dyDescent="0.3">
      <c r="B26" s="16" t="s">
        <v>13</v>
      </c>
      <c r="C26" s="34">
        <v>119.99999999999997</v>
      </c>
      <c r="D26" s="34">
        <v>2.3703261575747092E-14</v>
      </c>
      <c r="E26" s="34">
        <v>0</v>
      </c>
      <c r="F26" s="34">
        <v>0</v>
      </c>
      <c r="G26" s="34">
        <v>0</v>
      </c>
      <c r="H26" s="22">
        <f>SUM(C26:G26)</f>
        <v>120</v>
      </c>
      <c r="I26" s="22">
        <f>J18</f>
        <v>0</v>
      </c>
      <c r="J26" s="23">
        <f>8*3*5</f>
        <v>120</v>
      </c>
      <c r="K26" s="23">
        <v>48</v>
      </c>
      <c r="L26" s="23">
        <f>J26+K26</f>
        <v>168</v>
      </c>
      <c r="M26" s="22">
        <f>H26+I26</f>
        <v>120</v>
      </c>
      <c r="N26" s="22">
        <f>M26-J26</f>
        <v>0</v>
      </c>
    </row>
    <row r="27" spans="2:24" x14ac:dyDescent="0.3">
      <c r="B27" s="16" t="s">
        <v>14</v>
      </c>
      <c r="C27" s="34">
        <v>0</v>
      </c>
      <c r="D27" s="34">
        <v>120</v>
      </c>
      <c r="E27" s="34">
        <v>0</v>
      </c>
      <c r="F27" s="34">
        <v>0</v>
      </c>
      <c r="G27" s="34">
        <v>0</v>
      </c>
      <c r="H27" s="22">
        <f>SUM(C27:G27)</f>
        <v>120</v>
      </c>
      <c r="I27" s="22">
        <f>J19</f>
        <v>0</v>
      </c>
      <c r="J27" s="23">
        <f>8*3*5</f>
        <v>120</v>
      </c>
      <c r="K27" s="23">
        <v>48</v>
      </c>
      <c r="L27" s="23">
        <f>J27+K27</f>
        <v>168</v>
      </c>
      <c r="M27" s="22">
        <f>H27+I27</f>
        <v>120</v>
      </c>
      <c r="N27" s="22">
        <f>M27-J27</f>
        <v>0</v>
      </c>
    </row>
    <row r="28" spans="2:24" x14ac:dyDescent="0.3">
      <c r="B28" s="16" t="s">
        <v>15</v>
      </c>
      <c r="C28" s="34">
        <v>0</v>
      </c>
      <c r="D28" s="34">
        <v>42.597402597402585</v>
      </c>
      <c r="E28" s="34">
        <v>106.66666666666667</v>
      </c>
      <c r="F28" s="34">
        <v>0</v>
      </c>
      <c r="G28" s="34">
        <v>0</v>
      </c>
      <c r="H28" s="22">
        <f>SUM(C28:G28)</f>
        <v>149.26406926406926</v>
      </c>
      <c r="I28" s="22">
        <f>J20</f>
        <v>12</v>
      </c>
      <c r="J28" s="23">
        <f>8*3*5</f>
        <v>120</v>
      </c>
      <c r="K28" s="23">
        <v>48</v>
      </c>
      <c r="L28" s="23">
        <f>J28+K28</f>
        <v>168</v>
      </c>
      <c r="M28" s="22">
        <f>H28+I28</f>
        <v>161.26406926406926</v>
      </c>
      <c r="N28" s="22">
        <f>M28-J28</f>
        <v>41.264069264069263</v>
      </c>
    </row>
    <row r="29" spans="2:24" x14ac:dyDescent="0.3">
      <c r="B29" s="16" t="s">
        <v>16</v>
      </c>
      <c r="C29" s="34">
        <v>0</v>
      </c>
      <c r="D29" s="34">
        <v>0</v>
      </c>
      <c r="E29" s="34">
        <v>0</v>
      </c>
      <c r="F29" s="34">
        <v>18.25641025641027</v>
      </c>
      <c r="G29" s="33">
        <v>93.743589743589723</v>
      </c>
      <c r="H29" s="22">
        <f>SUM(C29:G29)</f>
        <v>112</v>
      </c>
      <c r="I29" s="22">
        <f>J21</f>
        <v>8</v>
      </c>
      <c r="J29" s="23">
        <f>8*3*5</f>
        <v>120</v>
      </c>
      <c r="K29" s="23">
        <v>48</v>
      </c>
      <c r="L29" s="23">
        <f>J29+K29</f>
        <v>168</v>
      </c>
      <c r="M29" s="22">
        <f>H29+I29</f>
        <v>120</v>
      </c>
      <c r="N29" s="22">
        <f>M29-J29</f>
        <v>0</v>
      </c>
    </row>
    <row r="30" spans="2:24" x14ac:dyDescent="0.3">
      <c r="B30" s="24"/>
      <c r="H30" s="25">
        <f>SUM(H25:H29)</f>
        <v>613.26406926406924</v>
      </c>
      <c r="I30" s="26"/>
      <c r="K30" s="26"/>
      <c r="L30" s="26"/>
      <c r="M30" s="25">
        <f>SUM(M25:M29)</f>
        <v>641.26406926406924</v>
      </c>
      <c r="N30" s="25">
        <f>SUM(N25:N29)</f>
        <v>41.264069264069263</v>
      </c>
    </row>
    <row r="31" spans="2:24" x14ac:dyDescent="0.3">
      <c r="B31" s="24"/>
    </row>
    <row r="33" spans="2:14" x14ac:dyDescent="0.3">
      <c r="B33" s="1" t="s">
        <v>35</v>
      </c>
    </row>
    <row r="34" spans="2:14" x14ac:dyDescent="0.3">
      <c r="B34" s="27" t="s">
        <v>36</v>
      </c>
      <c r="C34" s="13" t="s">
        <v>9</v>
      </c>
      <c r="D34" s="13" t="s">
        <v>3</v>
      </c>
      <c r="E34" s="13" t="s">
        <v>4</v>
      </c>
      <c r="F34" s="13" t="s">
        <v>5</v>
      </c>
      <c r="G34" s="13" t="s">
        <v>11</v>
      </c>
      <c r="H34" s="28"/>
      <c r="I34" s="29"/>
      <c r="J34" s="29"/>
      <c r="K34" s="29"/>
      <c r="L34" s="29"/>
      <c r="M34" s="29"/>
      <c r="N34" s="29"/>
    </row>
    <row r="35" spans="2:14" x14ac:dyDescent="0.3">
      <c r="B35" s="16" t="s">
        <v>25</v>
      </c>
      <c r="C35" s="30">
        <f>C25*C$13*C8</f>
        <v>480.00000000000045</v>
      </c>
      <c r="D35" s="30">
        <f>D25*D$13*D8</f>
        <v>0</v>
      </c>
      <c r="E35" s="30">
        <f>E25*E$13*E8</f>
        <v>0</v>
      </c>
      <c r="F35" s="30">
        <f>F25*F$13*F8</f>
        <v>3587.9999999999991</v>
      </c>
      <c r="G35" s="30">
        <f>G25*G$13*G8</f>
        <v>0</v>
      </c>
    </row>
    <row r="36" spans="2:14" x14ac:dyDescent="0.3">
      <c r="B36" s="16" t="s">
        <v>13</v>
      </c>
      <c r="C36" s="30">
        <f>C26*C$13*C9</f>
        <v>2519.9999999999995</v>
      </c>
      <c r="D36" s="30">
        <f>D26*D$13*D9</f>
        <v>3.2591984666652257E-13</v>
      </c>
      <c r="E36" s="30">
        <f>E26*E$13*E9</f>
        <v>0</v>
      </c>
      <c r="F36" s="30">
        <f t="shared" ref="F36:G39" si="1">F26*F$13*F9</f>
        <v>0</v>
      </c>
      <c r="G36" s="30">
        <f t="shared" si="1"/>
        <v>0</v>
      </c>
    </row>
    <row r="37" spans="2:14" x14ac:dyDescent="0.3">
      <c r="B37" s="16" t="s">
        <v>14</v>
      </c>
      <c r="C37" s="30">
        <f t="shared" ref="C37:E39" si="2">C27*C$13*C10</f>
        <v>0</v>
      </c>
      <c r="D37" s="30">
        <f t="shared" si="2"/>
        <v>1980</v>
      </c>
      <c r="E37" s="30">
        <f t="shared" si="2"/>
        <v>0</v>
      </c>
      <c r="F37" s="30">
        <f t="shared" si="1"/>
        <v>0</v>
      </c>
      <c r="G37" s="30">
        <v>0</v>
      </c>
    </row>
    <row r="38" spans="2:14" x14ac:dyDescent="0.3">
      <c r="B38" s="16" t="s">
        <v>15</v>
      </c>
      <c r="C38" s="30">
        <f t="shared" si="2"/>
        <v>0</v>
      </c>
      <c r="D38" s="30">
        <f t="shared" si="2"/>
        <v>819.99999999999977</v>
      </c>
      <c r="E38" s="30">
        <f>E28*E$13*E11</f>
        <v>4000</v>
      </c>
      <c r="F38" s="30">
        <f t="shared" si="1"/>
        <v>0</v>
      </c>
      <c r="G38" s="30">
        <f t="shared" si="1"/>
        <v>0</v>
      </c>
    </row>
    <row r="39" spans="2:14" x14ac:dyDescent="0.3">
      <c r="B39" s="16" t="s">
        <v>16</v>
      </c>
      <c r="C39" s="30">
        <f t="shared" si="2"/>
        <v>0</v>
      </c>
      <c r="D39" s="30">
        <f>D29*D$13*D12</f>
        <v>0</v>
      </c>
      <c r="E39" s="30">
        <f t="shared" si="2"/>
        <v>0</v>
      </c>
      <c r="F39" s="30">
        <f t="shared" si="1"/>
        <v>712.00000000000057</v>
      </c>
      <c r="G39" s="30">
        <f t="shared" si="1"/>
        <v>2812.3076923076915</v>
      </c>
    </row>
    <row r="40" spans="2:14" x14ac:dyDescent="0.3">
      <c r="B40" s="31" t="s">
        <v>37</v>
      </c>
      <c r="C40" s="30">
        <f>SUM(C35:C39)</f>
        <v>3000</v>
      </c>
      <c r="D40" s="30">
        <f>SUM(D35:D39)</f>
        <v>2800</v>
      </c>
      <c r="E40" s="30">
        <f>SUM(E35:E39)</f>
        <v>4000</v>
      </c>
      <c r="F40" s="30">
        <f>SUM(F35:F39)</f>
        <v>4300</v>
      </c>
      <c r="G40" s="30">
        <f>SUM(G35:G39)</f>
        <v>2812.3076923076915</v>
      </c>
    </row>
  </sheetData>
  <scenarios current="0">
    <scenario name="Trail-1" count="25" user="Microsoft Office User" comment="Created by Microsoft Office User on 11/15/2023">
      <inputCells r="C25" val="96.4662004662005"/>
      <inputCells r="D25" val="56.4195804195804"/>
      <inputCells r="E25" val="0"/>
      <inputCells r="F25" val="0"/>
      <inputCells r="G25" val="0"/>
      <inputCells r="C26" val="0"/>
      <inputCells r="D26" val="0"/>
      <inputCells r="E26" val="133.59595959596"/>
      <inputCells r="F26" val="41.3333333333333"/>
      <inputCells r="G26" val="0"/>
      <inputCells r="C27" val="0"/>
      <inputCells r="D27" val="0"/>
      <inputCells r="E27" val="0"/>
      <inputCells r="F27" val="106.666666666667"/>
      <inputCells r="G27" val="0"/>
      <inputCells r="C28" val="55.5337995337995"/>
      <inputCells r="D28" val="0"/>
      <inputCells r="E28" val="0"/>
      <inputCells r="F28" val="0"/>
      <inputCells r="G28" val="47.0303030303031"/>
      <inputCells r="C29" val="0"/>
      <inputCells r="D29" val="0"/>
      <inputCells r="E29" val="0.404040404040403"/>
      <inputCells r="F29" val="0"/>
      <inputCells r="G29" val="92.969696969697"/>
    </scenario>
  </scenario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</vt:lpstr>
      <vt:lpstr>Q6_Week1</vt:lpstr>
      <vt:lpstr>Q6_Week2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Priyansh Saxena</dc:creator>
  <cp:lastModifiedBy>Priyansh Saxena</cp:lastModifiedBy>
  <dcterms:created xsi:type="dcterms:W3CDTF">2023-12-10T22:51:29Z</dcterms:created>
  <dcterms:modified xsi:type="dcterms:W3CDTF">2023-12-14T04:18:54Z</dcterms:modified>
</cp:coreProperties>
</file>