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E14" i="2" s="1"/>
  <c r="B8" i="2"/>
  <c r="B4" i="2"/>
  <c r="D9" i="2"/>
  <c r="B9" i="2"/>
  <c r="B15" i="2"/>
  <c r="E15" i="2" s="1"/>
  <c r="D15" i="2"/>
  <c r="D4" i="2"/>
  <c r="B18" i="2"/>
  <c r="E10" i="2"/>
  <c r="E5" i="2"/>
  <c r="E7" i="2"/>
  <c r="E8" i="2"/>
  <c r="E11" i="2"/>
  <c r="E12" i="2"/>
  <c r="E17" i="2"/>
  <c r="E18" i="2"/>
  <c r="E16" i="2" s="1"/>
  <c r="D5" i="2"/>
  <c r="D7" i="2"/>
  <c r="D8" i="2"/>
  <c r="D11" i="2"/>
  <c r="D12" i="2"/>
  <c r="D14" i="2"/>
  <c r="D17" i="2"/>
  <c r="B5" i="2"/>
  <c r="B7" i="2"/>
  <c r="B11" i="2"/>
  <c r="B12" i="2"/>
  <c r="B17" i="2"/>
  <c r="C5" i="2"/>
  <c r="C7" i="2"/>
  <c r="C8" i="2"/>
  <c r="C9" i="2"/>
  <c r="C11" i="2"/>
  <c r="C12" i="2"/>
  <c r="C14" i="2"/>
  <c r="C15" i="2"/>
  <c r="C17" i="2"/>
  <c r="C18" i="2"/>
  <c r="C4" i="2"/>
  <c r="E3" i="2"/>
  <c r="M14" i="2"/>
  <c r="O14" i="2" s="1"/>
  <c r="N14" i="2"/>
  <c r="M4" i="2"/>
  <c r="N4" i="2"/>
  <c r="M5" i="2"/>
  <c r="N5" i="2"/>
  <c r="M6" i="2"/>
  <c r="O6" i="2" s="1"/>
  <c r="N6" i="2"/>
  <c r="M7" i="2"/>
  <c r="N7" i="2"/>
  <c r="M8" i="2"/>
  <c r="O8" i="2" s="1"/>
  <c r="N8" i="2"/>
  <c r="M9" i="2"/>
  <c r="N9" i="2"/>
  <c r="M10" i="2"/>
  <c r="N10" i="2"/>
  <c r="M11" i="2"/>
  <c r="N11" i="2"/>
  <c r="M12" i="2"/>
  <c r="O12" i="2" s="1"/>
  <c r="N12" i="2"/>
  <c r="M13" i="2"/>
  <c r="N13" i="2"/>
  <c r="P3" i="2"/>
  <c r="P4" i="2"/>
  <c r="N3" i="2"/>
  <c r="M3" i="2"/>
  <c r="O3" i="2" s="1"/>
  <c r="O4" i="2"/>
  <c r="Q4" i="2"/>
  <c r="O5" i="2"/>
  <c r="P5" i="2"/>
  <c r="Q5" i="2"/>
  <c r="P6" i="2"/>
  <c r="Q6" i="2"/>
  <c r="O7" i="2"/>
  <c r="P7" i="2"/>
  <c r="Q7" i="2"/>
  <c r="P8" i="2"/>
  <c r="Q8" i="2"/>
  <c r="O9" i="2"/>
  <c r="P9" i="2"/>
  <c r="Q9" i="2"/>
  <c r="O10" i="2"/>
  <c r="P10" i="2"/>
  <c r="Q10" i="2"/>
  <c r="O11" i="2"/>
  <c r="P11" i="2"/>
  <c r="Q11" i="2"/>
  <c r="P12" i="2"/>
  <c r="Q12" i="2"/>
  <c r="O13" i="2"/>
  <c r="P13" i="2"/>
  <c r="Q13" i="2"/>
  <c r="Q14" i="2"/>
  <c r="Q3" i="2"/>
  <c r="L3" i="2"/>
  <c r="L4" i="2"/>
  <c r="L5" i="2"/>
  <c r="L6" i="2"/>
  <c r="L7" i="2"/>
  <c r="L8" i="2"/>
  <c r="L9" i="2"/>
  <c r="L10" i="2"/>
  <c r="L11" i="2"/>
  <c r="L12" i="2"/>
  <c r="L13" i="2"/>
  <c r="L14" i="2"/>
  <c r="K3" i="2"/>
  <c r="K4" i="2"/>
  <c r="K5" i="2"/>
  <c r="K6" i="2"/>
  <c r="K7" i="2"/>
  <c r="K8" i="2"/>
  <c r="K9" i="2"/>
  <c r="K10" i="2"/>
  <c r="K11" i="2"/>
  <c r="K12" i="2"/>
  <c r="K13" i="2"/>
  <c r="K14" i="2"/>
  <c r="A18" i="2"/>
  <c r="I14" i="2" s="1"/>
  <c r="A16" i="2"/>
  <c r="A17" i="2"/>
  <c r="I13" i="2" s="1"/>
  <c r="A10" i="2"/>
  <c r="A11" i="2"/>
  <c r="I9" i="2" s="1"/>
  <c r="A12" i="2"/>
  <c r="I10" i="2" s="1"/>
  <c r="A13" i="2"/>
  <c r="A14" i="2"/>
  <c r="I11" i="2" s="1"/>
  <c r="A15" i="2"/>
  <c r="I12" i="2" s="1"/>
  <c r="A9" i="2"/>
  <c r="I8" i="2" s="1"/>
  <c r="A8" i="2"/>
  <c r="I7" i="2" s="1"/>
  <c r="A7" i="2"/>
  <c r="I6" i="2" s="1"/>
  <c r="A6" i="2"/>
  <c r="A5" i="2"/>
  <c r="I5" i="2" s="1"/>
  <c r="A4" i="2"/>
  <c r="I4" i="2" s="1"/>
  <c r="A3" i="2"/>
  <c r="I3" i="2" s="1"/>
  <c r="A2" i="2"/>
  <c r="E13" i="2" l="1"/>
  <c r="E9" i="2"/>
  <c r="E6" i="2" s="1"/>
  <c r="E4" i="2"/>
  <c r="E2" i="2" s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E19" i="2" l="1"/>
</calcChain>
</file>

<file path=xl/sharedStrings.xml><?xml version="1.0" encoding="utf-8"?>
<sst xmlns="http://schemas.openxmlformats.org/spreadsheetml/2006/main" count="54" uniqueCount="49">
  <si>
    <t>Задача</t>
  </si>
  <si>
    <t>Начало</t>
  </si>
  <si>
    <t>Окончание</t>
  </si>
  <si>
    <t>Длительность (дни)</t>
  </si>
  <si>
    <t>1. Инициирование</t>
  </si>
  <si>
    <t>1.1 Определение целей и требований</t>
  </si>
  <si>
    <t>1.2 Исследование предметной области</t>
  </si>
  <si>
    <t>1.3 Анализ рынка и конкурентов</t>
  </si>
  <si>
    <t>2. Планирование</t>
  </si>
  <si>
    <t>2.1 Разработка плана проекта</t>
  </si>
  <si>
    <t>2.2 Оценка трудозатрат</t>
  </si>
  <si>
    <t>2.3 Определение ресурсов и сроков</t>
  </si>
  <si>
    <t>3. Разработка</t>
  </si>
  <si>
    <t>3.1 Проектирование системы</t>
  </si>
  <si>
    <t>3.2 Реализация функционала</t>
  </si>
  <si>
    <t>4. Тестирование</t>
  </si>
  <si>
    <t>4.1 Проверка функциональности</t>
  </si>
  <si>
    <t>4.2 Исправление ошибок</t>
  </si>
  <si>
    <t>5. Запуск</t>
  </si>
  <si>
    <t>5.1 Публикация в магазинах</t>
  </si>
  <si>
    <t>5.2 Поддержка пользователей</t>
  </si>
  <si>
    <t>Зависимость</t>
  </si>
  <si>
    <t>1.1</t>
  </si>
  <si>
    <t>2.2</t>
  </si>
  <si>
    <t>1.2</t>
  </si>
  <si>
    <t>2.1</t>
  </si>
  <si>
    <t>1.3</t>
  </si>
  <si>
    <t>2.3</t>
  </si>
  <si>
    <t>3.1</t>
  </si>
  <si>
    <t>3.2</t>
  </si>
  <si>
    <t>4.1</t>
  </si>
  <si>
    <t>4.2</t>
  </si>
  <si>
    <t>5.1</t>
  </si>
  <si>
    <t>Оптимистичное время</t>
  </si>
  <si>
    <t>Вероятное время</t>
  </si>
  <si>
    <t>Пессимистичное время</t>
  </si>
  <si>
    <t>Длительность</t>
  </si>
  <si>
    <t>ИТОГО</t>
  </si>
  <si>
    <t>№</t>
  </si>
  <si>
    <t>Этап</t>
  </si>
  <si>
    <t>Предшествующий этап</t>
  </si>
  <si>
    <t>ES</t>
  </si>
  <si>
    <t>EF</t>
  </si>
  <si>
    <t>LS</t>
  </si>
  <si>
    <t>LF</t>
  </si>
  <si>
    <t>Общий резерв времени</t>
  </si>
  <si>
    <t>Свободный резерв времени</t>
  </si>
  <si>
    <t>Объем времени</t>
  </si>
  <si>
    <t>Старт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</si>
</sst>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404040"/>
      <name val="Arial"/>
      <family val="2"/>
      <charset val="204"/>
    </font>
    <font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 applyBorder="1"/>
    <xf numFmtId="0" fontId="0" fillId="3" borderId="1" xfId="0" applyFill="1" applyBorder="1" applyAlignment="1">
      <alignment vertical="center"/>
    </xf>
    <xf numFmtId="0" fontId="1" fillId="4" borderId="3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0" fontId="0" fillId="5" borderId="1" xfId="0" applyFill="1" applyBorder="1"/>
    <xf numFmtId="14" fontId="0" fillId="0" borderId="1" xfId="0" applyNumberFormat="1" applyBorder="1"/>
    <xf numFmtId="14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85201024004139"/>
          <c:y val="0.12868111151378045"/>
          <c:w val="0.73672395093950327"/>
          <c:h val="0.850863286440659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Лист1!$A$2:$A$18</c15:sqref>
                  </c15:fullRef>
                </c:ext>
              </c:extLst>
              <c:f>(Лист1!$A$3:$A$5,Лист1!$A$7:$A$9,Лист1!$A$11:$A$12,Лист1!$A$14:$A$15,Лист1!$A$17:$A$18)</c:f>
              <c:strCache>
                <c:ptCount val="12"/>
                <c:pt idx="0">
                  <c:v>1.1 Определение целей и требований</c:v>
                </c:pt>
                <c:pt idx="1">
                  <c:v>1.2 Исследование предметной области</c:v>
                </c:pt>
                <c:pt idx="2">
                  <c:v>1.3 Анализ рынка и конкурентов</c:v>
                </c:pt>
                <c:pt idx="3">
                  <c:v>2.1 Разработка плана проекта</c:v>
                </c:pt>
                <c:pt idx="4">
                  <c:v>2.2 Оценка трудозатрат</c:v>
                </c:pt>
                <c:pt idx="5">
                  <c:v>2.3 Определение ресурсов и сроков</c:v>
                </c:pt>
                <c:pt idx="6">
                  <c:v>3.1 Проектирование системы</c:v>
                </c:pt>
                <c:pt idx="7">
                  <c:v>3.2 Реализация функционала</c:v>
                </c:pt>
                <c:pt idx="8">
                  <c:v>4.1 Проверка функциональности</c:v>
                </c:pt>
                <c:pt idx="9">
                  <c:v>4.2 Исправление ошибок</c:v>
                </c:pt>
                <c:pt idx="10">
                  <c:v>5.1 Публикация в магазинах</c:v>
                </c:pt>
                <c:pt idx="11">
                  <c:v>5.2 Поддержка пользователей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Лист1!$B$2:$B$18</c15:sqref>
                  </c15:fullRef>
                </c:ext>
              </c:extLst>
              <c:f>(Лист1!$B$3:$B$5,Лист1!$B$7:$B$9,Лист1!$B$11:$B$12,Лист1!$B$14:$B$15,Лист1!$B$17:$B$18)</c:f>
              <c:numCache>
                <c:formatCode>m/d/yyyy</c:formatCode>
                <c:ptCount val="12"/>
                <c:pt idx="0">
                  <c:v>46023</c:v>
                </c:pt>
                <c:pt idx="1">
                  <c:v>46043</c:v>
                </c:pt>
                <c:pt idx="2">
                  <c:v>46102</c:v>
                </c:pt>
                <c:pt idx="3">
                  <c:v>46143</c:v>
                </c:pt>
                <c:pt idx="4">
                  <c:v>46194</c:v>
                </c:pt>
                <c:pt idx="5">
                  <c:v>46214</c:v>
                </c:pt>
                <c:pt idx="6">
                  <c:v>46235</c:v>
                </c:pt>
                <c:pt idx="7">
                  <c:v>46255</c:v>
                </c:pt>
                <c:pt idx="8">
                  <c:v>46296</c:v>
                </c:pt>
                <c:pt idx="9">
                  <c:v>46321</c:v>
                </c:pt>
                <c:pt idx="10">
                  <c:v>46347</c:v>
                </c:pt>
                <c:pt idx="11">
                  <c:v>46372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0-4FA6-AF53-1EF5EFE152D4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 (дни)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1.1 Определение целей и требований</c:v>
              </c:pt>
              <c:pt idx="1">
                <c:v>1.2 Исследование предметной области</c:v>
              </c:pt>
              <c:pt idx="2">
                <c:v>1.3 Анализ рынка и конкурентов</c:v>
              </c:pt>
              <c:pt idx="3">
                <c:v>2.1 Разработка плана проекта</c:v>
              </c:pt>
              <c:pt idx="4">
                <c:v>2.2 Оценка трудозатрат</c:v>
              </c:pt>
              <c:pt idx="5">
                <c:v>2.3 Определение ресурсов и сроков</c:v>
              </c:pt>
              <c:pt idx="6">
                <c:v>3.1 Проектирование системы</c:v>
              </c:pt>
              <c:pt idx="7">
                <c:v>3.2 Реализация функционала</c:v>
              </c:pt>
              <c:pt idx="8">
                <c:v>4.1 Проверка функциональности</c:v>
              </c:pt>
              <c:pt idx="9">
                <c:v>4.2 Исправление ошибок</c:v>
              </c:pt>
              <c:pt idx="10">
                <c:v>5.1 Публикация в магазинах</c:v>
              </c:pt>
              <c:pt idx="11">
                <c:v>5.2 Поддержка пользователей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Лист1!$D$2:$D$18</c15:sqref>
                  </c15:fullRef>
                </c:ext>
              </c:extLst>
              <c:f>(Лист1!$D$3:$D$5,Лист1!$D$7:$D$9,Лист1!$D$11:$D$12,Лист1!$D$14:$D$15,Лист1!$D$17:$D$18)</c:f>
              <c:numCache>
                <c:formatCode>General</c:formatCode>
                <c:ptCount val="12"/>
                <c:pt idx="0">
                  <c:v>20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0-4FA6-AF53-1EF5EFE1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68153000"/>
        <c:axId val="368154640"/>
      </c:barChart>
      <c:catAx>
        <c:axId val="368153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54640"/>
        <c:crosses val="autoZero"/>
        <c:auto val="1"/>
        <c:lblAlgn val="ctr"/>
        <c:lblOffset val="100"/>
        <c:noMultiLvlLbl val="0"/>
      </c:catAx>
      <c:valAx>
        <c:axId val="368154640"/>
        <c:scaling>
          <c:orientation val="minMax"/>
          <c:min val="46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53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381000</xdr:rowOff>
    </xdr:from>
    <xdr:to>
      <xdr:col>31</xdr:col>
      <xdr:colOff>228599</xdr:colOff>
      <xdr:row>11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zoomScaleNormal="100" workbookViewId="0">
      <selection activeCell="E28" sqref="E28"/>
    </sheetView>
  </sheetViews>
  <sheetFormatPr defaultRowHeight="15" x14ac:dyDescent="0.25"/>
  <cols>
    <col min="1" max="1" width="13" style="3" customWidth="1"/>
    <col min="2" max="3" width="14.28515625" style="3" bestFit="1" customWidth="1"/>
    <col min="4" max="4" width="12.140625" style="3" customWidth="1"/>
    <col min="5" max="5" width="9.140625" style="16"/>
    <col min="6" max="6" width="2.5703125" style="4" bestFit="1" customWidth="1"/>
    <col min="7" max="12" width="3.85546875" style="3" bestFit="1" customWidth="1"/>
    <col min="13" max="30" width="5.140625" style="3" bestFit="1" customWidth="1"/>
    <col min="31" max="16384" width="9.140625" style="3"/>
  </cols>
  <sheetData>
    <row r="1" spans="1:30" ht="37.5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14" t="s">
        <v>21</v>
      </c>
      <c r="F1" s="11">
        <v>0</v>
      </c>
      <c r="G1" s="7">
        <f>F1+15</f>
        <v>15</v>
      </c>
      <c r="H1" s="7">
        <f>G1+15</f>
        <v>30</v>
      </c>
      <c r="I1" s="7">
        <f t="shared" ref="I1:AD1" si="0">H1+15</f>
        <v>45</v>
      </c>
      <c r="J1" s="7">
        <f t="shared" si="0"/>
        <v>60</v>
      </c>
      <c r="K1" s="7">
        <f t="shared" si="0"/>
        <v>75</v>
      </c>
      <c r="L1" s="7">
        <f t="shared" si="0"/>
        <v>90</v>
      </c>
      <c r="M1" s="7">
        <f t="shared" si="0"/>
        <v>105</v>
      </c>
      <c r="N1" s="7">
        <f t="shared" si="0"/>
        <v>120</v>
      </c>
      <c r="O1" s="7">
        <f t="shared" si="0"/>
        <v>135</v>
      </c>
      <c r="P1" s="7">
        <f t="shared" si="0"/>
        <v>150</v>
      </c>
      <c r="Q1" s="7">
        <f t="shared" si="0"/>
        <v>165</v>
      </c>
      <c r="R1" s="7">
        <f t="shared" si="0"/>
        <v>180</v>
      </c>
      <c r="S1" s="7">
        <f t="shared" si="0"/>
        <v>195</v>
      </c>
      <c r="T1" s="7">
        <f t="shared" si="0"/>
        <v>210</v>
      </c>
      <c r="U1" s="7">
        <f t="shared" si="0"/>
        <v>225</v>
      </c>
      <c r="V1" s="7">
        <f t="shared" si="0"/>
        <v>240</v>
      </c>
      <c r="W1" s="7">
        <f t="shared" si="0"/>
        <v>255</v>
      </c>
      <c r="X1" s="7">
        <f t="shared" si="0"/>
        <v>270</v>
      </c>
      <c r="Y1" s="7">
        <f t="shared" si="0"/>
        <v>285</v>
      </c>
      <c r="Z1" s="7">
        <f t="shared" si="0"/>
        <v>300</v>
      </c>
      <c r="AA1" s="7">
        <f t="shared" si="0"/>
        <v>315</v>
      </c>
      <c r="AB1" s="7">
        <f t="shared" si="0"/>
        <v>330</v>
      </c>
      <c r="AC1" s="7">
        <f t="shared" si="0"/>
        <v>345</v>
      </c>
      <c r="AD1" s="7">
        <f t="shared" si="0"/>
        <v>360</v>
      </c>
    </row>
    <row r="2" spans="1:30" ht="45" x14ac:dyDescent="0.25">
      <c r="A2" s="1" t="s">
        <v>4</v>
      </c>
      <c r="B2" s="2">
        <v>46023</v>
      </c>
      <c r="C2" s="2">
        <v>46142</v>
      </c>
      <c r="D2" s="10">
        <v>120</v>
      </c>
      <c r="E2" s="15"/>
      <c r="F2" s="18"/>
      <c r="G2" s="19"/>
      <c r="H2" s="20"/>
      <c r="I2" s="20"/>
      <c r="J2" s="21"/>
      <c r="K2" s="20"/>
      <c r="L2" s="20"/>
      <c r="M2" s="20"/>
      <c r="N2" s="20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46.5" customHeight="1" x14ac:dyDescent="0.25">
      <c r="A3" s="1" t="s">
        <v>5</v>
      </c>
      <c r="B3" s="2">
        <v>46023</v>
      </c>
      <c r="C3" s="2">
        <v>46042</v>
      </c>
      <c r="D3" s="10">
        <v>20</v>
      </c>
      <c r="E3" s="15"/>
      <c r="F3" s="12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59.25" customHeight="1" x14ac:dyDescent="0.25">
      <c r="A4" s="1" t="s">
        <v>6</v>
      </c>
      <c r="B4" s="2">
        <v>46043</v>
      </c>
      <c r="C4" s="2">
        <v>46101</v>
      </c>
      <c r="D4" s="10">
        <v>60</v>
      </c>
      <c r="E4" s="15" t="s">
        <v>22</v>
      </c>
      <c r="F4" s="13"/>
      <c r="G4" s="5"/>
      <c r="H4" s="9"/>
      <c r="I4" s="9"/>
      <c r="J4" s="9"/>
      <c r="K4" s="9"/>
      <c r="L4" s="17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43.5" customHeight="1" x14ac:dyDescent="0.25">
      <c r="A5" s="1" t="s">
        <v>7</v>
      </c>
      <c r="B5" s="2">
        <v>46102</v>
      </c>
      <c r="C5" s="2">
        <v>46142</v>
      </c>
      <c r="D5" s="10">
        <v>40</v>
      </c>
      <c r="E5" s="15" t="s">
        <v>24</v>
      </c>
      <c r="F5" s="13"/>
      <c r="G5" s="5"/>
      <c r="H5" s="6"/>
      <c r="I5" s="6"/>
      <c r="J5" s="6"/>
      <c r="K5" s="6"/>
      <c r="L5" s="9"/>
      <c r="M5" s="9"/>
      <c r="N5" s="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45" x14ac:dyDescent="0.25">
      <c r="A6" s="1" t="s">
        <v>8</v>
      </c>
      <c r="B6" s="2">
        <v>46143</v>
      </c>
      <c r="C6" s="2">
        <v>46234</v>
      </c>
      <c r="D6" s="10">
        <v>90</v>
      </c>
      <c r="E6" s="15" t="s">
        <v>26</v>
      </c>
      <c r="F6" s="13"/>
      <c r="G6" s="5"/>
      <c r="H6" s="6"/>
      <c r="I6" s="6"/>
      <c r="J6" s="6"/>
      <c r="K6" s="6"/>
      <c r="L6" s="6"/>
      <c r="M6" s="6"/>
      <c r="N6" s="6"/>
      <c r="O6" s="20"/>
      <c r="P6" s="20"/>
      <c r="Q6" s="20"/>
      <c r="R6" s="20"/>
      <c r="S6" s="20"/>
      <c r="T6" s="20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60" x14ac:dyDescent="0.25">
      <c r="A7" s="1" t="s">
        <v>9</v>
      </c>
      <c r="B7" s="2">
        <v>46143</v>
      </c>
      <c r="C7" s="2">
        <v>46193</v>
      </c>
      <c r="D7" s="10">
        <v>50</v>
      </c>
      <c r="E7" s="15" t="s">
        <v>26</v>
      </c>
      <c r="F7" s="13"/>
      <c r="G7" s="5"/>
      <c r="H7" s="6"/>
      <c r="I7" s="6"/>
      <c r="J7" s="6"/>
      <c r="K7" s="6"/>
      <c r="L7" s="6"/>
      <c r="M7" s="6"/>
      <c r="N7" s="6"/>
      <c r="O7" s="9"/>
      <c r="P7" s="9"/>
      <c r="Q7" s="9"/>
      <c r="R7" s="9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41.25" customHeight="1" x14ac:dyDescent="0.25">
      <c r="A8" s="1" t="s">
        <v>10</v>
      </c>
      <c r="B8" s="2">
        <v>46194</v>
      </c>
      <c r="C8" s="2">
        <v>46213</v>
      </c>
      <c r="D8" s="10">
        <v>20</v>
      </c>
      <c r="E8" s="15" t="s">
        <v>25</v>
      </c>
      <c r="F8" s="13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9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43.5" customHeight="1" x14ac:dyDescent="0.25">
      <c r="A9" s="1" t="s">
        <v>11</v>
      </c>
      <c r="B9" s="2">
        <v>46214</v>
      </c>
      <c r="C9" s="2">
        <v>46234</v>
      </c>
      <c r="D9" s="10">
        <v>20</v>
      </c>
      <c r="E9" s="15" t="s">
        <v>23</v>
      </c>
      <c r="F9" s="13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9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42" customHeight="1" x14ac:dyDescent="0.25">
      <c r="A10" s="1" t="s">
        <v>12</v>
      </c>
      <c r="B10" s="2">
        <v>46235</v>
      </c>
      <c r="C10" s="2">
        <v>46295</v>
      </c>
      <c r="D10" s="10">
        <v>60</v>
      </c>
      <c r="E10" s="15" t="s">
        <v>27</v>
      </c>
      <c r="F10" s="13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0"/>
      <c r="V10" s="20"/>
      <c r="W10" s="20"/>
      <c r="X10" s="20"/>
      <c r="Y10" s="6"/>
      <c r="Z10" s="6"/>
      <c r="AA10" s="6"/>
      <c r="AB10" s="6"/>
      <c r="AC10" s="6"/>
      <c r="AD10" s="6"/>
    </row>
    <row r="11" spans="1:30" ht="60" x14ac:dyDescent="0.25">
      <c r="A11" s="1" t="s">
        <v>13</v>
      </c>
      <c r="B11" s="2">
        <v>46235</v>
      </c>
      <c r="C11" s="2">
        <v>46254</v>
      </c>
      <c r="D11" s="10">
        <v>20</v>
      </c>
      <c r="E11" s="15" t="s">
        <v>27</v>
      </c>
      <c r="F11" s="13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9"/>
      <c r="V11" s="6"/>
      <c r="W11" s="6"/>
      <c r="X11" s="6"/>
      <c r="Y11" s="6"/>
      <c r="Z11" s="6"/>
      <c r="AA11" s="6"/>
      <c r="AB11" s="6"/>
      <c r="AC11" s="6"/>
      <c r="AD11" s="6"/>
    </row>
    <row r="12" spans="1:30" ht="52.5" customHeight="1" x14ac:dyDescent="0.25">
      <c r="A12" s="1" t="s">
        <v>14</v>
      </c>
      <c r="B12" s="2">
        <v>46255</v>
      </c>
      <c r="C12" s="2">
        <v>46295</v>
      </c>
      <c r="D12" s="10">
        <v>40</v>
      </c>
      <c r="E12" s="15" t="s">
        <v>28</v>
      </c>
      <c r="F12" s="13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9"/>
      <c r="W12" s="9"/>
      <c r="X12" s="9"/>
      <c r="Y12" s="6"/>
      <c r="Z12" s="6"/>
      <c r="AA12" s="6"/>
      <c r="AB12" s="6"/>
      <c r="AC12" s="6"/>
      <c r="AD12" s="6"/>
    </row>
    <row r="13" spans="1:30" ht="45" x14ac:dyDescent="0.25">
      <c r="A13" s="1" t="s">
        <v>15</v>
      </c>
      <c r="B13" s="2">
        <v>46296</v>
      </c>
      <c r="C13" s="2">
        <v>46346</v>
      </c>
      <c r="D13" s="10">
        <v>50</v>
      </c>
      <c r="E13" s="15" t="s">
        <v>29</v>
      </c>
      <c r="F13" s="13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20"/>
      <c r="Z13" s="20"/>
      <c r="AA13" s="20"/>
      <c r="AB13" s="6"/>
      <c r="AC13" s="6"/>
      <c r="AD13" s="6"/>
    </row>
    <row r="14" spans="1:30" ht="50.25" customHeight="1" x14ac:dyDescent="0.25">
      <c r="A14" s="1" t="s">
        <v>16</v>
      </c>
      <c r="B14" s="2">
        <v>46296</v>
      </c>
      <c r="C14" s="2">
        <v>46320</v>
      </c>
      <c r="D14" s="10">
        <v>25</v>
      </c>
      <c r="E14" s="15" t="s">
        <v>29</v>
      </c>
      <c r="F14" s="13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9"/>
      <c r="Z14" s="9"/>
      <c r="AA14" s="6"/>
      <c r="AB14" s="6"/>
      <c r="AC14" s="6"/>
      <c r="AD14" s="6"/>
    </row>
    <row r="15" spans="1:30" ht="45" x14ac:dyDescent="0.25">
      <c r="A15" s="1" t="s">
        <v>17</v>
      </c>
      <c r="B15" s="2">
        <v>46321</v>
      </c>
      <c r="C15" s="2">
        <v>46346</v>
      </c>
      <c r="D15" s="10">
        <v>25</v>
      </c>
      <c r="E15" s="15" t="s">
        <v>30</v>
      </c>
      <c r="F15" s="13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9"/>
      <c r="AB15" s="6"/>
      <c r="AC15" s="6"/>
      <c r="AD15" s="6"/>
    </row>
    <row r="16" spans="1:30" x14ac:dyDescent="0.25">
      <c r="A16" s="1" t="s">
        <v>18</v>
      </c>
      <c r="B16" s="2">
        <v>46347</v>
      </c>
      <c r="C16" s="2">
        <v>46386</v>
      </c>
      <c r="D16" s="10">
        <v>40</v>
      </c>
      <c r="E16" s="15" t="s">
        <v>31</v>
      </c>
      <c r="F16" s="13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17"/>
      <c r="Z16" s="17"/>
      <c r="AA16" s="17"/>
      <c r="AB16" s="20"/>
      <c r="AC16" s="20"/>
      <c r="AD16" s="20"/>
    </row>
    <row r="17" spans="1:30" ht="45.75" customHeight="1" x14ac:dyDescent="0.25">
      <c r="A17" s="1" t="s">
        <v>19</v>
      </c>
      <c r="B17" s="2">
        <v>46347</v>
      </c>
      <c r="C17" s="2">
        <v>46371</v>
      </c>
      <c r="D17" s="10">
        <v>25</v>
      </c>
      <c r="E17" s="15" t="s">
        <v>31</v>
      </c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9"/>
      <c r="AC17" s="9"/>
      <c r="AD17" s="6"/>
    </row>
    <row r="18" spans="1:30" ht="50.25" customHeight="1" x14ac:dyDescent="0.25">
      <c r="A18" s="1" t="s">
        <v>20</v>
      </c>
      <c r="B18" s="2">
        <v>46372</v>
      </c>
      <c r="C18" s="2">
        <v>46386</v>
      </c>
      <c r="D18" s="10">
        <v>15</v>
      </c>
      <c r="E18" s="15" t="s">
        <v>32</v>
      </c>
      <c r="F18" s="13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H1" sqref="H1:Q14"/>
    </sheetView>
  </sheetViews>
  <sheetFormatPr defaultRowHeight="15" x14ac:dyDescent="0.25"/>
  <cols>
    <col min="1" max="1" width="37.5703125" bestFit="1" customWidth="1"/>
    <col min="11" max="14" width="10.140625" bestFit="1" customWidth="1"/>
    <col min="16" max="16" width="10.140625" bestFit="1" customWidth="1"/>
  </cols>
  <sheetData>
    <row r="1" spans="1:17" x14ac:dyDescent="0.25">
      <c r="A1" s="22" t="s">
        <v>0</v>
      </c>
      <c r="B1" s="22" t="s">
        <v>33</v>
      </c>
      <c r="C1" s="22" t="s">
        <v>34</v>
      </c>
      <c r="D1" s="22" t="s">
        <v>35</v>
      </c>
      <c r="E1" s="22" t="s">
        <v>36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</row>
    <row r="2" spans="1:17" x14ac:dyDescent="0.25">
      <c r="A2" s="22" t="str">
        <f>Лист1!A2</f>
        <v>1. Инициирование</v>
      </c>
      <c r="B2" s="23"/>
      <c r="C2" s="23"/>
      <c r="D2" s="24"/>
      <c r="E2" s="26">
        <f>SUM(E3:E5)</f>
        <v>118.33333333333334</v>
      </c>
      <c r="H2" s="22">
        <v>0</v>
      </c>
      <c r="I2" s="22" t="s">
        <v>48</v>
      </c>
      <c r="J2" s="22"/>
      <c r="K2" s="22"/>
      <c r="L2" s="22"/>
      <c r="M2" s="22"/>
      <c r="N2" s="22"/>
      <c r="O2" s="22"/>
      <c r="P2" s="22"/>
      <c r="Q2" s="22"/>
    </row>
    <row r="3" spans="1:17" x14ac:dyDescent="0.25">
      <c r="A3" s="22" t="str">
        <f>Лист1!A3</f>
        <v>1.1 Определение целей и требований</v>
      </c>
      <c r="B3" s="23">
        <v>15</v>
      </c>
      <c r="C3" s="23">
        <v>20</v>
      </c>
      <c r="D3" s="23">
        <v>25</v>
      </c>
      <c r="E3" s="22">
        <f>(B3+4*C3+D3)/6</f>
        <v>20</v>
      </c>
      <c r="H3" s="22">
        <v>1</v>
      </c>
      <c r="I3" s="22" t="str">
        <f>A3</f>
        <v>1.1 Определение целей и требований</v>
      </c>
      <c r="J3" s="22"/>
      <c r="K3" s="27">
        <f>Лист1!B3</f>
        <v>46023</v>
      </c>
      <c r="L3" s="27">
        <f>Лист1!C3</f>
        <v>46042</v>
      </c>
      <c r="M3" s="27">
        <f>K3</f>
        <v>46023</v>
      </c>
      <c r="N3" s="27">
        <f>L3</f>
        <v>46042</v>
      </c>
      <c r="O3" s="22">
        <f>M3-K3</f>
        <v>0</v>
      </c>
      <c r="P3" s="22">
        <f>K4-L3</f>
        <v>1</v>
      </c>
      <c r="Q3" s="22">
        <f>L3-K3</f>
        <v>19</v>
      </c>
    </row>
    <row r="4" spans="1:17" x14ac:dyDescent="0.25">
      <c r="A4" s="22" t="str">
        <f>Лист1!A4</f>
        <v>1.2 Исследование предметной области</v>
      </c>
      <c r="B4" s="23">
        <f>C4-20</f>
        <v>40</v>
      </c>
      <c r="C4" s="23">
        <f>Лист1!D4</f>
        <v>60</v>
      </c>
      <c r="D4" s="23">
        <f>C4+10</f>
        <v>70</v>
      </c>
      <c r="E4" s="22">
        <f>(B4+4*C4+D4)/6</f>
        <v>58.333333333333336</v>
      </c>
      <c r="H4" s="22">
        <v>2</v>
      </c>
      <c r="I4" s="22" t="str">
        <f>A4</f>
        <v>1.2 Исследование предметной области</v>
      </c>
      <c r="J4" s="22">
        <v>1</v>
      </c>
      <c r="K4" s="27">
        <f>Лист1!B4</f>
        <v>46043</v>
      </c>
      <c r="L4" s="27">
        <f>Лист1!C4</f>
        <v>46101</v>
      </c>
      <c r="M4" s="27">
        <f t="shared" ref="M4:M13" si="0">K4</f>
        <v>46043</v>
      </c>
      <c r="N4" s="27">
        <f t="shared" ref="N4:N13" si="1">L4</f>
        <v>46101</v>
      </c>
      <c r="O4" s="22">
        <f t="shared" ref="O4:O14" si="2">M4-K4</f>
        <v>0</v>
      </c>
      <c r="P4" s="22">
        <f>K5-L4</f>
        <v>1</v>
      </c>
      <c r="Q4" s="22">
        <f t="shared" ref="Q4:Q14" si="3">L4-K4</f>
        <v>58</v>
      </c>
    </row>
    <row r="5" spans="1:17" x14ac:dyDescent="0.25">
      <c r="A5" s="22" t="str">
        <f>Лист1!A5</f>
        <v>1.3 Анализ рынка и конкурентов</v>
      </c>
      <c r="B5" s="23">
        <f t="shared" ref="B5:B18" si="4">C5-5</f>
        <v>35</v>
      </c>
      <c r="C5" s="23">
        <f>Лист1!D5</f>
        <v>40</v>
      </c>
      <c r="D5" s="23">
        <f t="shared" ref="D5:D18" si="5">C5+5</f>
        <v>45</v>
      </c>
      <c r="E5" s="22">
        <f t="shared" ref="E5:E18" si="6">(B5+4*C5+D5)/6</f>
        <v>40</v>
      </c>
      <c r="H5" s="22">
        <v>3</v>
      </c>
      <c r="I5" s="22" t="str">
        <f>A5</f>
        <v>1.3 Анализ рынка и конкурентов</v>
      </c>
      <c r="J5" s="22">
        <v>2</v>
      </c>
      <c r="K5" s="27">
        <f>Лист1!B5</f>
        <v>46102</v>
      </c>
      <c r="L5" s="27">
        <f>Лист1!C5</f>
        <v>46142</v>
      </c>
      <c r="M5" s="27">
        <f t="shared" si="0"/>
        <v>46102</v>
      </c>
      <c r="N5" s="27">
        <f t="shared" si="1"/>
        <v>46142</v>
      </c>
      <c r="O5" s="22">
        <f t="shared" si="2"/>
        <v>0</v>
      </c>
      <c r="P5" s="22">
        <f t="shared" ref="P4:P14" si="7">K6-L5</f>
        <v>1</v>
      </c>
      <c r="Q5" s="22">
        <f t="shared" si="3"/>
        <v>40</v>
      </c>
    </row>
    <row r="6" spans="1:17" x14ac:dyDescent="0.25">
      <c r="A6" s="22" t="str">
        <f>Лист1!A6</f>
        <v>2. Планирование</v>
      </c>
      <c r="B6" s="23"/>
      <c r="C6" s="23"/>
      <c r="D6" s="23"/>
      <c r="E6" s="26">
        <f>SUM(E7:E9)</f>
        <v>89.166666666666671</v>
      </c>
      <c r="H6" s="22">
        <v>4</v>
      </c>
      <c r="I6" s="22" t="str">
        <f>A7</f>
        <v>2.1 Разработка плана проекта</v>
      </c>
      <c r="J6" s="22">
        <v>3</v>
      </c>
      <c r="K6" s="27">
        <f>Лист1!B7</f>
        <v>46143</v>
      </c>
      <c r="L6" s="27">
        <f>Лист1!C7</f>
        <v>46193</v>
      </c>
      <c r="M6" s="27">
        <f t="shared" si="0"/>
        <v>46143</v>
      </c>
      <c r="N6" s="27">
        <f t="shared" si="1"/>
        <v>46193</v>
      </c>
      <c r="O6" s="22">
        <f t="shared" si="2"/>
        <v>0</v>
      </c>
      <c r="P6" s="22">
        <f t="shared" si="7"/>
        <v>1</v>
      </c>
      <c r="Q6" s="22">
        <f t="shared" si="3"/>
        <v>50</v>
      </c>
    </row>
    <row r="7" spans="1:17" x14ac:dyDescent="0.25">
      <c r="A7" s="22" t="str">
        <f>Лист1!A7</f>
        <v>2.1 Разработка плана проекта</v>
      </c>
      <c r="B7" s="23">
        <f t="shared" si="4"/>
        <v>45</v>
      </c>
      <c r="C7" s="23">
        <f>Лист1!D7</f>
        <v>50</v>
      </c>
      <c r="D7" s="23">
        <f t="shared" si="5"/>
        <v>55</v>
      </c>
      <c r="E7" s="22">
        <f t="shared" si="6"/>
        <v>50</v>
      </c>
      <c r="H7" s="22">
        <v>5</v>
      </c>
      <c r="I7" s="22" t="str">
        <f>A8</f>
        <v>2.2 Оценка трудозатрат</v>
      </c>
      <c r="J7" s="22">
        <v>4</v>
      </c>
      <c r="K7" s="27">
        <f>Лист1!B8</f>
        <v>46194</v>
      </c>
      <c r="L7" s="27">
        <f>Лист1!C8</f>
        <v>46213</v>
      </c>
      <c r="M7" s="27">
        <f t="shared" si="0"/>
        <v>46194</v>
      </c>
      <c r="N7" s="27">
        <f t="shared" si="1"/>
        <v>46213</v>
      </c>
      <c r="O7" s="22">
        <f t="shared" si="2"/>
        <v>0</v>
      </c>
      <c r="P7" s="22">
        <f t="shared" si="7"/>
        <v>1</v>
      </c>
      <c r="Q7" s="22">
        <f t="shared" si="3"/>
        <v>19</v>
      </c>
    </row>
    <row r="8" spans="1:17" x14ac:dyDescent="0.25">
      <c r="A8" s="22" t="str">
        <f>Лист1!A8</f>
        <v>2.2 Оценка трудозатрат</v>
      </c>
      <c r="B8" s="23">
        <f>C8-10</f>
        <v>10</v>
      </c>
      <c r="C8" s="23">
        <f>Лист1!D8</f>
        <v>20</v>
      </c>
      <c r="D8" s="23">
        <f t="shared" si="5"/>
        <v>25</v>
      </c>
      <c r="E8" s="22">
        <f t="shared" si="6"/>
        <v>19.166666666666668</v>
      </c>
      <c r="H8" s="22">
        <v>6</v>
      </c>
      <c r="I8" s="22" t="str">
        <f>A9</f>
        <v>2.3 Определение ресурсов и сроков</v>
      </c>
      <c r="J8" s="22">
        <v>5</v>
      </c>
      <c r="K8" s="27">
        <f>Лист1!B9</f>
        <v>46214</v>
      </c>
      <c r="L8" s="27">
        <f>Лист1!C9</f>
        <v>46234</v>
      </c>
      <c r="M8" s="27">
        <f t="shared" si="0"/>
        <v>46214</v>
      </c>
      <c r="N8" s="27">
        <f t="shared" si="1"/>
        <v>46234</v>
      </c>
      <c r="O8" s="22">
        <f t="shared" si="2"/>
        <v>0</v>
      </c>
      <c r="P8" s="22">
        <f t="shared" si="7"/>
        <v>1</v>
      </c>
      <c r="Q8" s="22">
        <f t="shared" si="3"/>
        <v>20</v>
      </c>
    </row>
    <row r="9" spans="1:17" x14ac:dyDescent="0.25">
      <c r="A9" s="22" t="str">
        <f>Лист1!A9</f>
        <v>2.3 Определение ресурсов и сроков</v>
      </c>
      <c r="B9" s="23">
        <f>C9-10</f>
        <v>10</v>
      </c>
      <c r="C9" s="23">
        <f>Лист1!D9</f>
        <v>20</v>
      </c>
      <c r="D9" s="23">
        <f>C9+10</f>
        <v>30</v>
      </c>
      <c r="E9" s="22">
        <f t="shared" si="6"/>
        <v>20</v>
      </c>
      <c r="H9" s="22">
        <v>7</v>
      </c>
      <c r="I9" s="22" t="str">
        <f>A11</f>
        <v>3.1 Проектирование системы</v>
      </c>
      <c r="J9" s="22">
        <v>6</v>
      </c>
      <c r="K9" s="27">
        <f>Лист1!B11</f>
        <v>46235</v>
      </c>
      <c r="L9" s="27">
        <f>Лист1!C11</f>
        <v>46254</v>
      </c>
      <c r="M9" s="27">
        <f t="shared" si="0"/>
        <v>46235</v>
      </c>
      <c r="N9" s="27">
        <f t="shared" si="1"/>
        <v>46254</v>
      </c>
      <c r="O9" s="22">
        <f t="shared" si="2"/>
        <v>0</v>
      </c>
      <c r="P9" s="22">
        <f t="shared" si="7"/>
        <v>1</v>
      </c>
      <c r="Q9" s="22">
        <f t="shared" si="3"/>
        <v>19</v>
      </c>
    </row>
    <row r="10" spans="1:17" x14ac:dyDescent="0.25">
      <c r="A10" s="22" t="str">
        <f>Лист1!A10</f>
        <v>3. Разработка</v>
      </c>
      <c r="B10" s="23"/>
      <c r="C10" s="23"/>
      <c r="D10" s="23"/>
      <c r="E10" s="26">
        <f>SUM(E11:E12)</f>
        <v>60</v>
      </c>
      <c r="H10" s="22">
        <v>8</v>
      </c>
      <c r="I10" s="22" t="str">
        <f>A12</f>
        <v>3.2 Реализация функционала</v>
      </c>
      <c r="J10" s="22">
        <v>7</v>
      </c>
      <c r="K10" s="27">
        <f>Лист1!B12</f>
        <v>46255</v>
      </c>
      <c r="L10" s="27">
        <f>Лист1!C12</f>
        <v>46295</v>
      </c>
      <c r="M10" s="27">
        <f t="shared" si="0"/>
        <v>46255</v>
      </c>
      <c r="N10" s="27">
        <f t="shared" si="1"/>
        <v>46295</v>
      </c>
      <c r="O10" s="22">
        <f t="shared" si="2"/>
        <v>0</v>
      </c>
      <c r="P10" s="22">
        <f t="shared" si="7"/>
        <v>1</v>
      </c>
      <c r="Q10" s="22">
        <f t="shared" si="3"/>
        <v>40</v>
      </c>
    </row>
    <row r="11" spans="1:17" x14ac:dyDescent="0.25">
      <c r="A11" s="22" t="str">
        <f>Лист1!A11</f>
        <v>3.1 Проектирование системы</v>
      </c>
      <c r="B11" s="23">
        <f t="shared" si="4"/>
        <v>15</v>
      </c>
      <c r="C11" s="23">
        <f>Лист1!D11</f>
        <v>20</v>
      </c>
      <c r="D11" s="23">
        <f t="shared" si="5"/>
        <v>25</v>
      </c>
      <c r="E11" s="22">
        <f t="shared" si="6"/>
        <v>20</v>
      </c>
      <c r="H11" s="22">
        <v>9</v>
      </c>
      <c r="I11" s="22" t="str">
        <f>A14</f>
        <v>4.1 Проверка функциональности</v>
      </c>
      <c r="J11" s="22">
        <v>8</v>
      </c>
      <c r="K11" s="27">
        <f>Лист1!B14</f>
        <v>46296</v>
      </c>
      <c r="L11" s="27">
        <f>Лист1!C14</f>
        <v>46320</v>
      </c>
      <c r="M11" s="27">
        <f t="shared" si="0"/>
        <v>46296</v>
      </c>
      <c r="N11" s="27">
        <f t="shared" si="1"/>
        <v>46320</v>
      </c>
      <c r="O11" s="22">
        <f t="shared" si="2"/>
        <v>0</v>
      </c>
      <c r="P11" s="22">
        <f t="shared" si="7"/>
        <v>1</v>
      </c>
      <c r="Q11" s="22">
        <f t="shared" si="3"/>
        <v>24</v>
      </c>
    </row>
    <row r="12" spans="1:17" x14ac:dyDescent="0.25">
      <c r="A12" s="22" t="str">
        <f>Лист1!A12</f>
        <v>3.2 Реализация функционала</v>
      </c>
      <c r="B12" s="23">
        <f t="shared" si="4"/>
        <v>35</v>
      </c>
      <c r="C12" s="23">
        <f>Лист1!D12</f>
        <v>40</v>
      </c>
      <c r="D12" s="23">
        <f t="shared" si="5"/>
        <v>45</v>
      </c>
      <c r="E12" s="22">
        <f t="shared" si="6"/>
        <v>40</v>
      </c>
      <c r="H12" s="22">
        <v>10</v>
      </c>
      <c r="I12" s="22" t="str">
        <f>A15</f>
        <v>4.2 Исправление ошибок</v>
      </c>
      <c r="J12" s="22">
        <v>9</v>
      </c>
      <c r="K12" s="27">
        <f>Лист1!B15</f>
        <v>46321</v>
      </c>
      <c r="L12" s="27">
        <f>Лист1!C15</f>
        <v>46346</v>
      </c>
      <c r="M12" s="27">
        <f t="shared" si="0"/>
        <v>46321</v>
      </c>
      <c r="N12" s="27">
        <f t="shared" si="1"/>
        <v>46346</v>
      </c>
      <c r="O12" s="22">
        <f t="shared" si="2"/>
        <v>0</v>
      </c>
      <c r="P12" s="22">
        <f t="shared" si="7"/>
        <v>1</v>
      </c>
      <c r="Q12" s="22">
        <f t="shared" si="3"/>
        <v>25</v>
      </c>
    </row>
    <row r="13" spans="1:17" x14ac:dyDescent="0.25">
      <c r="A13" s="22" t="str">
        <f>Лист1!A13</f>
        <v>4. Тестирование</v>
      </c>
      <c r="B13" s="23"/>
      <c r="C13" s="23"/>
      <c r="D13" s="23"/>
      <c r="E13" s="26">
        <f>SUM(E14:E15)</f>
        <v>52.5</v>
      </c>
      <c r="H13" s="22">
        <v>11</v>
      </c>
      <c r="I13" s="22" t="str">
        <f>A17</f>
        <v>5.1 Публикация в магазинах</v>
      </c>
      <c r="J13" s="22">
        <v>10</v>
      </c>
      <c r="K13" s="27">
        <f>Лист1!B17</f>
        <v>46347</v>
      </c>
      <c r="L13" s="27">
        <f>Лист1!C17</f>
        <v>46371</v>
      </c>
      <c r="M13" s="27">
        <f t="shared" si="0"/>
        <v>46347</v>
      </c>
      <c r="N13" s="27">
        <f t="shared" si="1"/>
        <v>46371</v>
      </c>
      <c r="O13" s="22">
        <f t="shared" si="2"/>
        <v>0</v>
      </c>
      <c r="P13" s="22">
        <f t="shared" si="7"/>
        <v>1</v>
      </c>
      <c r="Q13" s="22">
        <f t="shared" si="3"/>
        <v>24</v>
      </c>
    </row>
    <row r="14" spans="1:17" x14ac:dyDescent="0.25">
      <c r="A14" s="22" t="str">
        <f>Лист1!A14</f>
        <v>4.1 Проверка функциональности</v>
      </c>
      <c r="B14" s="23">
        <f>C14-15</f>
        <v>10</v>
      </c>
      <c r="C14" s="23">
        <f>Лист1!D14</f>
        <v>25</v>
      </c>
      <c r="D14" s="23">
        <f t="shared" si="5"/>
        <v>30</v>
      </c>
      <c r="E14" s="22">
        <f t="shared" si="6"/>
        <v>23.333333333333332</v>
      </c>
      <c r="H14" s="22">
        <v>12</v>
      </c>
      <c r="I14" s="22" t="str">
        <f>A18</f>
        <v>5.2 Поддержка пользователей</v>
      </c>
      <c r="J14" s="22">
        <v>11</v>
      </c>
      <c r="K14" s="27">
        <f>Лист1!B18</f>
        <v>46372</v>
      </c>
      <c r="L14" s="27">
        <f>Лист1!C18</f>
        <v>46386</v>
      </c>
      <c r="M14" s="27">
        <f>K14</f>
        <v>46372</v>
      </c>
      <c r="N14" s="27">
        <f>L14</f>
        <v>46386</v>
      </c>
      <c r="O14" s="22">
        <f t="shared" si="2"/>
        <v>0</v>
      </c>
      <c r="P14" s="27"/>
      <c r="Q14" s="22">
        <f t="shared" si="3"/>
        <v>14</v>
      </c>
    </row>
    <row r="15" spans="1:17" x14ac:dyDescent="0.25">
      <c r="A15" s="22" t="str">
        <f>Лист1!A15</f>
        <v>4.2 Исправление ошибок</v>
      </c>
      <c r="B15" s="23">
        <f>C15</f>
        <v>25</v>
      </c>
      <c r="C15" s="23">
        <f>Лист1!D15</f>
        <v>25</v>
      </c>
      <c r="D15" s="23">
        <f>C15+25</f>
        <v>50</v>
      </c>
      <c r="E15" s="22">
        <f t="shared" si="6"/>
        <v>29.166666666666668</v>
      </c>
    </row>
    <row r="16" spans="1:17" x14ac:dyDescent="0.25">
      <c r="A16" s="22" t="str">
        <f>Лист1!A16</f>
        <v>5. Запуск</v>
      </c>
      <c r="B16" s="23"/>
      <c r="C16" s="23"/>
      <c r="D16" s="23"/>
      <c r="E16" s="26">
        <f>SUM(E17:E18)</f>
        <v>40</v>
      </c>
      <c r="G16" s="25"/>
      <c r="H16" s="25"/>
      <c r="I16" s="25"/>
      <c r="J16" s="25"/>
      <c r="K16" s="25"/>
      <c r="L16" s="25"/>
      <c r="M16" s="25"/>
    </row>
    <row r="17" spans="1:13" x14ac:dyDescent="0.25">
      <c r="A17" s="22" t="str">
        <f>Лист1!A17</f>
        <v>5.1 Публикация в магазинах</v>
      </c>
      <c r="B17" s="23">
        <f t="shared" si="4"/>
        <v>20</v>
      </c>
      <c r="C17" s="23">
        <f>Лист1!D17</f>
        <v>25</v>
      </c>
      <c r="D17" s="23">
        <f t="shared" si="5"/>
        <v>30</v>
      </c>
      <c r="E17" s="22">
        <f t="shared" si="6"/>
        <v>25</v>
      </c>
      <c r="G17" s="25"/>
      <c r="H17" s="25"/>
      <c r="I17" s="25"/>
      <c r="J17" s="25"/>
      <c r="K17" s="28"/>
      <c r="L17" s="28"/>
      <c r="M17" s="25"/>
    </row>
    <row r="18" spans="1:13" x14ac:dyDescent="0.25">
      <c r="A18" s="22" t="str">
        <f>Лист1!A18</f>
        <v>5.2 Поддержка пользователей</v>
      </c>
      <c r="B18" s="23">
        <f>C18-0</f>
        <v>15</v>
      </c>
      <c r="C18" s="23">
        <f>Лист1!D18</f>
        <v>15</v>
      </c>
      <c r="D18" s="23">
        <v>15</v>
      </c>
      <c r="E18" s="22">
        <f t="shared" si="6"/>
        <v>15</v>
      </c>
      <c r="G18" s="25"/>
      <c r="H18" s="25"/>
      <c r="I18" s="25"/>
      <c r="J18" s="25"/>
      <c r="K18" s="25"/>
      <c r="L18" s="25"/>
      <c r="M18" s="25"/>
    </row>
    <row r="19" spans="1:13" x14ac:dyDescent="0.25">
      <c r="A19" s="25" t="s">
        <v>37</v>
      </c>
      <c r="E19">
        <f>SUM(E2,E6,E10,E13,E16)</f>
        <v>360</v>
      </c>
    </row>
    <row r="20" spans="1:13" x14ac:dyDescent="0.25">
      <c r="A20" s="25"/>
    </row>
    <row r="21" spans="1:13" x14ac:dyDescent="0.25">
      <c r="A21" s="25"/>
    </row>
    <row r="22" spans="1:13" x14ac:dyDescent="0.25">
      <c r="A22" s="25"/>
    </row>
    <row r="23" spans="1:13" x14ac:dyDescent="0.25">
      <c r="A2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2025-04-17T17:48:23Z</dcterms:modified>
</cp:coreProperties>
</file>