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4B7A3389-6688-4D70-ABC8-78805820B212}" xr6:coauthVersionLast="47" xr6:coauthVersionMax="47" xr10:uidLastSave="{00000000-0000-0000-0000-000000000000}"/>
  <bookViews>
    <workbookView xWindow="-120" yWindow="-120" windowWidth="29040" windowHeight="15840" activeTab="3" xr2:uid="{D3BB55A8-466E-44F0-91EC-38D9F3404C38}"/>
  </bookViews>
  <sheets>
    <sheet name="Marks" sheetId="1" r:id="rId1"/>
    <sheet name="StateWise Sales" sheetId="2" r:id="rId2"/>
    <sheet name="Statewise Revenue" sheetId="3" r:id="rId3"/>
    <sheet name="Hollywood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3" i="4" l="1"/>
  <c r="O63" i="4"/>
  <c r="N63" i="4"/>
  <c r="M63" i="4"/>
  <c r="L47" i="4"/>
  <c r="O55" i="4"/>
  <c r="N55" i="4"/>
  <c r="M55" i="4"/>
  <c r="L55" i="4"/>
  <c r="O51" i="4"/>
  <c r="N51" i="4"/>
  <c r="M51" i="4"/>
  <c r="L51" i="4"/>
  <c r="O47" i="4"/>
  <c r="N47" i="4"/>
  <c r="M47" i="4"/>
  <c r="O29" i="4"/>
  <c r="O30" i="4"/>
  <c r="O31" i="4"/>
  <c r="O32" i="4"/>
  <c r="O33" i="4"/>
  <c r="O34" i="4"/>
  <c r="O35" i="4"/>
  <c r="O36" i="4"/>
  <c r="O37" i="4"/>
  <c r="O38" i="4"/>
  <c r="O39" i="4"/>
  <c r="O40" i="4"/>
  <c r="O28" i="4"/>
  <c r="N29" i="4"/>
  <c r="N30" i="4"/>
  <c r="N31" i="4"/>
  <c r="N32" i="4"/>
  <c r="N33" i="4"/>
  <c r="N34" i="4"/>
  <c r="N35" i="4"/>
  <c r="N36" i="4"/>
  <c r="N37" i="4"/>
  <c r="N38" i="4"/>
  <c r="N39" i="4"/>
  <c r="N40" i="4"/>
  <c r="N28" i="4"/>
  <c r="M29" i="4"/>
  <c r="M30" i="4"/>
  <c r="M31" i="4"/>
  <c r="M32" i="4"/>
  <c r="M33" i="4"/>
  <c r="M34" i="4"/>
  <c r="M35" i="4"/>
  <c r="M36" i="4"/>
  <c r="M37" i="4"/>
  <c r="M38" i="4"/>
  <c r="M39" i="4"/>
  <c r="M40" i="4"/>
  <c r="M28" i="4"/>
  <c r="L29" i="4"/>
  <c r="L30" i="4"/>
  <c r="L31" i="4"/>
  <c r="L32" i="4"/>
  <c r="L33" i="4"/>
  <c r="L34" i="4"/>
  <c r="L35" i="4"/>
  <c r="L36" i="4"/>
  <c r="L37" i="4"/>
  <c r="L38" i="4"/>
  <c r="L39" i="4"/>
  <c r="L40" i="4"/>
  <c r="L28" i="4"/>
  <c r="L41" i="4" s="1"/>
  <c r="O19" i="4"/>
  <c r="O20" i="4"/>
  <c r="O21" i="4"/>
  <c r="O22" i="4"/>
  <c r="O23" i="4"/>
  <c r="O18" i="4"/>
  <c r="N19" i="4"/>
  <c r="N20" i="4"/>
  <c r="N21" i="4"/>
  <c r="N22" i="4"/>
  <c r="N23" i="4"/>
  <c r="N18" i="4"/>
  <c r="M18" i="4"/>
  <c r="M19" i="4"/>
  <c r="M20" i="4"/>
  <c r="M21" i="4"/>
  <c r="M22" i="4"/>
  <c r="M23" i="4"/>
  <c r="L18" i="4"/>
  <c r="L19" i="4"/>
  <c r="L20" i="4"/>
  <c r="L21" i="4"/>
  <c r="L22" i="4"/>
  <c r="L23" i="4"/>
  <c r="O9" i="4"/>
  <c r="O10" i="4"/>
  <c r="O11" i="4"/>
  <c r="O12" i="4"/>
  <c r="O13" i="4" s="1"/>
  <c r="O8" i="4"/>
  <c r="N9" i="4"/>
  <c r="N10" i="4"/>
  <c r="N11" i="4"/>
  <c r="N12" i="4"/>
  <c r="N8" i="4"/>
  <c r="M8" i="4"/>
  <c r="M9" i="4"/>
  <c r="M10" i="4"/>
  <c r="M11" i="4"/>
  <c r="M12" i="4"/>
  <c r="L9" i="4"/>
  <c r="L10" i="4"/>
  <c r="L11" i="4"/>
  <c r="L12" i="4"/>
  <c r="L8" i="4"/>
  <c r="L13" i="4" s="1"/>
  <c r="N20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3" i="3"/>
  <c r="C20" i="3"/>
  <c r="D20" i="3"/>
  <c r="E20" i="3"/>
  <c r="F20" i="3"/>
  <c r="G20" i="3"/>
  <c r="H20" i="3"/>
  <c r="I20" i="3"/>
  <c r="J20" i="3"/>
  <c r="K20" i="3"/>
  <c r="L20" i="3"/>
  <c r="M20" i="3"/>
  <c r="B20" i="3"/>
  <c r="C9" i="3"/>
  <c r="C10" i="3"/>
  <c r="C11" i="3"/>
  <c r="C12" i="3"/>
  <c r="C13" i="3"/>
  <c r="C14" i="3"/>
  <c r="C15" i="3"/>
  <c r="C16" i="3"/>
  <c r="C17" i="3"/>
  <c r="C18" i="3"/>
  <c r="C19" i="3"/>
  <c r="D9" i="3"/>
  <c r="D10" i="3"/>
  <c r="D11" i="3"/>
  <c r="D12" i="3"/>
  <c r="D13" i="3"/>
  <c r="D14" i="3"/>
  <c r="D15" i="3"/>
  <c r="D16" i="3"/>
  <c r="D17" i="3"/>
  <c r="D18" i="3"/>
  <c r="D19" i="3"/>
  <c r="E9" i="3"/>
  <c r="E10" i="3"/>
  <c r="E11" i="3"/>
  <c r="E12" i="3"/>
  <c r="E13" i="3"/>
  <c r="E14" i="3"/>
  <c r="E15" i="3"/>
  <c r="E16" i="3"/>
  <c r="E17" i="3"/>
  <c r="E18" i="3"/>
  <c r="E19" i="3"/>
  <c r="F9" i="3"/>
  <c r="F10" i="3"/>
  <c r="F11" i="3"/>
  <c r="F12" i="3"/>
  <c r="F13" i="3"/>
  <c r="F14" i="3"/>
  <c r="F15" i="3"/>
  <c r="F16" i="3"/>
  <c r="F17" i="3"/>
  <c r="F18" i="3"/>
  <c r="F19" i="3"/>
  <c r="G9" i="3"/>
  <c r="G10" i="3"/>
  <c r="G11" i="3"/>
  <c r="G12" i="3"/>
  <c r="G13" i="3"/>
  <c r="G14" i="3"/>
  <c r="G15" i="3"/>
  <c r="G16" i="3"/>
  <c r="G17" i="3"/>
  <c r="G18" i="3"/>
  <c r="G19" i="3"/>
  <c r="H9" i="3"/>
  <c r="H10" i="3"/>
  <c r="H11" i="3"/>
  <c r="H12" i="3"/>
  <c r="H13" i="3"/>
  <c r="H14" i="3"/>
  <c r="H15" i="3"/>
  <c r="H16" i="3"/>
  <c r="H17" i="3"/>
  <c r="H18" i="3"/>
  <c r="H19" i="3"/>
  <c r="I9" i="3"/>
  <c r="I10" i="3"/>
  <c r="I11" i="3"/>
  <c r="I12" i="3"/>
  <c r="I13" i="3"/>
  <c r="I14" i="3"/>
  <c r="I15" i="3"/>
  <c r="I16" i="3"/>
  <c r="I17" i="3"/>
  <c r="I18" i="3"/>
  <c r="I19" i="3"/>
  <c r="J9" i="3"/>
  <c r="J10" i="3"/>
  <c r="J11" i="3"/>
  <c r="J12" i="3"/>
  <c r="J13" i="3"/>
  <c r="J14" i="3"/>
  <c r="J15" i="3"/>
  <c r="J16" i="3"/>
  <c r="J17" i="3"/>
  <c r="J18" i="3"/>
  <c r="J19" i="3"/>
  <c r="K9" i="3"/>
  <c r="K10" i="3"/>
  <c r="K11" i="3"/>
  <c r="K12" i="3"/>
  <c r="K13" i="3"/>
  <c r="K14" i="3"/>
  <c r="K15" i="3"/>
  <c r="K16" i="3"/>
  <c r="K17" i="3"/>
  <c r="K18" i="3"/>
  <c r="K19" i="3"/>
  <c r="L9" i="3"/>
  <c r="L10" i="3"/>
  <c r="L11" i="3"/>
  <c r="L12" i="3"/>
  <c r="L13" i="3"/>
  <c r="L14" i="3"/>
  <c r="L15" i="3"/>
  <c r="L16" i="3"/>
  <c r="L17" i="3"/>
  <c r="L18" i="3"/>
  <c r="L19" i="3"/>
  <c r="L8" i="3"/>
  <c r="M9" i="3"/>
  <c r="M10" i="3"/>
  <c r="M11" i="3"/>
  <c r="M12" i="3"/>
  <c r="M13" i="3"/>
  <c r="M14" i="3"/>
  <c r="M15" i="3"/>
  <c r="M16" i="3"/>
  <c r="M17" i="3"/>
  <c r="M18" i="3"/>
  <c r="M19" i="3"/>
  <c r="C8" i="3"/>
  <c r="D8" i="3"/>
  <c r="E8" i="3"/>
  <c r="F8" i="3"/>
  <c r="G8" i="3"/>
  <c r="H8" i="3"/>
  <c r="I8" i="3"/>
  <c r="J8" i="3"/>
  <c r="K8" i="3"/>
  <c r="M8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C4" i="3"/>
  <c r="D4" i="3"/>
  <c r="E4" i="3"/>
  <c r="F4" i="3"/>
  <c r="G4" i="3"/>
  <c r="H4" i="3"/>
  <c r="I4" i="3"/>
  <c r="J4" i="3"/>
  <c r="K4" i="3"/>
  <c r="L4" i="3"/>
  <c r="M4" i="3"/>
  <c r="C3" i="3"/>
  <c r="D3" i="3"/>
  <c r="E3" i="3"/>
  <c r="F3" i="3"/>
  <c r="G3" i="3"/>
  <c r="H3" i="3"/>
  <c r="I3" i="3"/>
  <c r="J3" i="3"/>
  <c r="K3" i="3"/>
  <c r="L3" i="3"/>
  <c r="M3" i="3"/>
  <c r="B4" i="3"/>
  <c r="B8" i="3"/>
  <c r="B9" i="3"/>
  <c r="B10" i="3"/>
  <c r="B11" i="3"/>
  <c r="B12" i="3"/>
  <c r="B13" i="3"/>
  <c r="B14" i="3"/>
  <c r="B15" i="3"/>
  <c r="B16" i="3"/>
  <c r="B17" i="3"/>
  <c r="B18" i="3"/>
  <c r="B19" i="3"/>
  <c r="B3" i="3"/>
  <c r="C20" i="2"/>
  <c r="D20" i="2"/>
  <c r="E20" i="2"/>
  <c r="F20" i="2"/>
  <c r="G20" i="2"/>
  <c r="H20" i="2"/>
  <c r="I20" i="2"/>
  <c r="J20" i="2"/>
  <c r="K20" i="2"/>
  <c r="L20" i="2"/>
  <c r="M20" i="2"/>
  <c r="B20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3" i="2"/>
  <c r="C7" i="1"/>
  <c r="B7" i="1"/>
  <c r="N24" i="4" l="1"/>
  <c r="O24" i="4"/>
  <c r="N41" i="4"/>
  <c r="N13" i="4"/>
  <c r="L24" i="4"/>
  <c r="M41" i="4"/>
  <c r="O41" i="4"/>
  <c r="M24" i="4"/>
  <c r="M13" i="4"/>
  <c r="N20" i="2"/>
</calcChain>
</file>

<file path=xl/sharedStrings.xml><?xml version="1.0" encoding="utf-8"?>
<sst xmlns="http://schemas.openxmlformats.org/spreadsheetml/2006/main" count="374" uniqueCount="149">
  <si>
    <t xml:space="preserve">Subject </t>
  </si>
  <si>
    <t>Marks</t>
  </si>
  <si>
    <t>Corrected Marks</t>
  </si>
  <si>
    <t>Maths</t>
  </si>
  <si>
    <t>Social Science</t>
  </si>
  <si>
    <t>History</t>
  </si>
  <si>
    <t>Geography</t>
  </si>
  <si>
    <t>English</t>
  </si>
  <si>
    <t xml:space="preserve">State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</si>
  <si>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</si>
  <si>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</si>
  <si>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</si>
  <si>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</si>
  <si>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</si>
  <si>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</si>
  <si>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</si>
  <si>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</si>
  <si>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</si>
  <si>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</si>
  <si>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</si>
  <si>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</si>
  <si>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Total</t>
  </si>
  <si>
    <t>Andaman</t>
  </si>
  <si>
    <t>Andhra Pradesh</t>
  </si>
  <si>
    <t>Chattisgarh</t>
  </si>
  <si>
    <t>Delhi</t>
  </si>
  <si>
    <t>Karnataka</t>
  </si>
  <si>
    <t>TN</t>
  </si>
  <si>
    <t>Odisha</t>
  </si>
  <si>
    <t>Telagana</t>
  </si>
  <si>
    <t>WB</t>
  </si>
  <si>
    <t>Rajastan</t>
  </si>
  <si>
    <t>MP</t>
  </si>
  <si>
    <t>Gujarth</t>
  </si>
  <si>
    <t>HP</t>
  </si>
  <si>
    <t>UP</t>
  </si>
  <si>
    <t>Maharastra</t>
  </si>
  <si>
    <t>Punjab</t>
  </si>
  <si>
    <t>J&amp;K</t>
  </si>
  <si>
    <t>StateWise Sales</t>
  </si>
  <si>
    <t>Price</t>
  </si>
  <si>
    <t>StateWise Revenue</t>
  </si>
  <si>
    <t>Film</t>
  </si>
  <si>
    <t>Genre</t>
  </si>
  <si>
    <t>Lead Studio</t>
  </si>
  <si>
    <t>Audience score %</t>
  </si>
  <si>
    <t>Profitability</t>
  </si>
  <si>
    <t>Rotten Tomatoes %</t>
  </si>
  <si>
    <t>Worldwide Gross</t>
  </si>
  <si>
    <t>Year</t>
  </si>
  <si>
    <t>27 Dresses</t>
  </si>
  <si>
    <t>Comedy</t>
  </si>
  <si>
    <t>Fox</t>
  </si>
  <si>
    <t>(500) Days of Summer</t>
  </si>
  <si>
    <t>A Dangerous Method</t>
  </si>
  <si>
    <t>Drama</t>
  </si>
  <si>
    <t>Independent</t>
  </si>
  <si>
    <t>A Serious Man</t>
  </si>
  <si>
    <t>Universal</t>
  </si>
  <si>
    <t>Across the Universe</t>
  </si>
  <si>
    <t>Romance</t>
  </si>
  <si>
    <t>Beginners</t>
  </si>
  <si>
    <t>Dear John</t>
  </si>
  <si>
    <t>Sony</t>
  </si>
  <si>
    <t>Enchanted</t>
  </si>
  <si>
    <t>Disney</t>
  </si>
  <si>
    <t>Fireproof</t>
  </si>
  <si>
    <t>Four Christmases</t>
  </si>
  <si>
    <t>Warner Bros.</t>
  </si>
  <si>
    <t>Ghosts of Girlfriends Past</t>
  </si>
  <si>
    <t>Gnomeo and Juliet</t>
  </si>
  <si>
    <t>Animation</t>
  </si>
  <si>
    <t>Going the Distance</t>
  </si>
  <si>
    <t>Good Luck Chuck</t>
  </si>
  <si>
    <t>Lionsgate</t>
  </si>
  <si>
    <t>He's Just Not That Into You</t>
  </si>
  <si>
    <t>High School Musical 3: Senior Year</t>
  </si>
  <si>
    <t>I Love You Phillip Morris</t>
  </si>
  <si>
    <t>It's Complicated</t>
  </si>
  <si>
    <t>Jane Eyre</t>
  </si>
  <si>
    <t>Just Wright</t>
  </si>
  <si>
    <t>Killers</t>
  </si>
  <si>
    <t>Action</t>
  </si>
  <si>
    <t>Knocked Up</t>
  </si>
  <si>
    <t>Leap Year</t>
  </si>
  <si>
    <t>Letters to Juliet</t>
  </si>
  <si>
    <t>Summit</t>
  </si>
  <si>
    <t>License to Wed</t>
  </si>
  <si>
    <t>Life as We Know It</t>
  </si>
  <si>
    <t>Love &amp; Other Drugs</t>
  </si>
  <si>
    <t>Love Happens</t>
  </si>
  <si>
    <t>Made of Honor</t>
  </si>
  <si>
    <t>Mamma Mia!</t>
  </si>
  <si>
    <t>Marley and Me</t>
  </si>
  <si>
    <t>Midnight in Paris</t>
  </si>
  <si>
    <t>Miss Pettigrew Lives for a Day</t>
  </si>
  <si>
    <t>Monte Carlo</t>
  </si>
  <si>
    <t>20th Century Fox</t>
  </si>
  <si>
    <t>Music and Lyrics</t>
  </si>
  <si>
    <t>My Week with Marilyn</t>
  </si>
  <si>
    <t>The Weinstein Company</t>
  </si>
  <si>
    <t>New Year's Eve</t>
  </si>
  <si>
    <t>Nick and Norah's Infinite Playlist</t>
  </si>
  <si>
    <t>No Reservations</t>
  </si>
  <si>
    <t>Not Easily Broken</t>
  </si>
  <si>
    <t>One Day</t>
  </si>
  <si>
    <t>Our Family Wedding</t>
  </si>
  <si>
    <t>Over Her Dead Body</t>
  </si>
  <si>
    <t>New Line</t>
  </si>
  <si>
    <t>P.S. I Love You</t>
  </si>
  <si>
    <t>Penelope</t>
  </si>
  <si>
    <t>Rachel Getting Married</t>
  </si>
  <si>
    <t>Remember Me</t>
  </si>
  <si>
    <t>Sex and the City</t>
  </si>
  <si>
    <t>Sex and the City 2</t>
  </si>
  <si>
    <t>She's Out of My League</t>
  </si>
  <si>
    <t>Paramount</t>
  </si>
  <si>
    <t>Something Borrowed</t>
  </si>
  <si>
    <t>Tangled</t>
  </si>
  <si>
    <t>The Back-up Plan</t>
  </si>
  <si>
    <t>CBS</t>
  </si>
  <si>
    <t>The Curious Case of Benjamin Button</t>
  </si>
  <si>
    <t>Fantasy</t>
  </si>
  <si>
    <t>The Duchess</t>
  </si>
  <si>
    <t>The Heartbreak Kid</t>
  </si>
  <si>
    <t>The Invention of Lying</t>
  </si>
  <si>
    <t>The Proposal</t>
  </si>
  <si>
    <t>The Time Traveler's Wife</t>
  </si>
  <si>
    <t>The Twilight Saga: New Moon</t>
  </si>
  <si>
    <t>The Ugly Truth</t>
  </si>
  <si>
    <t>Twilight</t>
  </si>
  <si>
    <t>Twilight: Breaking Dawn</t>
  </si>
  <si>
    <t>Tyler Perry's Why Did I get Married</t>
  </si>
  <si>
    <t>Valentine's Day</t>
  </si>
  <si>
    <t>Waiting For Forever</t>
  </si>
  <si>
    <t>Waitress</t>
  </si>
  <si>
    <t>WALL-E</t>
  </si>
  <si>
    <t>Water For Elephants</t>
  </si>
  <si>
    <t>What Happens in Vegas</t>
  </si>
  <si>
    <t>When in Rome</t>
  </si>
  <si>
    <t>You Will Meet a Tall Dark Stranger</t>
  </si>
  <si>
    <t>Youth in Revolt</t>
  </si>
  <si>
    <t>Zack and Miri Make a Porno</t>
  </si>
  <si>
    <t>Yearly Summary</t>
  </si>
  <si>
    <t>Genre Summary</t>
  </si>
  <si>
    <t>Studio Summary</t>
  </si>
  <si>
    <t>Studio</t>
  </si>
  <si>
    <t>Single Selection through Data Validation</t>
  </si>
  <si>
    <t>Multi Selection through 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</si>
</sst>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9"/>
      <color rgb="FFFFFFFF"/>
      <name val="Calibri"/>
      <family val="2"/>
    </font>
    <font>
      <sz val="16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2" fontId="5" fillId="8" borderId="2" xfId="0" applyNumberFormat="1" applyFont="1" applyFill="1" applyBorder="1" applyAlignment="1">
      <alignment horizontal="center" vertical="center" wrapText="1"/>
    </xf>
    <xf numFmtId="1" fontId="5" fillId="8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70AD47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361C18-4581-4C60-949B-B10E5764273B}" name="Table1" displayName="Table1" ref="A1:H75" totalsRowShown="0" headerRowDxfId="10" dataDxfId="8" headerRowBorderDxfId="9">
  <autoFilter ref="A1:H75" xr:uid="{35361C18-4581-4C60-949B-B10E5764273B}"/>
  <tableColumns count="8">
    <tableColumn id="1" xr3:uid="{6BA5CEC7-B3ED-4870-9C01-2253297D031E}" name="Film" dataDxfId="7"/>
    <tableColumn id="2" xr3:uid="{1B129546-5198-4CEE-AB0B-8478E62F48B0}" name="Genre" dataDxfId="6"/>
    <tableColumn id="3" xr3:uid="{4B63DC67-B317-44DC-AB3C-E6CD364502E8}" name="Lead Studio" dataDxfId="5"/>
    <tableColumn id="4" xr3:uid="{90B62D03-6032-423D-99F2-4EA82A9AE214}" name="Audience score %" dataDxfId="4"/>
    <tableColumn id="5" xr3:uid="{2A68D4DF-15A9-4B7F-94D4-C5B8C0F055A8}" name="Profitability" dataDxfId="3"/>
    <tableColumn id="6" xr3:uid="{85D38CCF-5B17-4E8E-983D-3AB9A562392E}" name="Rotten Tomatoes %" dataDxfId="2"/>
    <tableColumn id="7" xr3:uid="{C3333056-6B8D-47D3-ACF3-B2670824C286}" name="Worldwide Gross" dataDxfId="1"/>
    <tableColumn id="8" xr3:uid="{411AEFAA-AB2E-46EF-8E24-4B61CEB98E4F}" name="Year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D056-5041-4C32-9D4B-3F3DAE9B192B}">
  <dimension ref="A1:C7"/>
  <sheetViews>
    <sheetView showGridLines="0" workbookViewId="0">
      <selection sqref="A1:C1"/>
    </sheetView>
  </sheetViews>
  <sheetFormatPr defaultRowHeight="15" x14ac:dyDescent="0.25"/>
  <cols>
    <col min="1" max="1" width="16" customWidth="1"/>
    <col min="3" max="3" width="15.425781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2" t="s">
        <v>3</v>
      </c>
      <c r="B2" s="2">
        <v>25</v>
      </c>
      <c r="C2" s="2">
        <v>52</v>
      </c>
    </row>
    <row r="3" spans="1:3" x14ac:dyDescent="0.25">
      <c r="A3" s="2" t="s">
        <v>4</v>
      </c>
      <c r="B3" s="2">
        <v>56</v>
      </c>
      <c r="C3" s="2">
        <v>56</v>
      </c>
    </row>
    <row r="4" spans="1:3" x14ac:dyDescent="0.25">
      <c r="A4" s="2" t="s">
        <v>5</v>
      </c>
      <c r="B4" s="2">
        <v>46</v>
      </c>
      <c r="C4" s="2">
        <v>64</v>
      </c>
    </row>
    <row r="5" spans="1:3" x14ac:dyDescent="0.25">
      <c r="A5" s="2" t="s">
        <v>6</v>
      </c>
      <c r="B5" s="2">
        <v>87</v>
      </c>
      <c r="C5" s="2">
        <v>87</v>
      </c>
    </row>
    <row r="6" spans="1:3" x14ac:dyDescent="0.25">
      <c r="A6" s="2" t="s">
        <v>7</v>
      </c>
      <c r="B6" s="2">
        <v>14</v>
      </c>
      <c r="C6" s="2">
        <v>41</v>
      </c>
    </row>
    <row r="7" spans="1:3" x14ac:dyDescent="0.25">
      <c r="A7" s="2"/>
      <c r="B7" s="2">
        <f>SUM(B2:B6)</f>
        <v>228</v>
      </c>
      <c r="C7" s="2">
        <f>SUM(C2:C6)</f>
        <v>300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9814-E410-4ADD-BC8C-B620C00EE136}">
  <dimension ref="A1:N22"/>
  <sheetViews>
    <sheetView showGridLines="0" workbookViewId="0">
      <selection activeCell="B23" sqref="B23"/>
    </sheetView>
  </sheetViews>
  <sheetFormatPr defaultRowHeight="15" x14ac:dyDescent="0.25"/>
  <cols>
    <col min="1" max="1" width="17.7109375" customWidth="1"/>
    <col min="2" max="2" width="12.85546875" customWidth="1"/>
    <col min="4" max="4" width="9.140625" customWidth="1"/>
  </cols>
  <sheetData>
    <row r="1" spans="1:14" ht="21" x14ac:dyDescent="0.25">
      <c r="A1" s="31" t="s">
        <v>39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x14ac:dyDescent="0.25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</row>
    <row r="3" spans="1:14" x14ac:dyDescent="0.25">
      <c r="A3" s="5" t="s">
        <v>22</v>
      </c>
      <c r="B3" s="2">
        <v>143</v>
      </c>
      <c r="C3" s="2">
        <v>101</v>
      </c>
      <c r="D3" s="2">
        <v>241</v>
      </c>
      <c r="E3" s="2">
        <v>223</v>
      </c>
      <c r="F3" s="2">
        <v>216</v>
      </c>
      <c r="G3" s="2">
        <v>78</v>
      </c>
      <c r="H3" s="2">
        <v>147</v>
      </c>
      <c r="I3" s="2">
        <v>55</v>
      </c>
      <c r="J3" s="2">
        <v>148</v>
      </c>
      <c r="K3" s="2">
        <v>168</v>
      </c>
      <c r="L3" s="2">
        <v>217</v>
      </c>
      <c r="M3" s="2">
        <v>159</v>
      </c>
      <c r="N3" s="2">
        <f>SUM(B3:M3)</f>
        <v>1896</v>
      </c>
    </row>
    <row r="4" spans="1:14" x14ac:dyDescent="0.25">
      <c r="A4" s="5" t="s">
        <v>23</v>
      </c>
      <c r="B4" s="2">
        <v>100</v>
      </c>
      <c r="C4" s="2">
        <v>103</v>
      </c>
      <c r="D4" s="2">
        <v>124</v>
      </c>
      <c r="E4" s="2">
        <v>158</v>
      </c>
      <c r="F4" s="2">
        <v>88</v>
      </c>
      <c r="G4" s="2">
        <v>231</v>
      </c>
      <c r="H4" s="2">
        <v>59</v>
      </c>
      <c r="I4" s="2">
        <v>170</v>
      </c>
      <c r="J4" s="2">
        <v>112</v>
      </c>
      <c r="K4" s="2">
        <v>193</v>
      </c>
      <c r="L4" s="2">
        <v>178</v>
      </c>
      <c r="M4" s="2">
        <v>89</v>
      </c>
      <c r="N4" s="2">
        <f t="shared" ref="N4:N20" si="0">SUM(B4:M4)</f>
        <v>1605</v>
      </c>
    </row>
    <row r="5" spans="1:14" x14ac:dyDescent="0.25">
      <c r="A5" s="5" t="s">
        <v>24</v>
      </c>
      <c r="B5" s="2">
        <v>191</v>
      </c>
      <c r="C5" s="2">
        <v>159</v>
      </c>
      <c r="D5" s="2">
        <v>76</v>
      </c>
      <c r="E5" s="2">
        <v>42</v>
      </c>
      <c r="F5" s="2">
        <v>210</v>
      </c>
      <c r="G5" s="2">
        <v>65</v>
      </c>
      <c r="H5" s="2">
        <v>103</v>
      </c>
      <c r="I5" s="2">
        <v>90</v>
      </c>
      <c r="J5" s="2">
        <v>90</v>
      </c>
      <c r="K5" s="2">
        <v>118</v>
      </c>
      <c r="L5" s="2">
        <v>113</v>
      </c>
      <c r="M5" s="2">
        <v>121</v>
      </c>
      <c r="N5" s="2">
        <f t="shared" si="0"/>
        <v>1378</v>
      </c>
    </row>
    <row r="6" spans="1:14" x14ac:dyDescent="0.25">
      <c r="A6" s="5" t="s">
        <v>25</v>
      </c>
      <c r="B6" s="2">
        <v>87</v>
      </c>
      <c r="C6" s="2">
        <v>233</v>
      </c>
      <c r="D6" s="2">
        <v>65</v>
      </c>
      <c r="E6" s="2">
        <v>92</v>
      </c>
      <c r="F6" s="2">
        <v>44</v>
      </c>
      <c r="G6" s="2">
        <v>91</v>
      </c>
      <c r="H6" s="2">
        <v>96</v>
      </c>
      <c r="I6" s="2">
        <v>88</v>
      </c>
      <c r="J6" s="2">
        <v>175</v>
      </c>
      <c r="K6" s="2">
        <v>90</v>
      </c>
      <c r="L6" s="2">
        <v>160</v>
      </c>
      <c r="M6" s="2">
        <v>153</v>
      </c>
      <c r="N6" s="2">
        <f t="shared" si="0"/>
        <v>1374</v>
      </c>
    </row>
    <row r="7" spans="1:14" x14ac:dyDescent="0.25">
      <c r="A7" s="5" t="s">
        <v>26</v>
      </c>
      <c r="B7" s="2">
        <v>160</v>
      </c>
      <c r="C7" s="2">
        <v>192</v>
      </c>
      <c r="D7" s="2">
        <v>127</v>
      </c>
      <c r="E7" s="2">
        <v>128</v>
      </c>
      <c r="F7" s="2">
        <v>207</v>
      </c>
      <c r="G7" s="2">
        <v>224</v>
      </c>
      <c r="H7" s="2">
        <v>105</v>
      </c>
      <c r="I7" s="2">
        <v>163</v>
      </c>
      <c r="J7" s="2">
        <v>141</v>
      </c>
      <c r="K7" s="2">
        <v>138</v>
      </c>
      <c r="L7" s="2">
        <v>193</v>
      </c>
      <c r="M7" s="2">
        <v>244</v>
      </c>
      <c r="N7" s="2">
        <f t="shared" si="0"/>
        <v>2022</v>
      </c>
    </row>
    <row r="8" spans="1:14" x14ac:dyDescent="0.25">
      <c r="A8" s="5" t="s">
        <v>27</v>
      </c>
      <c r="B8" s="2">
        <v>188</v>
      </c>
      <c r="C8" s="2">
        <v>139</v>
      </c>
      <c r="D8" s="2">
        <v>84</v>
      </c>
      <c r="E8" s="2">
        <v>43</v>
      </c>
      <c r="F8" s="2">
        <v>142</v>
      </c>
      <c r="G8" s="2">
        <v>95</v>
      </c>
      <c r="H8" s="2">
        <v>243</v>
      </c>
      <c r="I8" s="2">
        <v>244</v>
      </c>
      <c r="J8" s="2">
        <v>153</v>
      </c>
      <c r="K8" s="2">
        <v>199</v>
      </c>
      <c r="L8" s="2">
        <v>182</v>
      </c>
      <c r="M8" s="2">
        <v>49</v>
      </c>
      <c r="N8" s="2">
        <f t="shared" si="0"/>
        <v>1761</v>
      </c>
    </row>
    <row r="9" spans="1:14" x14ac:dyDescent="0.25">
      <c r="A9" s="5" t="s">
        <v>28</v>
      </c>
      <c r="B9" s="2">
        <v>196</v>
      </c>
      <c r="C9" s="2">
        <v>107</v>
      </c>
      <c r="D9" s="2">
        <v>151</v>
      </c>
      <c r="E9" s="2">
        <v>163</v>
      </c>
      <c r="F9" s="2">
        <v>133</v>
      </c>
      <c r="G9" s="2">
        <v>71</v>
      </c>
      <c r="H9" s="2">
        <v>145</v>
      </c>
      <c r="I9" s="2">
        <v>194</v>
      </c>
      <c r="J9" s="2">
        <v>77</v>
      </c>
      <c r="K9" s="2">
        <v>120</v>
      </c>
      <c r="L9" s="2">
        <v>46</v>
      </c>
      <c r="M9" s="2">
        <v>62</v>
      </c>
      <c r="N9" s="2">
        <f t="shared" si="0"/>
        <v>1465</v>
      </c>
    </row>
    <row r="10" spans="1:14" x14ac:dyDescent="0.25">
      <c r="A10" s="5" t="s">
        <v>29</v>
      </c>
      <c r="B10" s="2">
        <v>149</v>
      </c>
      <c r="C10" s="2">
        <v>185</v>
      </c>
      <c r="D10" s="2">
        <v>158</v>
      </c>
      <c r="E10" s="2">
        <v>188</v>
      </c>
      <c r="F10" s="2">
        <v>189</v>
      </c>
      <c r="G10" s="2">
        <v>192</v>
      </c>
      <c r="H10" s="2">
        <v>130</v>
      </c>
      <c r="I10" s="2">
        <v>164</v>
      </c>
      <c r="J10" s="2">
        <v>226</v>
      </c>
      <c r="K10" s="2">
        <v>89</v>
      </c>
      <c r="L10" s="2">
        <v>204</v>
      </c>
      <c r="M10" s="2">
        <v>229</v>
      </c>
      <c r="N10" s="2">
        <f t="shared" si="0"/>
        <v>2103</v>
      </c>
    </row>
    <row r="11" spans="1:14" x14ac:dyDescent="0.25">
      <c r="A11" s="5" t="s">
        <v>30</v>
      </c>
      <c r="B11" s="2">
        <v>214</v>
      </c>
      <c r="C11" s="2">
        <v>215</v>
      </c>
      <c r="D11" s="2">
        <v>108</v>
      </c>
      <c r="E11" s="2">
        <v>89</v>
      </c>
      <c r="F11" s="2">
        <v>126</v>
      </c>
      <c r="G11" s="2">
        <v>196</v>
      </c>
      <c r="H11" s="2">
        <v>60</v>
      </c>
      <c r="I11" s="2">
        <v>198</v>
      </c>
      <c r="J11" s="2">
        <v>244</v>
      </c>
      <c r="K11" s="2">
        <v>206</v>
      </c>
      <c r="L11" s="2">
        <v>171</v>
      </c>
      <c r="M11" s="2">
        <v>180</v>
      </c>
      <c r="N11" s="2">
        <f t="shared" si="0"/>
        <v>2007</v>
      </c>
    </row>
    <row r="12" spans="1:14" x14ac:dyDescent="0.25">
      <c r="A12" s="5" t="s">
        <v>31</v>
      </c>
      <c r="B12" s="2">
        <v>88</v>
      </c>
      <c r="C12" s="2">
        <v>112</v>
      </c>
      <c r="D12" s="2">
        <v>161</v>
      </c>
      <c r="E12" s="2">
        <v>122</v>
      </c>
      <c r="F12" s="2">
        <v>45</v>
      </c>
      <c r="G12" s="2">
        <v>235</v>
      </c>
      <c r="H12" s="2">
        <v>155</v>
      </c>
      <c r="I12" s="2">
        <v>121</v>
      </c>
      <c r="J12" s="2">
        <v>215</v>
      </c>
      <c r="K12" s="2">
        <v>213</v>
      </c>
      <c r="L12" s="2">
        <v>119</v>
      </c>
      <c r="M12" s="2">
        <v>66</v>
      </c>
      <c r="N12" s="2">
        <f t="shared" si="0"/>
        <v>1652</v>
      </c>
    </row>
    <row r="13" spans="1:14" x14ac:dyDescent="0.25">
      <c r="A13" s="5" t="s">
        <v>32</v>
      </c>
      <c r="B13" s="2">
        <v>190</v>
      </c>
      <c r="C13" s="2">
        <v>112</v>
      </c>
      <c r="D13" s="2">
        <v>184</v>
      </c>
      <c r="E13" s="2">
        <v>120</v>
      </c>
      <c r="F13" s="2">
        <v>226</v>
      </c>
      <c r="G13" s="2">
        <v>95</v>
      </c>
      <c r="H13" s="2">
        <v>64</v>
      </c>
      <c r="I13" s="2">
        <v>159</v>
      </c>
      <c r="J13" s="2">
        <v>203</v>
      </c>
      <c r="K13" s="2">
        <v>247</v>
      </c>
      <c r="L13" s="2">
        <v>224</v>
      </c>
      <c r="M13" s="2">
        <v>61</v>
      </c>
      <c r="N13" s="2">
        <f t="shared" si="0"/>
        <v>1885</v>
      </c>
    </row>
    <row r="14" spans="1:14" x14ac:dyDescent="0.25">
      <c r="A14" s="5" t="s">
        <v>33</v>
      </c>
      <c r="B14" s="2">
        <v>227</v>
      </c>
      <c r="C14" s="2">
        <v>219</v>
      </c>
      <c r="D14" s="2">
        <v>65</v>
      </c>
      <c r="E14" s="2">
        <v>187</v>
      </c>
      <c r="F14" s="2">
        <v>213</v>
      </c>
      <c r="G14" s="2">
        <v>247</v>
      </c>
      <c r="H14" s="2">
        <v>42</v>
      </c>
      <c r="I14" s="2">
        <v>95</v>
      </c>
      <c r="J14" s="2">
        <v>86</v>
      </c>
      <c r="K14" s="2">
        <v>189</v>
      </c>
      <c r="L14" s="2">
        <v>209</v>
      </c>
      <c r="M14" s="2">
        <v>187</v>
      </c>
      <c r="N14" s="2">
        <f t="shared" si="0"/>
        <v>1966</v>
      </c>
    </row>
    <row r="15" spans="1:14" x14ac:dyDescent="0.25">
      <c r="A15" s="5" t="s">
        <v>34</v>
      </c>
      <c r="B15" s="2">
        <v>66</v>
      </c>
      <c r="C15" s="2">
        <v>215</v>
      </c>
      <c r="D15" s="2">
        <v>64</v>
      </c>
      <c r="E15" s="2">
        <v>145</v>
      </c>
      <c r="F15" s="2">
        <v>179</v>
      </c>
      <c r="G15" s="2">
        <v>83</v>
      </c>
      <c r="H15" s="2">
        <v>119</v>
      </c>
      <c r="I15" s="2">
        <v>43</v>
      </c>
      <c r="J15" s="2">
        <v>149</v>
      </c>
      <c r="K15" s="2">
        <v>212</v>
      </c>
      <c r="L15" s="2">
        <v>227</v>
      </c>
      <c r="M15" s="2">
        <v>101</v>
      </c>
      <c r="N15" s="2">
        <f t="shared" si="0"/>
        <v>1603</v>
      </c>
    </row>
    <row r="16" spans="1:14" x14ac:dyDescent="0.25">
      <c r="A16" s="5" t="s">
        <v>35</v>
      </c>
      <c r="B16" s="2">
        <v>105</v>
      </c>
      <c r="C16" s="2">
        <v>169</v>
      </c>
      <c r="D16" s="2">
        <v>191</v>
      </c>
      <c r="E16" s="2">
        <v>165</v>
      </c>
      <c r="F16" s="2">
        <v>189</v>
      </c>
      <c r="G16" s="2">
        <v>137</v>
      </c>
      <c r="H16" s="2">
        <v>57</v>
      </c>
      <c r="I16" s="2">
        <v>112</v>
      </c>
      <c r="J16" s="2">
        <v>231</v>
      </c>
      <c r="K16" s="2">
        <v>242</v>
      </c>
      <c r="L16" s="2">
        <v>80</v>
      </c>
      <c r="M16" s="2">
        <v>61</v>
      </c>
      <c r="N16" s="2">
        <f t="shared" si="0"/>
        <v>1739</v>
      </c>
    </row>
    <row r="17" spans="1:14" x14ac:dyDescent="0.25">
      <c r="A17" s="5" t="s">
        <v>36</v>
      </c>
      <c r="B17" s="2">
        <v>201</v>
      </c>
      <c r="C17" s="2">
        <v>230</v>
      </c>
      <c r="D17" s="2">
        <v>244</v>
      </c>
      <c r="E17" s="2">
        <v>159</v>
      </c>
      <c r="F17" s="2">
        <v>204</v>
      </c>
      <c r="G17" s="2">
        <v>107</v>
      </c>
      <c r="H17" s="2">
        <v>149</v>
      </c>
      <c r="I17" s="2">
        <v>122</v>
      </c>
      <c r="J17" s="2">
        <v>207</v>
      </c>
      <c r="K17" s="2">
        <v>81</v>
      </c>
      <c r="L17" s="2">
        <v>187</v>
      </c>
      <c r="M17" s="2">
        <v>241</v>
      </c>
      <c r="N17" s="2">
        <f t="shared" si="0"/>
        <v>2132</v>
      </c>
    </row>
    <row r="18" spans="1:14" x14ac:dyDescent="0.25">
      <c r="A18" s="5" t="s">
        <v>37</v>
      </c>
      <c r="B18" s="2">
        <v>97</v>
      </c>
      <c r="C18" s="2">
        <v>58</v>
      </c>
      <c r="D18" s="2">
        <v>96</v>
      </c>
      <c r="E18" s="2">
        <v>88</v>
      </c>
      <c r="F18" s="2">
        <v>142</v>
      </c>
      <c r="G18" s="2">
        <v>177</v>
      </c>
      <c r="H18" s="2">
        <v>121</v>
      </c>
      <c r="I18" s="2">
        <v>67</v>
      </c>
      <c r="J18" s="2">
        <v>228</v>
      </c>
      <c r="K18" s="2">
        <v>215</v>
      </c>
      <c r="L18" s="2">
        <v>179</v>
      </c>
      <c r="M18" s="2">
        <v>88</v>
      </c>
      <c r="N18" s="2">
        <f t="shared" si="0"/>
        <v>1556</v>
      </c>
    </row>
    <row r="19" spans="1:14" x14ac:dyDescent="0.25">
      <c r="A19" s="5" t="s">
        <v>38</v>
      </c>
      <c r="B19" s="2">
        <v>73</v>
      </c>
      <c r="C19" s="2">
        <v>164</v>
      </c>
      <c r="D19" s="2">
        <v>85</v>
      </c>
      <c r="E19" s="2">
        <v>148</v>
      </c>
      <c r="F19" s="2">
        <v>164</v>
      </c>
      <c r="G19" s="2">
        <v>223</v>
      </c>
      <c r="H19" s="2">
        <v>152</v>
      </c>
      <c r="I19" s="2">
        <v>87</v>
      </c>
      <c r="J19" s="2">
        <v>61</v>
      </c>
      <c r="K19" s="2">
        <v>202</v>
      </c>
      <c r="L19" s="2">
        <v>193</v>
      </c>
      <c r="M19" s="2">
        <v>154</v>
      </c>
      <c r="N19" s="2">
        <f t="shared" si="0"/>
        <v>1706</v>
      </c>
    </row>
    <row r="20" spans="1:14" ht="18.75" x14ac:dyDescent="0.25">
      <c r="A20" s="5" t="s">
        <v>21</v>
      </c>
      <c r="B20" s="2">
        <f>SUM(B3:B19)</f>
        <v>2475</v>
      </c>
      <c r="C20" s="2">
        <f t="shared" ref="C20:M20" si="1">SUM(C3:C19)</f>
        <v>2713</v>
      </c>
      <c r="D20" s="2">
        <f t="shared" si="1"/>
        <v>2224</v>
      </c>
      <c r="E20" s="2">
        <f t="shared" si="1"/>
        <v>2260</v>
      </c>
      <c r="F20" s="2">
        <f t="shared" si="1"/>
        <v>2717</v>
      </c>
      <c r="G20" s="2">
        <f t="shared" si="1"/>
        <v>2547</v>
      </c>
      <c r="H20" s="2">
        <f t="shared" si="1"/>
        <v>1947</v>
      </c>
      <c r="I20" s="2">
        <f t="shared" si="1"/>
        <v>2172</v>
      </c>
      <c r="J20" s="2">
        <f t="shared" si="1"/>
        <v>2746</v>
      </c>
      <c r="K20" s="2">
        <f t="shared" si="1"/>
        <v>2922</v>
      </c>
      <c r="L20" s="2">
        <f t="shared" si="1"/>
        <v>2882</v>
      </c>
      <c r="M20" s="2">
        <f t="shared" si="1"/>
        <v>2245</v>
      </c>
      <c r="N20" s="6">
        <f t="shared" si="0"/>
        <v>29850</v>
      </c>
    </row>
    <row r="21" spans="1:14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5" t="s">
        <v>40</v>
      </c>
      <c r="B22" s="2">
        <v>461</v>
      </c>
      <c r="C22" s="2">
        <v>392</v>
      </c>
      <c r="D22" s="2">
        <v>624</v>
      </c>
      <c r="E22" s="2">
        <v>602</v>
      </c>
      <c r="F22" s="2">
        <v>503</v>
      </c>
      <c r="G22" s="2">
        <v>612</v>
      </c>
      <c r="H22" s="2">
        <v>624</v>
      </c>
      <c r="I22" s="2">
        <v>468</v>
      </c>
      <c r="J22" s="2">
        <v>469</v>
      </c>
      <c r="K22" s="2">
        <v>322</v>
      </c>
      <c r="L22" s="2">
        <v>365</v>
      </c>
      <c r="M22" s="2">
        <v>406</v>
      </c>
      <c r="N22" s="2"/>
    </row>
  </sheetData>
  <mergeCells count="1">
    <mergeCell ref="A1:N1"/>
  </mergeCells>
  <conditionalFormatting sqref="B3:M19 B22:M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M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M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8948-1A87-47D9-8271-0E47DFD0D36E}">
  <dimension ref="A1:N20"/>
  <sheetViews>
    <sheetView showGridLines="0" workbookViewId="0">
      <selection activeCell="T22" sqref="T22"/>
    </sheetView>
  </sheetViews>
  <sheetFormatPr defaultRowHeight="15" x14ac:dyDescent="0.25"/>
  <cols>
    <col min="1" max="1" width="16.5703125" customWidth="1"/>
    <col min="2" max="14" width="12.7109375" customWidth="1"/>
  </cols>
  <sheetData>
    <row r="1" spans="1:14" ht="38.25" customHeight="1" x14ac:dyDescent="0.25">
      <c r="A1" s="31" t="s">
        <v>41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x14ac:dyDescent="0.25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</row>
    <row r="3" spans="1:14" x14ac:dyDescent="0.25">
      <c r="A3" s="5" t="s">
        <v>22</v>
      </c>
      <c r="B3" s="2">
        <f>'StateWise Sales'!B3*'StateWise Sales'!B$22</f>
        <v>65923</v>
      </c>
      <c r="C3" s="2">
        <f>'StateWise Sales'!C3*'StateWise Sales'!C$22</f>
        <v>39592</v>
      </c>
      <c r="D3" s="2">
        <f>'StateWise Sales'!D3*'StateWise Sales'!D$22</f>
        <v>150384</v>
      </c>
      <c r="E3" s="2">
        <f>'StateWise Sales'!E3*'StateWise Sales'!E$22</f>
        <v>134246</v>
      </c>
      <c r="F3" s="2">
        <f>'StateWise Sales'!F3*'StateWise Sales'!F$22</f>
        <v>108648</v>
      </c>
      <c r="G3" s="2">
        <f>'StateWise Sales'!G3*'StateWise Sales'!G$22</f>
        <v>47736</v>
      </c>
      <c r="H3" s="2">
        <f>'StateWise Sales'!H3*'StateWise Sales'!H$22</f>
        <v>91728</v>
      </c>
      <c r="I3" s="2">
        <f>'StateWise Sales'!I3*'StateWise Sales'!I$22</f>
        <v>25740</v>
      </c>
      <c r="J3" s="2">
        <f>'StateWise Sales'!J3*'StateWise Sales'!J$22</f>
        <v>69412</v>
      </c>
      <c r="K3" s="2">
        <f>'StateWise Sales'!K3*'StateWise Sales'!K$22</f>
        <v>54096</v>
      </c>
      <c r="L3" s="2">
        <f>'StateWise Sales'!L3*'StateWise Sales'!L$22</f>
        <v>79205</v>
      </c>
      <c r="M3" s="2">
        <f>'StateWise Sales'!M3*'StateWise Sales'!M$22</f>
        <v>64554</v>
      </c>
      <c r="N3" s="2">
        <f>SUM(B3:M3)</f>
        <v>931264</v>
      </c>
    </row>
    <row r="4" spans="1:14" x14ac:dyDescent="0.25">
      <c r="A4" s="5" t="s">
        <v>23</v>
      </c>
      <c r="B4" s="2">
        <f>'StateWise Sales'!B4*'StateWise Sales'!B$22</f>
        <v>46100</v>
      </c>
      <c r="C4" s="2">
        <f>'StateWise Sales'!C4*'StateWise Sales'!C$22</f>
        <v>40376</v>
      </c>
      <c r="D4" s="2">
        <f>'StateWise Sales'!D4*'StateWise Sales'!D$22</f>
        <v>77376</v>
      </c>
      <c r="E4" s="2">
        <f>'StateWise Sales'!E4*'StateWise Sales'!E$22</f>
        <v>95116</v>
      </c>
      <c r="F4" s="2">
        <f>'StateWise Sales'!F4*'StateWise Sales'!F$22</f>
        <v>44264</v>
      </c>
      <c r="G4" s="2">
        <f>'StateWise Sales'!G4*'StateWise Sales'!G$22</f>
        <v>141372</v>
      </c>
      <c r="H4" s="2">
        <f>'StateWise Sales'!H4*'StateWise Sales'!H$22</f>
        <v>36816</v>
      </c>
      <c r="I4" s="2">
        <f>'StateWise Sales'!I4*'StateWise Sales'!I$22</f>
        <v>79560</v>
      </c>
      <c r="J4" s="2">
        <f>'StateWise Sales'!J4*'StateWise Sales'!J$22</f>
        <v>52528</v>
      </c>
      <c r="K4" s="2">
        <f>'StateWise Sales'!K4*'StateWise Sales'!K$22</f>
        <v>62146</v>
      </c>
      <c r="L4" s="2">
        <f>'StateWise Sales'!L4*'StateWise Sales'!L$22</f>
        <v>64970</v>
      </c>
      <c r="M4" s="2">
        <f>'StateWise Sales'!M4*'StateWise Sales'!M$22</f>
        <v>36134</v>
      </c>
      <c r="N4" s="2">
        <f t="shared" ref="N4:N20" si="0">SUM(B4:M4)</f>
        <v>776758</v>
      </c>
    </row>
    <row r="5" spans="1:14" x14ac:dyDescent="0.25">
      <c r="A5" s="5" t="s">
        <v>24</v>
      </c>
      <c r="B5" s="2">
        <f>'StateWise Sales'!B5*'StateWise Sales'!B$22</f>
        <v>88051</v>
      </c>
      <c r="C5" s="2">
        <f>'StateWise Sales'!C5*'StateWise Sales'!C$22</f>
        <v>62328</v>
      </c>
      <c r="D5" s="2">
        <f>'StateWise Sales'!D5*'StateWise Sales'!D$22</f>
        <v>47424</v>
      </c>
      <c r="E5" s="2">
        <f>'StateWise Sales'!E5*'StateWise Sales'!E$22</f>
        <v>25284</v>
      </c>
      <c r="F5" s="2">
        <f>'StateWise Sales'!F5*'StateWise Sales'!F$22</f>
        <v>105630</v>
      </c>
      <c r="G5" s="2">
        <f>'StateWise Sales'!G5*'StateWise Sales'!G$22</f>
        <v>39780</v>
      </c>
      <c r="H5" s="2">
        <f>'StateWise Sales'!H5*'StateWise Sales'!H$22</f>
        <v>64272</v>
      </c>
      <c r="I5" s="2">
        <f>'StateWise Sales'!I5*'StateWise Sales'!I$22</f>
        <v>42120</v>
      </c>
      <c r="J5" s="2">
        <f>'StateWise Sales'!J5*'StateWise Sales'!J$22</f>
        <v>42210</v>
      </c>
      <c r="K5" s="2">
        <f>'StateWise Sales'!K5*'StateWise Sales'!K$22</f>
        <v>37996</v>
      </c>
      <c r="L5" s="2">
        <f>'StateWise Sales'!L5*'StateWise Sales'!L$22</f>
        <v>41245</v>
      </c>
      <c r="M5" s="2">
        <f>'StateWise Sales'!M5*'StateWise Sales'!M$22</f>
        <v>49126</v>
      </c>
      <c r="N5" s="2">
        <f t="shared" si="0"/>
        <v>645466</v>
      </c>
    </row>
    <row r="6" spans="1:14" x14ac:dyDescent="0.25">
      <c r="A6" s="5" t="s">
        <v>25</v>
      </c>
      <c r="B6" s="2">
        <f>'StateWise Sales'!B6*'StateWise Sales'!B$22</f>
        <v>40107</v>
      </c>
      <c r="C6" s="2">
        <f>'StateWise Sales'!C6*'StateWise Sales'!C$22</f>
        <v>91336</v>
      </c>
      <c r="D6" s="2">
        <f>'StateWise Sales'!D6*'StateWise Sales'!D$22</f>
        <v>40560</v>
      </c>
      <c r="E6" s="2">
        <f>'StateWise Sales'!E6*'StateWise Sales'!E$22</f>
        <v>55384</v>
      </c>
      <c r="F6" s="2">
        <f>'StateWise Sales'!F6*'StateWise Sales'!F$22</f>
        <v>22132</v>
      </c>
      <c r="G6" s="2">
        <f>'StateWise Sales'!G6*'StateWise Sales'!G$22</f>
        <v>55692</v>
      </c>
      <c r="H6" s="2">
        <f>'StateWise Sales'!H6*'StateWise Sales'!H$22</f>
        <v>59904</v>
      </c>
      <c r="I6" s="2">
        <f>'StateWise Sales'!I6*'StateWise Sales'!I$22</f>
        <v>41184</v>
      </c>
      <c r="J6" s="2">
        <f>'StateWise Sales'!J6*'StateWise Sales'!J$22</f>
        <v>82075</v>
      </c>
      <c r="K6" s="2">
        <f>'StateWise Sales'!K6*'StateWise Sales'!K$22</f>
        <v>28980</v>
      </c>
      <c r="L6" s="2">
        <f>'StateWise Sales'!L6*'StateWise Sales'!L$22</f>
        <v>58400</v>
      </c>
      <c r="M6" s="2">
        <f>'StateWise Sales'!M6*'StateWise Sales'!M$22</f>
        <v>62118</v>
      </c>
      <c r="N6" s="2">
        <f t="shared" si="0"/>
        <v>637872</v>
      </c>
    </row>
    <row r="7" spans="1:14" x14ac:dyDescent="0.25">
      <c r="A7" s="5" t="s">
        <v>26</v>
      </c>
      <c r="B7" s="2">
        <f>'StateWise Sales'!B7*'StateWise Sales'!B$22</f>
        <v>73760</v>
      </c>
      <c r="C7" s="2">
        <f>'StateWise Sales'!C7*'StateWise Sales'!C$22</f>
        <v>75264</v>
      </c>
      <c r="D7" s="2">
        <f>'StateWise Sales'!D7*'StateWise Sales'!D$22</f>
        <v>79248</v>
      </c>
      <c r="E7" s="2">
        <f>'StateWise Sales'!E7*'StateWise Sales'!E$22</f>
        <v>77056</v>
      </c>
      <c r="F7" s="2">
        <f>'StateWise Sales'!F7*'StateWise Sales'!F$22</f>
        <v>104121</v>
      </c>
      <c r="G7" s="2">
        <f>'StateWise Sales'!G7*'StateWise Sales'!G$22</f>
        <v>137088</v>
      </c>
      <c r="H7" s="2">
        <f>'StateWise Sales'!H7*'StateWise Sales'!H$22</f>
        <v>65520</v>
      </c>
      <c r="I7" s="2">
        <f>'StateWise Sales'!I7*'StateWise Sales'!I$22</f>
        <v>76284</v>
      </c>
      <c r="J7" s="2">
        <f>'StateWise Sales'!J7*'StateWise Sales'!J$22</f>
        <v>66129</v>
      </c>
      <c r="K7" s="2">
        <f>'StateWise Sales'!K7*'StateWise Sales'!K$22</f>
        <v>44436</v>
      </c>
      <c r="L7" s="2">
        <f>'StateWise Sales'!L7*'StateWise Sales'!L$22</f>
        <v>70445</v>
      </c>
      <c r="M7" s="2">
        <f>'StateWise Sales'!M7*'StateWise Sales'!M$22</f>
        <v>99064</v>
      </c>
      <c r="N7" s="2">
        <f t="shared" si="0"/>
        <v>968415</v>
      </c>
    </row>
    <row r="8" spans="1:14" x14ac:dyDescent="0.25">
      <c r="A8" s="5" t="s">
        <v>27</v>
      </c>
      <c r="B8" s="2">
        <f>'StateWise Sales'!B8*'StateWise Sales'!B$22</f>
        <v>86668</v>
      </c>
      <c r="C8" s="2">
        <f>'StateWise Sales'!C8*'StateWise Sales'!C$22</f>
        <v>54488</v>
      </c>
      <c r="D8" s="2">
        <f>'StateWise Sales'!D8*'StateWise Sales'!D$22</f>
        <v>52416</v>
      </c>
      <c r="E8" s="2">
        <f>'StateWise Sales'!E8*'StateWise Sales'!E$22</f>
        <v>25886</v>
      </c>
      <c r="F8" s="2">
        <f>'StateWise Sales'!F8*'StateWise Sales'!F$22</f>
        <v>71426</v>
      </c>
      <c r="G8" s="2">
        <f>'StateWise Sales'!G8*'StateWise Sales'!G$22</f>
        <v>58140</v>
      </c>
      <c r="H8" s="2">
        <f>'StateWise Sales'!H8*'StateWise Sales'!H$22</f>
        <v>151632</v>
      </c>
      <c r="I8" s="2">
        <f>'StateWise Sales'!I8*'StateWise Sales'!I$22</f>
        <v>114192</v>
      </c>
      <c r="J8" s="2">
        <f>'StateWise Sales'!J8*'StateWise Sales'!J$22</f>
        <v>71757</v>
      </c>
      <c r="K8" s="2">
        <f>'StateWise Sales'!K8*'StateWise Sales'!K$22</f>
        <v>64078</v>
      </c>
      <c r="L8" s="2">
        <f>'StateWise Sales'!L8*'StateWise Sales'!L$22</f>
        <v>66430</v>
      </c>
      <c r="M8" s="2">
        <f>'StateWise Sales'!M8*'StateWise Sales'!M$22</f>
        <v>19894</v>
      </c>
      <c r="N8" s="2">
        <f t="shared" si="0"/>
        <v>837007</v>
      </c>
    </row>
    <row r="9" spans="1:14" x14ac:dyDescent="0.25">
      <c r="A9" s="5" t="s">
        <v>28</v>
      </c>
      <c r="B9" s="2">
        <f>'StateWise Sales'!B9*'StateWise Sales'!B$22</f>
        <v>90356</v>
      </c>
      <c r="C9" s="2">
        <f>'StateWise Sales'!C9*'StateWise Sales'!C$22</f>
        <v>41944</v>
      </c>
      <c r="D9" s="2">
        <f>'StateWise Sales'!D9*'StateWise Sales'!D$22</f>
        <v>94224</v>
      </c>
      <c r="E9" s="2">
        <f>'StateWise Sales'!E9*'StateWise Sales'!E$22</f>
        <v>98126</v>
      </c>
      <c r="F9" s="2">
        <f>'StateWise Sales'!F9*'StateWise Sales'!F$22</f>
        <v>66899</v>
      </c>
      <c r="G9" s="2">
        <f>'StateWise Sales'!G9*'StateWise Sales'!G$22</f>
        <v>43452</v>
      </c>
      <c r="H9" s="2">
        <f>'StateWise Sales'!H9*'StateWise Sales'!H$22</f>
        <v>90480</v>
      </c>
      <c r="I9" s="2">
        <f>'StateWise Sales'!I9*'StateWise Sales'!I$22</f>
        <v>90792</v>
      </c>
      <c r="J9" s="2">
        <f>'StateWise Sales'!J9*'StateWise Sales'!J$22</f>
        <v>36113</v>
      </c>
      <c r="K9" s="2">
        <f>'StateWise Sales'!K9*'StateWise Sales'!K$22</f>
        <v>38640</v>
      </c>
      <c r="L9" s="2">
        <f>'StateWise Sales'!L9*'StateWise Sales'!L$22</f>
        <v>16790</v>
      </c>
      <c r="M9" s="2">
        <f>'StateWise Sales'!M9*'StateWise Sales'!M$22</f>
        <v>25172</v>
      </c>
      <c r="N9" s="2">
        <f t="shared" si="0"/>
        <v>732988</v>
      </c>
    </row>
    <row r="10" spans="1:14" x14ac:dyDescent="0.25">
      <c r="A10" s="5" t="s">
        <v>29</v>
      </c>
      <c r="B10" s="2">
        <f>'StateWise Sales'!B10*'StateWise Sales'!B$22</f>
        <v>68689</v>
      </c>
      <c r="C10" s="2">
        <f>'StateWise Sales'!C10*'StateWise Sales'!C$22</f>
        <v>72520</v>
      </c>
      <c r="D10" s="2">
        <f>'StateWise Sales'!D10*'StateWise Sales'!D$22</f>
        <v>98592</v>
      </c>
      <c r="E10" s="2">
        <f>'StateWise Sales'!E10*'StateWise Sales'!E$22</f>
        <v>113176</v>
      </c>
      <c r="F10" s="2">
        <f>'StateWise Sales'!F10*'StateWise Sales'!F$22</f>
        <v>95067</v>
      </c>
      <c r="G10" s="2">
        <f>'StateWise Sales'!G10*'StateWise Sales'!G$22</f>
        <v>117504</v>
      </c>
      <c r="H10" s="2">
        <f>'StateWise Sales'!H10*'StateWise Sales'!H$22</f>
        <v>81120</v>
      </c>
      <c r="I10" s="2">
        <f>'StateWise Sales'!I10*'StateWise Sales'!I$22</f>
        <v>76752</v>
      </c>
      <c r="J10" s="2">
        <f>'StateWise Sales'!J10*'StateWise Sales'!J$22</f>
        <v>105994</v>
      </c>
      <c r="K10" s="2">
        <f>'StateWise Sales'!K10*'StateWise Sales'!K$22</f>
        <v>28658</v>
      </c>
      <c r="L10" s="2">
        <f>'StateWise Sales'!L10*'StateWise Sales'!L$22</f>
        <v>74460</v>
      </c>
      <c r="M10" s="2">
        <f>'StateWise Sales'!M10*'StateWise Sales'!M$22</f>
        <v>92974</v>
      </c>
      <c r="N10" s="2">
        <f t="shared" si="0"/>
        <v>1025506</v>
      </c>
    </row>
    <row r="11" spans="1:14" x14ac:dyDescent="0.25">
      <c r="A11" s="5" t="s">
        <v>30</v>
      </c>
      <c r="B11" s="2">
        <f>'StateWise Sales'!B11*'StateWise Sales'!B$22</f>
        <v>98654</v>
      </c>
      <c r="C11" s="2">
        <f>'StateWise Sales'!C11*'StateWise Sales'!C$22</f>
        <v>84280</v>
      </c>
      <c r="D11" s="2">
        <f>'StateWise Sales'!D11*'StateWise Sales'!D$22</f>
        <v>67392</v>
      </c>
      <c r="E11" s="2">
        <f>'StateWise Sales'!E11*'StateWise Sales'!E$22</f>
        <v>53578</v>
      </c>
      <c r="F11" s="2">
        <f>'StateWise Sales'!F11*'StateWise Sales'!F$22</f>
        <v>63378</v>
      </c>
      <c r="G11" s="2">
        <f>'StateWise Sales'!G11*'StateWise Sales'!G$22</f>
        <v>119952</v>
      </c>
      <c r="H11" s="2">
        <f>'StateWise Sales'!H11*'StateWise Sales'!H$22</f>
        <v>37440</v>
      </c>
      <c r="I11" s="2">
        <f>'StateWise Sales'!I11*'StateWise Sales'!I$22</f>
        <v>92664</v>
      </c>
      <c r="J11" s="2">
        <f>'StateWise Sales'!J11*'StateWise Sales'!J$22</f>
        <v>114436</v>
      </c>
      <c r="K11" s="2">
        <f>'StateWise Sales'!K11*'StateWise Sales'!K$22</f>
        <v>66332</v>
      </c>
      <c r="L11" s="2">
        <f>'StateWise Sales'!L11*'StateWise Sales'!L$22</f>
        <v>62415</v>
      </c>
      <c r="M11" s="2">
        <f>'StateWise Sales'!M11*'StateWise Sales'!M$22</f>
        <v>73080</v>
      </c>
      <c r="N11" s="2">
        <f t="shared" si="0"/>
        <v>933601</v>
      </c>
    </row>
    <row r="12" spans="1:14" x14ac:dyDescent="0.25">
      <c r="A12" s="5" t="s">
        <v>31</v>
      </c>
      <c r="B12" s="2">
        <f>'StateWise Sales'!B12*'StateWise Sales'!B$22</f>
        <v>40568</v>
      </c>
      <c r="C12" s="2">
        <f>'StateWise Sales'!C12*'StateWise Sales'!C$22</f>
        <v>43904</v>
      </c>
      <c r="D12" s="2">
        <f>'StateWise Sales'!D12*'StateWise Sales'!D$22</f>
        <v>100464</v>
      </c>
      <c r="E12" s="2">
        <f>'StateWise Sales'!E12*'StateWise Sales'!E$22</f>
        <v>73444</v>
      </c>
      <c r="F12" s="2">
        <f>'StateWise Sales'!F12*'StateWise Sales'!F$22</f>
        <v>22635</v>
      </c>
      <c r="G12" s="2">
        <f>'StateWise Sales'!G12*'StateWise Sales'!G$22</f>
        <v>143820</v>
      </c>
      <c r="H12" s="2">
        <f>'StateWise Sales'!H12*'StateWise Sales'!H$22</f>
        <v>96720</v>
      </c>
      <c r="I12" s="2">
        <f>'StateWise Sales'!I12*'StateWise Sales'!I$22</f>
        <v>56628</v>
      </c>
      <c r="J12" s="2">
        <f>'StateWise Sales'!J12*'StateWise Sales'!J$22</f>
        <v>100835</v>
      </c>
      <c r="K12" s="2">
        <f>'StateWise Sales'!K12*'StateWise Sales'!K$22</f>
        <v>68586</v>
      </c>
      <c r="L12" s="2">
        <f>'StateWise Sales'!L12*'StateWise Sales'!L$22</f>
        <v>43435</v>
      </c>
      <c r="M12" s="2">
        <f>'StateWise Sales'!M12*'StateWise Sales'!M$22</f>
        <v>26796</v>
      </c>
      <c r="N12" s="2">
        <f t="shared" si="0"/>
        <v>817835</v>
      </c>
    </row>
    <row r="13" spans="1:14" x14ac:dyDescent="0.25">
      <c r="A13" s="5" t="s">
        <v>32</v>
      </c>
      <c r="B13" s="2">
        <f>'StateWise Sales'!B13*'StateWise Sales'!B$22</f>
        <v>87590</v>
      </c>
      <c r="C13" s="2">
        <f>'StateWise Sales'!C13*'StateWise Sales'!C$22</f>
        <v>43904</v>
      </c>
      <c r="D13" s="2">
        <f>'StateWise Sales'!D13*'StateWise Sales'!D$22</f>
        <v>114816</v>
      </c>
      <c r="E13" s="2">
        <f>'StateWise Sales'!E13*'StateWise Sales'!E$22</f>
        <v>72240</v>
      </c>
      <c r="F13" s="2">
        <f>'StateWise Sales'!F13*'StateWise Sales'!F$22</f>
        <v>113678</v>
      </c>
      <c r="G13" s="2">
        <f>'StateWise Sales'!G13*'StateWise Sales'!G$22</f>
        <v>58140</v>
      </c>
      <c r="H13" s="2">
        <f>'StateWise Sales'!H13*'StateWise Sales'!H$22</f>
        <v>39936</v>
      </c>
      <c r="I13" s="2">
        <f>'StateWise Sales'!I13*'StateWise Sales'!I$22</f>
        <v>74412</v>
      </c>
      <c r="J13" s="2">
        <f>'StateWise Sales'!J13*'StateWise Sales'!J$22</f>
        <v>95207</v>
      </c>
      <c r="K13" s="2">
        <f>'StateWise Sales'!K13*'StateWise Sales'!K$22</f>
        <v>79534</v>
      </c>
      <c r="L13" s="2">
        <f>'StateWise Sales'!L13*'StateWise Sales'!L$22</f>
        <v>81760</v>
      </c>
      <c r="M13" s="2">
        <f>'StateWise Sales'!M13*'StateWise Sales'!M$22</f>
        <v>24766</v>
      </c>
      <c r="N13" s="2">
        <f t="shared" si="0"/>
        <v>885983</v>
      </c>
    </row>
    <row r="14" spans="1:14" x14ac:dyDescent="0.25">
      <c r="A14" s="5" t="s">
        <v>33</v>
      </c>
      <c r="B14" s="2">
        <f>'StateWise Sales'!B14*'StateWise Sales'!B$22</f>
        <v>104647</v>
      </c>
      <c r="C14" s="2">
        <f>'StateWise Sales'!C14*'StateWise Sales'!C$22</f>
        <v>85848</v>
      </c>
      <c r="D14" s="2">
        <f>'StateWise Sales'!D14*'StateWise Sales'!D$22</f>
        <v>40560</v>
      </c>
      <c r="E14" s="2">
        <f>'StateWise Sales'!E14*'StateWise Sales'!E$22</f>
        <v>112574</v>
      </c>
      <c r="F14" s="2">
        <f>'StateWise Sales'!F14*'StateWise Sales'!F$22</f>
        <v>107139</v>
      </c>
      <c r="G14" s="2">
        <f>'StateWise Sales'!G14*'StateWise Sales'!G$22</f>
        <v>151164</v>
      </c>
      <c r="H14" s="2">
        <f>'StateWise Sales'!H14*'StateWise Sales'!H$22</f>
        <v>26208</v>
      </c>
      <c r="I14" s="2">
        <f>'StateWise Sales'!I14*'StateWise Sales'!I$22</f>
        <v>44460</v>
      </c>
      <c r="J14" s="2">
        <f>'StateWise Sales'!J14*'StateWise Sales'!J$22</f>
        <v>40334</v>
      </c>
      <c r="K14" s="2">
        <f>'StateWise Sales'!K14*'StateWise Sales'!K$22</f>
        <v>60858</v>
      </c>
      <c r="L14" s="2">
        <f>'StateWise Sales'!L14*'StateWise Sales'!L$22</f>
        <v>76285</v>
      </c>
      <c r="M14" s="2">
        <f>'StateWise Sales'!M14*'StateWise Sales'!M$22</f>
        <v>75922</v>
      </c>
      <c r="N14" s="2">
        <f t="shared" si="0"/>
        <v>925999</v>
      </c>
    </row>
    <row r="15" spans="1:14" x14ac:dyDescent="0.25">
      <c r="A15" s="5" t="s">
        <v>34</v>
      </c>
      <c r="B15" s="2">
        <f>'StateWise Sales'!B15*'StateWise Sales'!B$22</f>
        <v>30426</v>
      </c>
      <c r="C15" s="2">
        <f>'StateWise Sales'!C15*'StateWise Sales'!C$22</f>
        <v>84280</v>
      </c>
      <c r="D15" s="2">
        <f>'StateWise Sales'!D15*'StateWise Sales'!D$22</f>
        <v>39936</v>
      </c>
      <c r="E15" s="2">
        <f>'StateWise Sales'!E15*'StateWise Sales'!E$22</f>
        <v>87290</v>
      </c>
      <c r="F15" s="2">
        <f>'StateWise Sales'!F15*'StateWise Sales'!F$22</f>
        <v>90037</v>
      </c>
      <c r="G15" s="2">
        <f>'StateWise Sales'!G15*'StateWise Sales'!G$22</f>
        <v>50796</v>
      </c>
      <c r="H15" s="2">
        <f>'StateWise Sales'!H15*'StateWise Sales'!H$22</f>
        <v>74256</v>
      </c>
      <c r="I15" s="2">
        <f>'StateWise Sales'!I15*'StateWise Sales'!I$22</f>
        <v>20124</v>
      </c>
      <c r="J15" s="2">
        <f>'StateWise Sales'!J15*'StateWise Sales'!J$22</f>
        <v>69881</v>
      </c>
      <c r="K15" s="2">
        <f>'StateWise Sales'!K15*'StateWise Sales'!K$22</f>
        <v>68264</v>
      </c>
      <c r="L15" s="2">
        <f>'StateWise Sales'!L15*'StateWise Sales'!L$22</f>
        <v>82855</v>
      </c>
      <c r="M15" s="2">
        <f>'StateWise Sales'!M15*'StateWise Sales'!M$22</f>
        <v>41006</v>
      </c>
      <c r="N15" s="2">
        <f t="shared" si="0"/>
        <v>739151</v>
      </c>
    </row>
    <row r="16" spans="1:14" x14ac:dyDescent="0.25">
      <c r="A16" s="5" t="s">
        <v>35</v>
      </c>
      <c r="B16" s="2">
        <f>'StateWise Sales'!B16*'StateWise Sales'!B$22</f>
        <v>48405</v>
      </c>
      <c r="C16" s="2">
        <f>'StateWise Sales'!C16*'StateWise Sales'!C$22</f>
        <v>66248</v>
      </c>
      <c r="D16" s="2">
        <f>'StateWise Sales'!D16*'StateWise Sales'!D$22</f>
        <v>119184</v>
      </c>
      <c r="E16" s="2">
        <f>'StateWise Sales'!E16*'StateWise Sales'!E$22</f>
        <v>99330</v>
      </c>
      <c r="F16" s="2">
        <f>'StateWise Sales'!F16*'StateWise Sales'!F$22</f>
        <v>95067</v>
      </c>
      <c r="G16" s="2">
        <f>'StateWise Sales'!G16*'StateWise Sales'!G$22</f>
        <v>83844</v>
      </c>
      <c r="H16" s="2">
        <f>'StateWise Sales'!H16*'StateWise Sales'!H$22</f>
        <v>35568</v>
      </c>
      <c r="I16" s="2">
        <f>'StateWise Sales'!I16*'StateWise Sales'!I$22</f>
        <v>52416</v>
      </c>
      <c r="J16" s="2">
        <f>'StateWise Sales'!J16*'StateWise Sales'!J$22</f>
        <v>108339</v>
      </c>
      <c r="K16" s="2">
        <f>'StateWise Sales'!K16*'StateWise Sales'!K$22</f>
        <v>77924</v>
      </c>
      <c r="L16" s="2">
        <f>'StateWise Sales'!L16*'StateWise Sales'!L$22</f>
        <v>29200</v>
      </c>
      <c r="M16" s="2">
        <f>'StateWise Sales'!M16*'StateWise Sales'!M$22</f>
        <v>24766</v>
      </c>
      <c r="N16" s="2">
        <f t="shared" si="0"/>
        <v>840291</v>
      </c>
    </row>
    <row r="17" spans="1:14" x14ac:dyDescent="0.25">
      <c r="A17" s="5" t="s">
        <v>36</v>
      </c>
      <c r="B17" s="2">
        <f>'StateWise Sales'!B17*'StateWise Sales'!B$22</f>
        <v>92661</v>
      </c>
      <c r="C17" s="2">
        <f>'StateWise Sales'!C17*'StateWise Sales'!C$22</f>
        <v>90160</v>
      </c>
      <c r="D17" s="2">
        <f>'StateWise Sales'!D17*'StateWise Sales'!D$22</f>
        <v>152256</v>
      </c>
      <c r="E17" s="2">
        <f>'StateWise Sales'!E17*'StateWise Sales'!E$22</f>
        <v>95718</v>
      </c>
      <c r="F17" s="2">
        <f>'StateWise Sales'!F17*'StateWise Sales'!F$22</f>
        <v>102612</v>
      </c>
      <c r="G17" s="2">
        <f>'StateWise Sales'!G17*'StateWise Sales'!G$22</f>
        <v>65484</v>
      </c>
      <c r="H17" s="2">
        <f>'StateWise Sales'!H17*'StateWise Sales'!H$22</f>
        <v>92976</v>
      </c>
      <c r="I17" s="2">
        <f>'StateWise Sales'!I17*'StateWise Sales'!I$22</f>
        <v>57096</v>
      </c>
      <c r="J17" s="2">
        <f>'StateWise Sales'!J17*'StateWise Sales'!J$22</f>
        <v>97083</v>
      </c>
      <c r="K17" s="2">
        <f>'StateWise Sales'!K17*'StateWise Sales'!K$22</f>
        <v>26082</v>
      </c>
      <c r="L17" s="2">
        <f>'StateWise Sales'!L17*'StateWise Sales'!L$22</f>
        <v>68255</v>
      </c>
      <c r="M17" s="2">
        <f>'StateWise Sales'!M17*'StateWise Sales'!M$22</f>
        <v>97846</v>
      </c>
      <c r="N17" s="2">
        <f t="shared" si="0"/>
        <v>1038229</v>
      </c>
    </row>
    <row r="18" spans="1:14" x14ac:dyDescent="0.25">
      <c r="A18" s="5" t="s">
        <v>37</v>
      </c>
      <c r="B18" s="2">
        <f>'StateWise Sales'!B18*'StateWise Sales'!B$22</f>
        <v>44717</v>
      </c>
      <c r="C18" s="2">
        <f>'StateWise Sales'!C18*'StateWise Sales'!C$22</f>
        <v>22736</v>
      </c>
      <c r="D18" s="2">
        <f>'StateWise Sales'!D18*'StateWise Sales'!D$22</f>
        <v>59904</v>
      </c>
      <c r="E18" s="2">
        <f>'StateWise Sales'!E18*'StateWise Sales'!E$22</f>
        <v>52976</v>
      </c>
      <c r="F18" s="2">
        <f>'StateWise Sales'!F18*'StateWise Sales'!F$22</f>
        <v>71426</v>
      </c>
      <c r="G18" s="2">
        <f>'StateWise Sales'!G18*'StateWise Sales'!G$22</f>
        <v>108324</v>
      </c>
      <c r="H18" s="2">
        <f>'StateWise Sales'!H18*'StateWise Sales'!H$22</f>
        <v>75504</v>
      </c>
      <c r="I18" s="2">
        <f>'StateWise Sales'!I18*'StateWise Sales'!I$22</f>
        <v>31356</v>
      </c>
      <c r="J18" s="2">
        <f>'StateWise Sales'!J18*'StateWise Sales'!J$22</f>
        <v>106932</v>
      </c>
      <c r="K18" s="2">
        <f>'StateWise Sales'!K18*'StateWise Sales'!K$22</f>
        <v>69230</v>
      </c>
      <c r="L18" s="2">
        <f>'StateWise Sales'!L18*'StateWise Sales'!L$22</f>
        <v>65335</v>
      </c>
      <c r="M18" s="2">
        <f>'StateWise Sales'!M18*'StateWise Sales'!M$22</f>
        <v>35728</v>
      </c>
      <c r="N18" s="2">
        <f t="shared" si="0"/>
        <v>744168</v>
      </c>
    </row>
    <row r="19" spans="1:14" x14ac:dyDescent="0.25">
      <c r="A19" s="5" t="s">
        <v>38</v>
      </c>
      <c r="B19" s="2">
        <f>'StateWise Sales'!B19*'StateWise Sales'!B$22</f>
        <v>33653</v>
      </c>
      <c r="C19" s="2">
        <f>'StateWise Sales'!C19*'StateWise Sales'!C$22</f>
        <v>64288</v>
      </c>
      <c r="D19" s="2">
        <f>'StateWise Sales'!D19*'StateWise Sales'!D$22</f>
        <v>53040</v>
      </c>
      <c r="E19" s="2">
        <f>'StateWise Sales'!E19*'StateWise Sales'!E$22</f>
        <v>89096</v>
      </c>
      <c r="F19" s="2">
        <f>'StateWise Sales'!F19*'StateWise Sales'!F$22</f>
        <v>82492</v>
      </c>
      <c r="G19" s="2">
        <f>'StateWise Sales'!G19*'StateWise Sales'!G$22</f>
        <v>136476</v>
      </c>
      <c r="H19" s="2">
        <f>'StateWise Sales'!H19*'StateWise Sales'!H$22</f>
        <v>94848</v>
      </c>
      <c r="I19" s="2">
        <f>'StateWise Sales'!I19*'StateWise Sales'!I$22</f>
        <v>40716</v>
      </c>
      <c r="J19" s="2">
        <f>'StateWise Sales'!J19*'StateWise Sales'!J$22</f>
        <v>28609</v>
      </c>
      <c r="K19" s="2">
        <f>'StateWise Sales'!K19*'StateWise Sales'!K$22</f>
        <v>65044</v>
      </c>
      <c r="L19" s="2">
        <f>'StateWise Sales'!L19*'StateWise Sales'!L$22</f>
        <v>70445</v>
      </c>
      <c r="M19" s="2">
        <f>'StateWise Sales'!M19*'StateWise Sales'!M$22</f>
        <v>62524</v>
      </c>
      <c r="N19" s="2">
        <f t="shared" si="0"/>
        <v>821231</v>
      </c>
    </row>
    <row r="20" spans="1:14" ht="18.75" x14ac:dyDescent="0.25">
      <c r="A20" s="5" t="s">
        <v>21</v>
      </c>
      <c r="B20" s="2">
        <f>SUM(B3:B19)</f>
        <v>1140975</v>
      </c>
      <c r="C20" s="2">
        <f>SUM(C3:C19)</f>
        <v>1063496</v>
      </c>
      <c r="D20" s="2">
        <f t="shared" ref="D20:M20" si="1">SUM(D3:D19)</f>
        <v>1387776</v>
      </c>
      <c r="E20" s="2">
        <f t="shared" si="1"/>
        <v>1360520</v>
      </c>
      <c r="F20" s="2">
        <f t="shared" si="1"/>
        <v>1366651</v>
      </c>
      <c r="G20" s="2">
        <f t="shared" si="1"/>
        <v>1558764</v>
      </c>
      <c r="H20" s="2">
        <f t="shared" si="1"/>
        <v>1214928</v>
      </c>
      <c r="I20" s="2">
        <f t="shared" si="1"/>
        <v>1016496</v>
      </c>
      <c r="J20" s="2">
        <f t="shared" si="1"/>
        <v>1287874</v>
      </c>
      <c r="K20" s="2">
        <f t="shared" si="1"/>
        <v>940884</v>
      </c>
      <c r="L20" s="2">
        <f t="shared" si="1"/>
        <v>1051930</v>
      </c>
      <c r="M20" s="2">
        <f t="shared" si="1"/>
        <v>911470</v>
      </c>
      <c r="N20" s="6">
        <f t="shared" si="0"/>
        <v>14301764</v>
      </c>
    </row>
  </sheetData>
  <mergeCells count="1">
    <mergeCell ref="A1:N1"/>
  </mergeCells>
  <conditionalFormatting sqref="B3:M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064E-6654-4BA3-A7A3-599D866BD9C2}">
  <dimension ref="A1:P75"/>
  <sheetViews>
    <sheetView tabSelected="1" workbookViewId="0">
      <pane ySplit="1" topLeftCell="A50" activePane="bottomLeft" state="frozen"/>
      <selection pane="bottomLeft" activeCell="K60" sqref="K60:P60"/>
    </sheetView>
  </sheetViews>
  <sheetFormatPr defaultRowHeight="20.100000000000001" customHeight="1" x14ac:dyDescent="0.25"/>
  <cols>
    <col min="1" max="1" width="27.42578125" customWidth="1"/>
    <col min="2" max="2" width="15.7109375" customWidth="1"/>
    <col min="3" max="3" width="19.28515625" customWidth="1"/>
    <col min="4" max="4" width="18.7109375" customWidth="1"/>
    <col min="5" max="5" width="15.7109375" customWidth="1"/>
    <col min="6" max="6" width="20.28515625" customWidth="1"/>
    <col min="7" max="7" width="18.5703125" customWidth="1"/>
    <col min="8" max="8" width="15.7109375" customWidth="1"/>
    <col min="11" max="15" width="15.7109375" customWidth="1"/>
  </cols>
  <sheetData>
    <row r="1" spans="1:15" ht="30" customHeight="1" thickBot="1" x14ac:dyDescent="0.3">
      <c r="A1" s="13" t="s">
        <v>42</v>
      </c>
      <c r="B1" s="13" t="s">
        <v>43</v>
      </c>
      <c r="C1" s="13" t="s">
        <v>44</v>
      </c>
      <c r="D1" s="13" t="s">
        <v>45</v>
      </c>
      <c r="E1" s="13" t="s">
        <v>46</v>
      </c>
      <c r="F1" s="13" t="s">
        <v>47</v>
      </c>
      <c r="G1" s="13" t="s">
        <v>48</v>
      </c>
      <c r="H1" s="14" t="s">
        <v>49</v>
      </c>
    </row>
    <row r="2" spans="1:15" ht="30" customHeight="1" thickBot="1" x14ac:dyDescent="0.3">
      <c r="A2" s="7" t="s">
        <v>50</v>
      </c>
      <c r="B2" s="7" t="s">
        <v>51</v>
      </c>
      <c r="C2" s="7" t="s">
        <v>52</v>
      </c>
      <c r="D2" s="7">
        <v>71</v>
      </c>
      <c r="E2" s="7">
        <v>5.3436218000000002</v>
      </c>
      <c r="F2" s="7">
        <v>40</v>
      </c>
      <c r="G2" s="7">
        <v>160</v>
      </c>
      <c r="H2" s="8">
        <v>2008</v>
      </c>
    </row>
    <row r="3" spans="1:15" ht="30" customHeight="1" thickBot="1" x14ac:dyDescent="0.3">
      <c r="A3" s="9" t="s">
        <v>53</v>
      </c>
      <c r="B3" s="9" t="s">
        <v>51</v>
      </c>
      <c r="C3" s="9" t="s">
        <v>52</v>
      </c>
      <c r="D3" s="9">
        <v>81</v>
      </c>
      <c r="E3" s="9">
        <v>8.0960000000000001</v>
      </c>
      <c r="F3" s="9">
        <v>87</v>
      </c>
      <c r="G3" s="9">
        <v>61</v>
      </c>
      <c r="H3" s="10">
        <v>2009</v>
      </c>
    </row>
    <row r="4" spans="1:15" ht="30" customHeight="1" thickBot="1" x14ac:dyDescent="0.3">
      <c r="A4" s="7" t="s">
        <v>54</v>
      </c>
      <c r="B4" s="7" t="s">
        <v>55</v>
      </c>
      <c r="C4" s="7" t="s">
        <v>56</v>
      </c>
      <c r="D4" s="7">
        <v>89</v>
      </c>
      <c r="E4" s="7">
        <v>0.44864474999999998</v>
      </c>
      <c r="F4" s="7">
        <v>79</v>
      </c>
      <c r="G4" s="7">
        <v>9</v>
      </c>
      <c r="H4" s="8">
        <v>2011</v>
      </c>
    </row>
    <row r="5" spans="1:15" ht="30" customHeight="1" thickBot="1" x14ac:dyDescent="0.3">
      <c r="A5" s="9" t="s">
        <v>57</v>
      </c>
      <c r="B5" s="9" t="s">
        <v>55</v>
      </c>
      <c r="C5" s="9" t="s">
        <v>58</v>
      </c>
      <c r="D5" s="9">
        <v>64</v>
      </c>
      <c r="E5" s="9">
        <v>4.3828571429999998</v>
      </c>
      <c r="F5" s="9">
        <v>89</v>
      </c>
      <c r="G5" s="9">
        <v>31</v>
      </c>
      <c r="H5" s="10">
        <v>2009</v>
      </c>
    </row>
    <row r="6" spans="1:15" ht="30" customHeight="1" thickBot="1" x14ac:dyDescent="0.3">
      <c r="A6" s="7" t="s">
        <v>59</v>
      </c>
      <c r="B6" s="7" t="s">
        <v>60</v>
      </c>
      <c r="C6" s="7" t="s">
        <v>56</v>
      </c>
      <c r="D6" s="7">
        <v>84</v>
      </c>
      <c r="E6" s="7">
        <v>0.65260317800000001</v>
      </c>
      <c r="F6" s="7">
        <v>54</v>
      </c>
      <c r="G6" s="7">
        <v>29</v>
      </c>
      <c r="H6" s="8">
        <v>2007</v>
      </c>
      <c r="K6" s="32" t="s">
        <v>143</v>
      </c>
      <c r="L6" s="33"/>
      <c r="M6" s="33"/>
      <c r="N6" s="33"/>
      <c r="O6" s="34"/>
    </row>
    <row r="7" spans="1:15" ht="30" customHeight="1" thickBot="1" x14ac:dyDescent="0.3">
      <c r="A7" s="9" t="s">
        <v>61</v>
      </c>
      <c r="B7" s="9" t="s">
        <v>51</v>
      </c>
      <c r="C7" s="9" t="s">
        <v>56</v>
      </c>
      <c r="D7" s="9">
        <v>80</v>
      </c>
      <c r="E7" s="9">
        <v>4.4718749999999998</v>
      </c>
      <c r="F7" s="9">
        <v>84</v>
      </c>
      <c r="G7" s="9">
        <v>14</v>
      </c>
      <c r="H7" s="10">
        <v>2011</v>
      </c>
      <c r="K7" s="22" t="s">
        <v>49</v>
      </c>
      <c r="L7" s="23" t="s">
        <v>48</v>
      </c>
      <c r="M7" s="23" t="s">
        <v>46</v>
      </c>
      <c r="N7" s="23" t="s">
        <v>47</v>
      </c>
      <c r="O7" s="23" t="s">
        <v>45</v>
      </c>
    </row>
    <row r="8" spans="1:15" ht="30" customHeight="1" thickBot="1" x14ac:dyDescent="0.3">
      <c r="A8" s="7" t="s">
        <v>62</v>
      </c>
      <c r="B8" s="7" t="s">
        <v>55</v>
      </c>
      <c r="C8" s="7" t="s">
        <v>63</v>
      </c>
      <c r="D8" s="7">
        <v>66</v>
      </c>
      <c r="E8" s="7">
        <v>4.5987999999999998</v>
      </c>
      <c r="F8" s="7">
        <v>29</v>
      </c>
      <c r="G8" s="7">
        <v>115</v>
      </c>
      <c r="H8" s="8">
        <v>2010</v>
      </c>
      <c r="K8" s="24">
        <v>2007</v>
      </c>
      <c r="L8" s="17">
        <f>SUMIF(Table1[Year],K8,Table1[Worldwide Gross])</f>
        <v>1314</v>
      </c>
      <c r="M8" s="18">
        <f ca="1">AVERAGEIF(Table1[Year],K8,E$2:E$19)</f>
        <v>4.0585199486363637</v>
      </c>
      <c r="N8" s="21">
        <f>AVERAGEIF(Table1[Year],K8,Table1[Rotten Tomatoes %])</f>
        <v>48.81818181818182</v>
      </c>
      <c r="O8" s="21">
        <f>AVERAGEIF(Table1[Year],K8,Table1[Audience score %])</f>
        <v>66.727272727272734</v>
      </c>
    </row>
    <row r="9" spans="1:15" ht="30" customHeight="1" thickBot="1" x14ac:dyDescent="0.3">
      <c r="A9" s="9" t="s">
        <v>64</v>
      </c>
      <c r="B9" s="9" t="s">
        <v>51</v>
      </c>
      <c r="C9" s="9" t="s">
        <v>65</v>
      </c>
      <c r="D9" s="9">
        <v>80</v>
      </c>
      <c r="E9" s="9">
        <v>4.0057370819999996</v>
      </c>
      <c r="F9" s="9">
        <v>93</v>
      </c>
      <c r="G9" s="9">
        <v>340</v>
      </c>
      <c r="H9" s="10">
        <v>2007</v>
      </c>
      <c r="K9" s="24">
        <v>2008</v>
      </c>
      <c r="L9" s="17">
        <f>SUMIF(Table1[Year],K9,Table1[Worldwide Gross])</f>
        <v>3538</v>
      </c>
      <c r="M9" s="18">
        <f ca="1">AVERAGEIF(Table1[Year],K9,$E$2:$E$19)</f>
        <v>8.136442234105262</v>
      </c>
      <c r="N9" s="21">
        <f>AVERAGEIF(Table1[Year],K9,Table1[Rotten Tomatoes %])</f>
        <v>53.789473684210527</v>
      </c>
      <c r="O9" s="21">
        <f>AVERAGEIF(Table1[Year],K9,Table1[Audience score %])</f>
        <v>69.78947368421052</v>
      </c>
    </row>
    <row r="10" spans="1:15" ht="30" customHeight="1" thickBot="1" x14ac:dyDescent="0.3">
      <c r="A10" s="7" t="s">
        <v>66</v>
      </c>
      <c r="B10" s="7" t="s">
        <v>55</v>
      </c>
      <c r="C10" s="7" t="s">
        <v>56</v>
      </c>
      <c r="D10" s="7">
        <v>51</v>
      </c>
      <c r="E10" s="7">
        <v>66.933999999999997</v>
      </c>
      <c r="F10" s="7">
        <v>40</v>
      </c>
      <c r="G10" s="7">
        <v>33</v>
      </c>
      <c r="H10" s="8">
        <v>2008</v>
      </c>
      <c r="K10" s="24">
        <v>2009</v>
      </c>
      <c r="L10" s="17">
        <f>SUMIF(Table1[Year],K10,Table1[Worldwide Gross])</f>
        <v>2008</v>
      </c>
      <c r="M10" s="18">
        <f ca="1">AVERAGEIF(Table1[Year],K10,$E$2:$E$19)</f>
        <v>5.0233118821666665</v>
      </c>
      <c r="N10" s="21">
        <f>AVERAGEIF(Table1[Year],K10,Table1[Rotten Tomatoes %])</f>
        <v>44.25</v>
      </c>
      <c r="O10" s="21">
        <f>AVERAGEIF(Table1[Year],K10,Table1[Audience score %])</f>
        <v>62.75</v>
      </c>
    </row>
    <row r="11" spans="1:15" ht="30" customHeight="1" thickBot="1" x14ac:dyDescent="0.3">
      <c r="A11" s="9" t="s">
        <v>67</v>
      </c>
      <c r="B11" s="9" t="s">
        <v>51</v>
      </c>
      <c r="C11" s="9" t="s">
        <v>68</v>
      </c>
      <c r="D11" s="9">
        <v>52</v>
      </c>
      <c r="E11" s="9">
        <v>2.0229249999999999</v>
      </c>
      <c r="F11" s="9">
        <v>26</v>
      </c>
      <c r="G11" s="9">
        <v>162</v>
      </c>
      <c r="H11" s="10">
        <v>2008</v>
      </c>
      <c r="K11" s="24">
        <v>2010</v>
      </c>
      <c r="L11" s="17">
        <f>SUMIF(Table1[Year],K11,Table1[Worldwide Gross])</f>
        <v>1709</v>
      </c>
      <c r="M11" s="18">
        <f ca="1">AVERAGEIF(Table1[Year],K11,$E$2:$E$19)</f>
        <v>2.2275160208823532</v>
      </c>
      <c r="N11" s="21">
        <f>AVERAGEIF(Table1[Year],K11,Table1[Rotten Tomatoes %])</f>
        <v>37.473684210526315</v>
      </c>
      <c r="O11" s="21">
        <f>AVERAGEIF(Table1[Year],K11,Table1[Audience score %])</f>
        <v>55.684210526315788</v>
      </c>
    </row>
    <row r="12" spans="1:15" ht="30" customHeight="1" thickBot="1" x14ac:dyDescent="0.3">
      <c r="A12" s="7" t="s">
        <v>69</v>
      </c>
      <c r="B12" s="7" t="s">
        <v>51</v>
      </c>
      <c r="C12" s="7" t="s">
        <v>68</v>
      </c>
      <c r="D12" s="7">
        <v>47</v>
      </c>
      <c r="E12" s="7">
        <v>2.0444</v>
      </c>
      <c r="F12" s="7">
        <v>27</v>
      </c>
      <c r="G12" s="7">
        <v>102</v>
      </c>
      <c r="H12" s="8">
        <v>2009</v>
      </c>
      <c r="K12" s="24">
        <v>2011</v>
      </c>
      <c r="L12" s="17">
        <f>SUMIF(Table1[Year],K12,Table1[Worldwide Gross])</f>
        <v>1520</v>
      </c>
      <c r="M12" s="18">
        <f ca="1">AVERAGEIF(Table1[Year],K12,$E$2:$E$19)</f>
        <v>3.2725548944166665</v>
      </c>
      <c r="N12" s="21">
        <f>AVERAGEIF(Table1[Year],K12,Table1[Rotten Tomatoes %])</f>
        <v>54.583333333333336</v>
      </c>
      <c r="O12" s="21">
        <f>AVERAGEIF(Table1[Year],K12,Table1[Audience score %])</f>
        <v>67.583333333333329</v>
      </c>
    </row>
    <row r="13" spans="1:15" ht="30" customHeight="1" thickBot="1" x14ac:dyDescent="0.3">
      <c r="A13" s="9" t="s">
        <v>70</v>
      </c>
      <c r="B13" s="9" t="s">
        <v>71</v>
      </c>
      <c r="C13" s="9" t="s">
        <v>65</v>
      </c>
      <c r="D13" s="9">
        <v>52</v>
      </c>
      <c r="E13" s="9">
        <v>5.3879722220000001</v>
      </c>
      <c r="F13" s="9">
        <v>56</v>
      </c>
      <c r="G13" s="9">
        <v>194</v>
      </c>
      <c r="H13" s="10">
        <v>2011</v>
      </c>
      <c r="K13" s="25" t="s">
        <v>21</v>
      </c>
      <c r="L13" s="19">
        <f>SUM(L8:L12)</f>
        <v>10089</v>
      </c>
      <c r="M13" s="20">
        <f ca="1">AVERAGE(M8:M12)</f>
        <v>4.5436689960414629</v>
      </c>
      <c r="N13" s="26">
        <f>AVERAGE(N8:N12)</f>
        <v>47.782934609250397</v>
      </c>
      <c r="O13" s="26">
        <f>AVERAGE(O8:O12)</f>
        <v>64.50685805422647</v>
      </c>
    </row>
    <row r="14" spans="1:15" ht="30" customHeight="1" thickBot="1" x14ac:dyDescent="0.3">
      <c r="A14" s="7" t="s">
        <v>72</v>
      </c>
      <c r="B14" s="7" t="s">
        <v>51</v>
      </c>
      <c r="C14" s="7" t="s">
        <v>68</v>
      </c>
      <c r="D14" s="7">
        <v>56</v>
      </c>
      <c r="E14" s="7">
        <v>1.3140624999999999</v>
      </c>
      <c r="F14" s="7">
        <v>53</v>
      </c>
      <c r="G14" s="7">
        <v>42</v>
      </c>
      <c r="H14" s="8">
        <v>2010</v>
      </c>
      <c r="K14" s="15"/>
      <c r="L14" s="15"/>
      <c r="M14" s="15"/>
      <c r="N14" s="15"/>
      <c r="O14" s="15"/>
    </row>
    <row r="15" spans="1:15" ht="30" customHeight="1" thickBot="1" x14ac:dyDescent="0.3">
      <c r="A15" s="9" t="s">
        <v>73</v>
      </c>
      <c r="B15" s="9" t="s">
        <v>51</v>
      </c>
      <c r="C15" s="9" t="s">
        <v>74</v>
      </c>
      <c r="D15" s="9">
        <v>61</v>
      </c>
      <c r="E15" s="9">
        <v>2.36768512</v>
      </c>
      <c r="F15" s="9">
        <v>3</v>
      </c>
      <c r="G15" s="9">
        <v>59</v>
      </c>
      <c r="H15" s="10">
        <v>2007</v>
      </c>
      <c r="K15" s="16"/>
      <c r="L15" s="16"/>
      <c r="M15" s="16"/>
      <c r="N15" s="16"/>
      <c r="O15" s="16"/>
    </row>
    <row r="16" spans="1:15" ht="30" customHeight="1" thickBot="1" x14ac:dyDescent="0.3">
      <c r="A16" s="7" t="s">
        <v>75</v>
      </c>
      <c r="B16" s="7" t="s">
        <v>51</v>
      </c>
      <c r="C16" s="7" t="s">
        <v>68</v>
      </c>
      <c r="D16" s="7">
        <v>60</v>
      </c>
      <c r="E16" s="7">
        <v>7.1536</v>
      </c>
      <c r="F16" s="7">
        <v>42</v>
      </c>
      <c r="G16" s="7">
        <v>179</v>
      </c>
      <c r="H16" s="8">
        <v>2009</v>
      </c>
      <c r="K16" s="32" t="s">
        <v>144</v>
      </c>
      <c r="L16" s="33"/>
      <c r="M16" s="33"/>
      <c r="N16" s="33"/>
      <c r="O16" s="34"/>
    </row>
    <row r="17" spans="1:15" ht="30" customHeight="1" thickBot="1" x14ac:dyDescent="0.3">
      <c r="A17" s="9" t="s">
        <v>76</v>
      </c>
      <c r="B17" s="9" t="s">
        <v>51</v>
      </c>
      <c r="C17" s="9" t="s">
        <v>65</v>
      </c>
      <c r="D17" s="9">
        <v>76</v>
      </c>
      <c r="E17" s="9">
        <v>22.91313646</v>
      </c>
      <c r="F17" s="9">
        <v>65</v>
      </c>
      <c r="G17" s="9">
        <v>252</v>
      </c>
      <c r="H17" s="10">
        <v>2008</v>
      </c>
      <c r="K17" s="22" t="s">
        <v>43</v>
      </c>
      <c r="L17" s="23" t="s">
        <v>48</v>
      </c>
      <c r="M17" s="23" t="s">
        <v>46</v>
      </c>
      <c r="N17" s="23" t="s">
        <v>47</v>
      </c>
      <c r="O17" s="23" t="s">
        <v>45</v>
      </c>
    </row>
    <row r="18" spans="1:15" ht="30" customHeight="1" thickBot="1" x14ac:dyDescent="0.3">
      <c r="A18" s="7" t="s">
        <v>77</v>
      </c>
      <c r="B18" s="7" t="s">
        <v>51</v>
      </c>
      <c r="C18" s="7" t="s">
        <v>56</v>
      </c>
      <c r="D18" s="7">
        <v>57</v>
      </c>
      <c r="E18" s="7">
        <v>1.34</v>
      </c>
      <c r="F18" s="7">
        <v>71</v>
      </c>
      <c r="G18" s="7">
        <v>20</v>
      </c>
      <c r="H18" s="8">
        <v>2010</v>
      </c>
      <c r="K18" s="24" t="s">
        <v>82</v>
      </c>
      <c r="L18" s="17">
        <f>SUMIF(Table1[Genre],K18,Table1[Worldwide Gross])</f>
        <v>93</v>
      </c>
      <c r="M18" s="18">
        <f>AVERAGEIF(Table1[Genre],K18,Table1[Profitability])</f>
        <v>1.245333333</v>
      </c>
      <c r="N18" s="21">
        <f>AVERAGEIF(Table1[Genre],K18,Table1[Rotten Tomatoes %])</f>
        <v>11</v>
      </c>
      <c r="O18" s="21">
        <f>AVERAGEIF(Table1[Genre],K18,Table1[Audience score %])</f>
        <v>45</v>
      </c>
    </row>
    <row r="19" spans="1:15" ht="30" customHeight="1" thickBot="1" x14ac:dyDescent="0.3">
      <c r="A19" s="9" t="s">
        <v>78</v>
      </c>
      <c r="B19" s="9" t="s">
        <v>51</v>
      </c>
      <c r="C19" s="9" t="s">
        <v>58</v>
      </c>
      <c r="D19" s="9">
        <v>63</v>
      </c>
      <c r="E19" s="9">
        <v>2.642352941</v>
      </c>
      <c r="F19" s="9">
        <v>56</v>
      </c>
      <c r="G19" s="9">
        <v>225</v>
      </c>
      <c r="H19" s="10">
        <v>2009</v>
      </c>
      <c r="K19" s="24" t="s">
        <v>71</v>
      </c>
      <c r="L19" s="17">
        <f>SUMIF(Table1[Genre],K19,Table1[Worldwide Gross])</f>
        <v>1070</v>
      </c>
      <c r="M19" s="18">
        <f>AVERAGEIF(Table1[Genre],K19,Table1[Profitability])</f>
        <v>3.2165611989999996</v>
      </c>
      <c r="N19" s="21">
        <f>AVERAGEIF(Table1[Genre],K19,Table1[Rotten Tomatoes %])</f>
        <v>80.333333333333329</v>
      </c>
      <c r="O19" s="21">
        <f>AVERAGEIF(Table1[Genre],K19,Table1[Audience score %])</f>
        <v>76.333333333333329</v>
      </c>
    </row>
    <row r="20" spans="1:15" ht="30" customHeight="1" thickBot="1" x14ac:dyDescent="0.3">
      <c r="A20" s="7" t="s">
        <v>79</v>
      </c>
      <c r="B20" s="7" t="s">
        <v>60</v>
      </c>
      <c r="C20" s="7" t="s">
        <v>58</v>
      </c>
      <c r="D20" s="7">
        <v>77</v>
      </c>
      <c r="E20" s="7"/>
      <c r="F20" s="7">
        <v>85</v>
      </c>
      <c r="G20" s="7">
        <v>30</v>
      </c>
      <c r="H20" s="8">
        <v>2011</v>
      </c>
      <c r="K20" s="24" t="s">
        <v>60</v>
      </c>
      <c r="L20" s="17">
        <f>SUMIF(Table1[Genre],K20,Table1[Worldwide Gross])</f>
        <v>2003</v>
      </c>
      <c r="M20" s="18">
        <f>AVERAGEIF(Table1[Genre],K20,Table1[Profitability])</f>
        <v>4.3713984904285716</v>
      </c>
      <c r="N20" s="21">
        <f>AVERAGEIF(Table1[Genre],K20,Table1[Rotten Tomatoes %])</f>
        <v>48.5</v>
      </c>
      <c r="O20" s="21">
        <f>AVERAGEIF(Table1[Genre],K20,Table1[Audience score %])</f>
        <v>66.857142857142861</v>
      </c>
    </row>
    <row r="21" spans="1:15" ht="30" customHeight="1" thickBot="1" x14ac:dyDescent="0.3">
      <c r="A21" s="9" t="s">
        <v>80</v>
      </c>
      <c r="B21" s="9" t="s">
        <v>51</v>
      </c>
      <c r="C21" s="9" t="s">
        <v>52</v>
      </c>
      <c r="D21" s="9">
        <v>58</v>
      </c>
      <c r="E21" s="9">
        <v>1.797416667</v>
      </c>
      <c r="F21" s="9">
        <v>45</v>
      </c>
      <c r="G21" s="9">
        <v>22</v>
      </c>
      <c r="H21" s="10">
        <v>2010</v>
      </c>
      <c r="K21" s="24" t="s">
        <v>55</v>
      </c>
      <c r="L21" s="17">
        <f>SUMIF(Table1[Genre],K21,Table1[Worldwide Gross])</f>
        <v>1287</v>
      </c>
      <c r="M21" s="18">
        <f>AVERAGEIF(Table1[Genre],K21,Table1[Profitability])</f>
        <v>8.4072184159230776</v>
      </c>
      <c r="N21" s="21">
        <f>AVERAGEIF(Table1[Genre],K21,Table1[Rotten Tomatoes %])</f>
        <v>51.53846153846154</v>
      </c>
      <c r="O21" s="21">
        <f>AVERAGEIF(Table1[Genre],K21,Table1[Audience score %])</f>
        <v>67.230769230769226</v>
      </c>
    </row>
    <row r="22" spans="1:15" ht="30" customHeight="1" thickBot="1" x14ac:dyDescent="0.3">
      <c r="A22" s="7" t="s">
        <v>81</v>
      </c>
      <c r="B22" s="7" t="s">
        <v>82</v>
      </c>
      <c r="C22" s="7" t="s">
        <v>74</v>
      </c>
      <c r="D22" s="7">
        <v>45</v>
      </c>
      <c r="E22" s="7">
        <v>1.245333333</v>
      </c>
      <c r="F22" s="7">
        <v>11</v>
      </c>
      <c r="G22" s="7">
        <v>93</v>
      </c>
      <c r="H22" s="8">
        <v>2010</v>
      </c>
      <c r="K22" s="24" t="s">
        <v>51</v>
      </c>
      <c r="L22" s="17">
        <f>SUMIF(Table1[Genre],K22,Table1[Worldwide Gross])</f>
        <v>5351</v>
      </c>
      <c r="M22" s="18">
        <f>AVERAGEIF(Table1[Genre],K22,Table1[Profitability])</f>
        <v>3.9354337590769228</v>
      </c>
      <c r="N22" s="21">
        <f>AVERAGEIF(Table1[Genre],K22,Table1[Rotten Tomatoes %])</f>
        <v>43.487804878048777</v>
      </c>
      <c r="O22" s="21">
        <f>AVERAGEIF(Table1[Genre],K22,Table1[Audience score %])</f>
        <v>61.390243902439025</v>
      </c>
    </row>
    <row r="23" spans="1:15" ht="30" customHeight="1" thickBot="1" x14ac:dyDescent="0.3">
      <c r="A23" s="9" t="s">
        <v>83</v>
      </c>
      <c r="B23" s="9" t="s">
        <v>51</v>
      </c>
      <c r="C23" s="9" t="s">
        <v>58</v>
      </c>
      <c r="D23" s="9">
        <v>83</v>
      </c>
      <c r="E23" s="9">
        <v>6.6364018480000002</v>
      </c>
      <c r="F23" s="9">
        <v>91</v>
      </c>
      <c r="G23" s="9">
        <v>219</v>
      </c>
      <c r="H23" s="10">
        <v>2007</v>
      </c>
      <c r="K23" s="24" t="s">
        <v>122</v>
      </c>
      <c r="L23" s="17">
        <f>SUMIF(Table1[Genre],K23,Table1[Worldwide Gross])</f>
        <v>285</v>
      </c>
      <c r="M23" s="18">
        <f>AVERAGEIF(Table1[Genre],K23,Table1[Profitability])</f>
        <v>1.7839437499999999</v>
      </c>
      <c r="N23" s="21">
        <f>AVERAGEIF(Table1[Genre],K23,Table1[Rotten Tomatoes %])</f>
        <v>73</v>
      </c>
      <c r="O23" s="21">
        <f>AVERAGEIF(Table1[Genre],K23,Table1[Audience score %])</f>
        <v>81</v>
      </c>
    </row>
    <row r="24" spans="1:15" ht="30" customHeight="1" thickBot="1" x14ac:dyDescent="0.3">
      <c r="A24" s="7" t="s">
        <v>84</v>
      </c>
      <c r="B24" s="7" t="s">
        <v>51</v>
      </c>
      <c r="C24" s="7" t="s">
        <v>58</v>
      </c>
      <c r="D24" s="7">
        <v>49</v>
      </c>
      <c r="E24" s="7">
        <v>1.715263158</v>
      </c>
      <c r="F24" s="7">
        <v>21</v>
      </c>
      <c r="G24" s="7">
        <v>33</v>
      </c>
      <c r="H24" s="8">
        <v>2010</v>
      </c>
      <c r="K24" s="27" t="s">
        <v>21</v>
      </c>
      <c r="L24" s="28">
        <f>SUM(L18:L23)</f>
        <v>10089</v>
      </c>
      <c r="M24" s="29">
        <f>AVERAGE(M18:M23)</f>
        <v>3.8266481579047613</v>
      </c>
      <c r="N24" s="30">
        <f>AVERAGE(N18:N23)</f>
        <v>51.309933291640611</v>
      </c>
      <c r="O24" s="30">
        <f>AVERAGE(O18:O23)</f>
        <v>66.301914887280745</v>
      </c>
    </row>
    <row r="25" spans="1:15" ht="30" customHeight="1" thickBot="1" x14ac:dyDescent="0.3">
      <c r="A25" s="9" t="s">
        <v>85</v>
      </c>
      <c r="B25" s="9" t="s">
        <v>51</v>
      </c>
      <c r="C25" s="9" t="s">
        <v>86</v>
      </c>
      <c r="D25" s="9">
        <v>62</v>
      </c>
      <c r="E25" s="9">
        <v>2.6393333330000002</v>
      </c>
      <c r="F25" s="9">
        <v>40</v>
      </c>
      <c r="G25" s="9">
        <v>79</v>
      </c>
      <c r="H25" s="10">
        <v>2010</v>
      </c>
      <c r="K25" s="16"/>
      <c r="L25" s="16"/>
      <c r="M25" s="16"/>
      <c r="N25" s="16"/>
      <c r="O25" s="16"/>
    </row>
    <row r="26" spans="1:15" ht="30" customHeight="1" thickBot="1" x14ac:dyDescent="0.3">
      <c r="A26" s="7" t="s">
        <v>87</v>
      </c>
      <c r="B26" s="7" t="s">
        <v>51</v>
      </c>
      <c r="C26" s="7" t="s">
        <v>68</v>
      </c>
      <c r="D26" s="7">
        <v>55</v>
      </c>
      <c r="E26" s="7">
        <v>1.9802063999999999</v>
      </c>
      <c r="F26" s="7">
        <v>8</v>
      </c>
      <c r="G26" s="7">
        <v>69</v>
      </c>
      <c r="H26" s="8">
        <v>2007</v>
      </c>
      <c r="K26" s="32" t="s">
        <v>145</v>
      </c>
      <c r="L26" s="33"/>
      <c r="M26" s="33"/>
      <c r="N26" s="33"/>
      <c r="O26" s="34"/>
    </row>
    <row r="27" spans="1:15" ht="30" customHeight="1" thickBot="1" x14ac:dyDescent="0.3">
      <c r="A27" s="9" t="s">
        <v>88</v>
      </c>
      <c r="B27" s="9" t="s">
        <v>51</v>
      </c>
      <c r="C27" s="9" t="s">
        <v>56</v>
      </c>
      <c r="D27" s="9">
        <v>62</v>
      </c>
      <c r="E27" s="9">
        <v>2.530526316</v>
      </c>
      <c r="F27" s="9">
        <v>28</v>
      </c>
      <c r="G27" s="9">
        <v>96</v>
      </c>
      <c r="H27" s="10">
        <v>2010</v>
      </c>
      <c r="K27" s="22" t="s">
        <v>146</v>
      </c>
      <c r="L27" s="23" t="s">
        <v>48</v>
      </c>
      <c r="M27" s="23" t="s">
        <v>46</v>
      </c>
      <c r="N27" s="23" t="s">
        <v>47</v>
      </c>
      <c r="O27" s="23" t="s">
        <v>45</v>
      </c>
    </row>
    <row r="28" spans="1:15" ht="30" customHeight="1" thickBot="1" x14ac:dyDescent="0.3">
      <c r="A28" s="7" t="s">
        <v>89</v>
      </c>
      <c r="B28" s="7" t="s">
        <v>51</v>
      </c>
      <c r="C28" s="7" t="s">
        <v>52</v>
      </c>
      <c r="D28" s="7">
        <v>55</v>
      </c>
      <c r="E28" s="7">
        <v>1.8176666669999999</v>
      </c>
      <c r="F28" s="7">
        <v>48</v>
      </c>
      <c r="G28" s="7">
        <v>55</v>
      </c>
      <c r="H28" s="8">
        <v>2010</v>
      </c>
      <c r="K28" s="24" t="s">
        <v>52</v>
      </c>
      <c r="L28" s="17">
        <f>SUMIF(Table1[Lead Studio],K28,Table1[Worldwide Gross])</f>
        <v>723</v>
      </c>
      <c r="M28" s="18">
        <f>AVERAGEIF(Table1[Lead Studio],K28,Table1[Profitability])</f>
        <v>4.5115223301666667</v>
      </c>
      <c r="N28" s="21">
        <f>AVERAGEIF(Table1[Lead Studio],K28,Table1[Rotten Tomatoes %])</f>
        <v>51.833333333333336</v>
      </c>
      <c r="O28" s="21">
        <f>AVERAGEIF(Table1[Lead Studio],K28,Table1[Audience score %])</f>
        <v>69</v>
      </c>
    </row>
    <row r="29" spans="1:15" ht="30" customHeight="1" thickBot="1" x14ac:dyDescent="0.3">
      <c r="A29" s="9" t="s">
        <v>90</v>
      </c>
      <c r="B29" s="9" t="s">
        <v>55</v>
      </c>
      <c r="C29" s="9" t="s">
        <v>58</v>
      </c>
      <c r="D29" s="9">
        <v>40</v>
      </c>
      <c r="E29" s="9">
        <v>2.0044444440000002</v>
      </c>
      <c r="F29" s="9">
        <v>18</v>
      </c>
      <c r="G29" s="9">
        <v>36</v>
      </c>
      <c r="H29" s="10">
        <v>2009</v>
      </c>
      <c r="K29" s="24" t="s">
        <v>56</v>
      </c>
      <c r="L29" s="17">
        <f>SUMIF(Table1[Lead Studio],K29,Table1[Worldwide Gross])</f>
        <v>1545</v>
      </c>
      <c r="M29" s="18">
        <f>AVERAGEIF(Table1[Lead Studio],K29,Table1[Profitability])</f>
        <v>6.5820456977777795</v>
      </c>
      <c r="N29" s="21">
        <f>AVERAGEIF(Table1[Lead Studio],K29,Table1[Rotten Tomatoes %])</f>
        <v>47.166666666666664</v>
      </c>
      <c r="O29" s="21">
        <f>AVERAGEIF(Table1[Lead Studio],K29,Table1[Audience score %])</f>
        <v>63.5</v>
      </c>
    </row>
    <row r="30" spans="1:15" ht="30" customHeight="1" thickBot="1" x14ac:dyDescent="0.3">
      <c r="A30" s="7" t="s">
        <v>91</v>
      </c>
      <c r="B30" s="7" t="s">
        <v>51</v>
      </c>
      <c r="C30" s="7" t="s">
        <v>63</v>
      </c>
      <c r="D30" s="7">
        <v>61</v>
      </c>
      <c r="E30" s="7">
        <v>2.6490683499999998</v>
      </c>
      <c r="F30" s="7">
        <v>13</v>
      </c>
      <c r="G30" s="7">
        <v>106</v>
      </c>
      <c r="H30" s="8">
        <v>2008</v>
      </c>
      <c r="K30" s="24" t="s">
        <v>58</v>
      </c>
      <c r="L30" s="17">
        <f>SUMIF(Table1[Lead Studio],K30,Table1[Worldwide Gross])</f>
        <v>1183</v>
      </c>
      <c r="M30" s="18">
        <f>AVERAGEIF(Table1[Lead Studio],K30,Table1[Profitability])</f>
        <v>4.4359622330000006</v>
      </c>
      <c r="N30" s="21">
        <f>AVERAGEIF(Table1[Lead Studio],K30,Table1[Rotten Tomatoes %])</f>
        <v>59</v>
      </c>
      <c r="O30" s="21">
        <f>AVERAGEIF(Table1[Lead Studio],K30,Table1[Audience score %])</f>
        <v>64.571428571428569</v>
      </c>
    </row>
    <row r="31" spans="1:15" ht="30" customHeight="1" thickBot="1" x14ac:dyDescent="0.3">
      <c r="A31" s="9" t="s">
        <v>92</v>
      </c>
      <c r="B31" s="9" t="s">
        <v>51</v>
      </c>
      <c r="C31" s="9" t="s">
        <v>58</v>
      </c>
      <c r="D31" s="9">
        <v>76</v>
      </c>
      <c r="E31" s="9">
        <v>9.2344538640000007</v>
      </c>
      <c r="F31" s="9">
        <v>53</v>
      </c>
      <c r="G31" s="9">
        <v>609</v>
      </c>
      <c r="H31" s="10">
        <v>2008</v>
      </c>
      <c r="K31" s="24" t="s">
        <v>63</v>
      </c>
      <c r="L31" s="17">
        <f>SUMIF(Table1[Lead Studio],K31,Table1[Worldwide Gross])</f>
        <v>404</v>
      </c>
      <c r="M31" s="18">
        <f>AVERAGEIF(Table1[Lead Studio],K31,Table1[Profitability])</f>
        <v>4.8363258829999998</v>
      </c>
      <c r="N31" s="21">
        <f>AVERAGEIF(Table1[Lead Studio],K31,Table1[Rotten Tomatoes %])</f>
        <v>52</v>
      </c>
      <c r="O31" s="21">
        <f>AVERAGEIF(Table1[Lead Studio],K31,Table1[Audience score %])</f>
        <v>69.5</v>
      </c>
    </row>
    <row r="32" spans="1:15" ht="30" customHeight="1" thickBot="1" x14ac:dyDescent="0.3">
      <c r="A32" s="7" t="s">
        <v>93</v>
      </c>
      <c r="B32" s="7" t="s">
        <v>51</v>
      </c>
      <c r="C32" s="7" t="s">
        <v>52</v>
      </c>
      <c r="D32" s="7">
        <v>77</v>
      </c>
      <c r="E32" s="7">
        <v>3.7467818180000001</v>
      </c>
      <c r="F32" s="7">
        <v>63</v>
      </c>
      <c r="G32" s="7">
        <v>206</v>
      </c>
      <c r="H32" s="8">
        <v>2008</v>
      </c>
      <c r="K32" s="24" t="s">
        <v>65</v>
      </c>
      <c r="L32" s="17">
        <f>SUMIF(Table1[Lead Studio],K32,Table1[Worldwide Gross])</f>
        <v>2020</v>
      </c>
      <c r="M32" s="18">
        <f>AVERAGEIF(Table1[Lead Studio],K32,Table1[Profitability])</f>
        <v>7.4060095231666665</v>
      </c>
      <c r="N32" s="21">
        <f>AVERAGEIF(Table1[Lead Studio],K32,Table1[Rotten Tomatoes %])</f>
        <v>65.285714285714292</v>
      </c>
      <c r="O32" s="21">
        <f>AVERAGEIF(Table1[Lead Studio],K32,Table1[Audience score %])</f>
        <v>71.857142857142861</v>
      </c>
    </row>
    <row r="33" spans="1:15" ht="30" customHeight="1" thickBot="1" x14ac:dyDescent="0.3">
      <c r="A33" s="9" t="s">
        <v>94</v>
      </c>
      <c r="B33" s="9" t="s">
        <v>60</v>
      </c>
      <c r="C33" s="9" t="s">
        <v>63</v>
      </c>
      <c r="D33" s="9">
        <v>84</v>
      </c>
      <c r="E33" s="9">
        <v>8.7447058819999999</v>
      </c>
      <c r="F33" s="9">
        <v>93</v>
      </c>
      <c r="G33" s="9">
        <v>149</v>
      </c>
      <c r="H33" s="10">
        <v>2011</v>
      </c>
      <c r="K33" s="24" t="s">
        <v>68</v>
      </c>
      <c r="L33" s="17">
        <f>SUMIF(Table1[Lead Studio],K33,Table1[Worldwide Gross])</f>
        <v>2080</v>
      </c>
      <c r="M33" s="18">
        <f>AVERAGEIF(Table1[Lead Studio],K33,Table1[Profitability])</f>
        <v>3.2103051979166666</v>
      </c>
      <c r="N33" s="21">
        <f>AVERAGEIF(Table1[Lead Studio],K33,Table1[Rotten Tomatoes %])</f>
        <v>36.416666666666664</v>
      </c>
      <c r="O33" s="21">
        <f>AVERAGEIF(Table1[Lead Studio],K33,Table1[Audience score %])</f>
        <v>58.333333333333336</v>
      </c>
    </row>
    <row r="34" spans="1:15" ht="30" customHeight="1" thickBot="1" x14ac:dyDescent="0.3">
      <c r="A34" s="7" t="s">
        <v>95</v>
      </c>
      <c r="B34" s="7" t="s">
        <v>51</v>
      </c>
      <c r="C34" s="7" t="s">
        <v>56</v>
      </c>
      <c r="D34" s="7">
        <v>70</v>
      </c>
      <c r="E34" s="7">
        <v>0.25289489999999998</v>
      </c>
      <c r="F34" s="7">
        <v>78</v>
      </c>
      <c r="G34" s="7">
        <v>15</v>
      </c>
      <c r="H34" s="8">
        <v>2008</v>
      </c>
      <c r="K34" s="24" t="s">
        <v>74</v>
      </c>
      <c r="L34" s="17">
        <f>SUMIF(Table1[Lead Studio],K34,Table1[Worldwide Gross])</f>
        <v>152</v>
      </c>
      <c r="M34" s="18">
        <f>AVERAGEIF(Table1[Lead Studio],K34,Table1[Profitability])</f>
        <v>1.8065092265</v>
      </c>
      <c r="N34" s="21">
        <f>AVERAGEIF(Table1[Lead Studio],K34,Table1[Rotten Tomatoes %])</f>
        <v>7</v>
      </c>
      <c r="O34" s="21">
        <f>AVERAGEIF(Table1[Lead Studio],K34,Table1[Audience score %])</f>
        <v>53</v>
      </c>
    </row>
    <row r="35" spans="1:15" ht="30" customHeight="1" thickBot="1" x14ac:dyDescent="0.3">
      <c r="A35" s="9" t="s">
        <v>96</v>
      </c>
      <c r="B35" s="9" t="s">
        <v>60</v>
      </c>
      <c r="C35" s="9" t="s">
        <v>97</v>
      </c>
      <c r="D35" s="9">
        <v>50</v>
      </c>
      <c r="E35" s="9">
        <v>1.9832000000000001</v>
      </c>
      <c r="F35" s="9">
        <v>38</v>
      </c>
      <c r="G35" s="9">
        <v>40</v>
      </c>
      <c r="H35" s="10">
        <v>2011</v>
      </c>
      <c r="K35" s="24" t="s">
        <v>86</v>
      </c>
      <c r="L35" s="17">
        <f>SUMIF(Table1[Lead Studio],K35,Table1[Worldwide Gross])</f>
        <v>1243</v>
      </c>
      <c r="M35" s="18">
        <f>AVERAGEIF(Table1[Lead Studio],K35,Table1[Profitability])</f>
        <v>6.3779620191999999</v>
      </c>
      <c r="N35" s="21">
        <f>AVERAGEIF(Table1[Lead Studio],K35,Table1[Rotten Tomatoes %])</f>
        <v>39.200000000000003</v>
      </c>
      <c r="O35" s="21">
        <f>AVERAGEIF(Table1[Lead Studio],K35,Table1[Audience score %])</f>
        <v>73.2</v>
      </c>
    </row>
    <row r="36" spans="1:15" ht="30" customHeight="1" thickBot="1" x14ac:dyDescent="0.3">
      <c r="A36" s="7" t="s">
        <v>98</v>
      </c>
      <c r="B36" s="7" t="s">
        <v>60</v>
      </c>
      <c r="C36" s="7" t="s">
        <v>68</v>
      </c>
      <c r="D36" s="7">
        <v>70</v>
      </c>
      <c r="E36" s="7">
        <v>3.64741055</v>
      </c>
      <c r="F36" s="7">
        <v>63</v>
      </c>
      <c r="G36" s="7">
        <v>146</v>
      </c>
      <c r="H36" s="8">
        <v>2007</v>
      </c>
      <c r="K36" s="24" t="s">
        <v>97</v>
      </c>
      <c r="L36" s="17">
        <f>SUMIF(Table1[Lead Studio],K36,Table1[Worldwide Gross])</f>
        <v>157</v>
      </c>
      <c r="M36" s="18">
        <f>AVERAGEIF(Table1[Lead Studio],K36,Table1[Profitability])</f>
        <v>2.5323105264999999</v>
      </c>
      <c r="N36" s="21">
        <f>AVERAGEIF(Table1[Lead Studio],K36,Table1[Rotten Tomatoes %])</f>
        <v>49</v>
      </c>
      <c r="O36" s="21">
        <f>AVERAGEIF(Table1[Lead Studio],K36,Table1[Audience score %])</f>
        <v>61</v>
      </c>
    </row>
    <row r="37" spans="1:15" ht="30" customHeight="1" thickBot="1" x14ac:dyDescent="0.3">
      <c r="A37" s="9" t="s">
        <v>99</v>
      </c>
      <c r="B37" s="9" t="s">
        <v>55</v>
      </c>
      <c r="C37" s="9" t="s">
        <v>100</v>
      </c>
      <c r="D37" s="9">
        <v>84</v>
      </c>
      <c r="E37" s="9">
        <v>0.82579999999999998</v>
      </c>
      <c r="F37" s="9">
        <v>83</v>
      </c>
      <c r="G37" s="9">
        <v>8</v>
      </c>
      <c r="H37" s="10">
        <v>2011</v>
      </c>
      <c r="K37" s="24" t="s">
        <v>100</v>
      </c>
      <c r="L37" s="17">
        <f>SUMIF(Table1[Lead Studio],K37,Table1[Worldwide Gross])</f>
        <v>70</v>
      </c>
      <c r="M37" s="18">
        <f>AVERAGEIF(Table1[Lead Studio],K37,Table1[Profitability])</f>
        <v>1.221113889</v>
      </c>
      <c r="N37" s="21">
        <f>AVERAGEIF(Table1[Lead Studio],K37,Table1[Rotten Tomatoes %])</f>
        <v>71.666666666666671</v>
      </c>
      <c r="O37" s="21">
        <f>AVERAGEIF(Table1[Lead Studio],K37,Table1[Audience score %])</f>
        <v>68.666666666666671</v>
      </c>
    </row>
    <row r="38" spans="1:15" ht="30" customHeight="1" thickBot="1" x14ac:dyDescent="0.3">
      <c r="A38" s="7" t="s">
        <v>101</v>
      </c>
      <c r="B38" s="7" t="s">
        <v>60</v>
      </c>
      <c r="C38" s="7" t="s">
        <v>68</v>
      </c>
      <c r="D38" s="7">
        <v>48</v>
      </c>
      <c r="E38" s="7">
        <v>2.5364285710000001</v>
      </c>
      <c r="F38" s="7">
        <v>8</v>
      </c>
      <c r="G38" s="7">
        <v>142</v>
      </c>
      <c r="H38" s="8">
        <v>2011</v>
      </c>
      <c r="K38" s="24" t="s">
        <v>108</v>
      </c>
      <c r="L38" s="17">
        <f>SUMIF(Table1[Lead Studio],K38,Table1[Worldwide Gross])</f>
        <v>21</v>
      </c>
      <c r="M38" s="18">
        <f>AVERAGEIF(Table1[Lead Studio],K38,Table1[Profitability])</f>
        <v>2.0710000000000002</v>
      </c>
      <c r="N38" s="21">
        <f>AVERAGEIF(Table1[Lead Studio],K38,Table1[Rotten Tomatoes %])</f>
        <v>15</v>
      </c>
      <c r="O38" s="21">
        <f>AVERAGEIF(Table1[Lead Studio],K38,Table1[Audience score %])</f>
        <v>47</v>
      </c>
    </row>
    <row r="39" spans="1:15" ht="30" customHeight="1" thickBot="1" x14ac:dyDescent="0.3">
      <c r="A39" s="9" t="s">
        <v>102</v>
      </c>
      <c r="B39" s="9" t="s">
        <v>51</v>
      </c>
      <c r="C39" s="9" t="s">
        <v>63</v>
      </c>
      <c r="D39" s="9">
        <v>67</v>
      </c>
      <c r="E39" s="9">
        <v>3.3527293</v>
      </c>
      <c r="F39" s="9">
        <v>73</v>
      </c>
      <c r="G39" s="9">
        <v>34</v>
      </c>
      <c r="H39" s="10">
        <v>2008</v>
      </c>
      <c r="K39" s="24" t="s">
        <v>116</v>
      </c>
      <c r="L39" s="17">
        <f>SUMIF(Table1[Lead Studio],K39,Table1[Worldwide Gross])</f>
        <v>321</v>
      </c>
      <c r="M39" s="18">
        <f>AVERAGEIF(Table1[Lead Studio],K39,Table1[Profitability])</f>
        <v>2.5939998792500001</v>
      </c>
      <c r="N39" s="21">
        <f>AVERAGEIF(Table1[Lead Studio],K39,Table1[Rotten Tomatoes %])</f>
        <v>46.25</v>
      </c>
      <c r="O39" s="21">
        <f>AVERAGEIF(Table1[Lead Studio],K39,Table1[Audience score %])</f>
        <v>58.5</v>
      </c>
    </row>
    <row r="40" spans="1:15" ht="30" customHeight="1" thickBot="1" x14ac:dyDescent="0.3">
      <c r="A40" s="7" t="s">
        <v>103</v>
      </c>
      <c r="B40" s="7" t="s">
        <v>51</v>
      </c>
      <c r="C40" s="7"/>
      <c r="D40" s="7">
        <v>64</v>
      </c>
      <c r="E40" s="7">
        <v>3.307180357</v>
      </c>
      <c r="F40" s="7">
        <v>39</v>
      </c>
      <c r="G40" s="7">
        <v>93</v>
      </c>
      <c r="H40" s="8">
        <v>2007</v>
      </c>
      <c r="K40" s="24" t="s">
        <v>120</v>
      </c>
      <c r="L40" s="17">
        <f>SUMIF(Table1[Lead Studio],K40,Table1[Worldwide Gross])</f>
        <v>77</v>
      </c>
      <c r="M40" s="18">
        <f>AVERAGEIF(Table1[Lead Studio],K40,Table1[Profitability])</f>
        <v>2.2025714289999998</v>
      </c>
      <c r="N40" s="21">
        <f>AVERAGEIF(Table1[Lead Studio],K40,Table1[Rotten Tomatoes %])</f>
        <v>20</v>
      </c>
      <c r="O40" s="21">
        <f>AVERAGEIF(Table1[Lead Studio],K40,Table1[Audience score %])</f>
        <v>47</v>
      </c>
    </row>
    <row r="41" spans="1:15" ht="30" customHeight="1" thickBot="1" x14ac:dyDescent="0.3">
      <c r="A41" s="9" t="s">
        <v>104</v>
      </c>
      <c r="B41" s="9" t="s">
        <v>55</v>
      </c>
      <c r="C41" s="9" t="s">
        <v>56</v>
      </c>
      <c r="D41" s="9">
        <v>66</v>
      </c>
      <c r="E41" s="9">
        <v>2.14</v>
      </c>
      <c r="F41" s="9">
        <v>34</v>
      </c>
      <c r="G41" s="9">
        <v>11</v>
      </c>
      <c r="H41" s="10">
        <v>2009</v>
      </c>
      <c r="K41" s="27" t="s">
        <v>21</v>
      </c>
      <c r="L41" s="28">
        <f>SUM(L28:L40)</f>
        <v>9996</v>
      </c>
      <c r="M41" s="29">
        <f>AVERAGE(M28:M40)</f>
        <v>3.829818294959829</v>
      </c>
      <c r="N41" s="30">
        <f>AVERAGE(N28:N40)</f>
        <v>43.063003663003663</v>
      </c>
      <c r="O41" s="30">
        <f>AVERAGE(O28:O40)</f>
        <v>61.932967032967028</v>
      </c>
    </row>
    <row r="42" spans="1:15" ht="30" customHeight="1" thickBot="1" x14ac:dyDescent="0.3">
      <c r="A42" s="7" t="s">
        <v>105</v>
      </c>
      <c r="B42" s="7" t="s">
        <v>60</v>
      </c>
      <c r="C42" s="7" t="s">
        <v>56</v>
      </c>
      <c r="D42" s="7">
        <v>54</v>
      </c>
      <c r="E42" s="7">
        <v>3.6827333329999998</v>
      </c>
      <c r="F42" s="7">
        <v>37</v>
      </c>
      <c r="G42" s="7">
        <v>55</v>
      </c>
      <c r="H42" s="8">
        <v>2011</v>
      </c>
    </row>
    <row r="43" spans="1:15" ht="30" customHeight="1" thickBot="1" x14ac:dyDescent="0.3">
      <c r="A43" s="9" t="s">
        <v>106</v>
      </c>
      <c r="B43" s="9" t="s">
        <v>51</v>
      </c>
      <c r="C43" s="9" t="s">
        <v>56</v>
      </c>
      <c r="D43" s="9">
        <v>49</v>
      </c>
      <c r="E43" s="9"/>
      <c r="F43" s="9">
        <v>14</v>
      </c>
      <c r="G43" s="9">
        <v>21</v>
      </c>
      <c r="H43" s="10">
        <v>2010</v>
      </c>
    </row>
    <row r="44" spans="1:15" ht="30" customHeight="1" thickBot="1" x14ac:dyDescent="0.3">
      <c r="A44" s="7" t="s">
        <v>107</v>
      </c>
      <c r="B44" s="7" t="s">
        <v>51</v>
      </c>
      <c r="C44" s="7" t="s">
        <v>108</v>
      </c>
      <c r="D44" s="7">
        <v>47</v>
      </c>
      <c r="E44" s="7">
        <v>2.0710000000000002</v>
      </c>
      <c r="F44" s="7">
        <v>15</v>
      </c>
      <c r="G44" s="7">
        <v>21</v>
      </c>
      <c r="H44" s="8">
        <v>2008</v>
      </c>
      <c r="K44" s="38" t="s">
        <v>147</v>
      </c>
      <c r="L44" s="38"/>
      <c r="M44" s="38"/>
      <c r="N44" s="38"/>
      <c r="O44" s="38"/>
    </row>
    <row r="45" spans="1:15" ht="30" customHeight="1" thickBot="1" x14ac:dyDescent="0.3">
      <c r="A45" s="9" t="s">
        <v>109</v>
      </c>
      <c r="B45" s="9" t="s">
        <v>60</v>
      </c>
      <c r="C45" s="9" t="s">
        <v>56</v>
      </c>
      <c r="D45" s="9">
        <v>82</v>
      </c>
      <c r="E45" s="9">
        <v>5.1031168329999996</v>
      </c>
      <c r="F45" s="9">
        <v>21</v>
      </c>
      <c r="G45" s="9">
        <v>153</v>
      </c>
      <c r="H45" s="10">
        <v>2007</v>
      </c>
      <c r="K45" s="35" t="s">
        <v>143</v>
      </c>
      <c r="L45" s="36"/>
      <c r="M45" s="36"/>
      <c r="N45" s="36"/>
      <c r="O45" s="37"/>
    </row>
    <row r="46" spans="1:15" ht="30" customHeight="1" thickBot="1" x14ac:dyDescent="0.3">
      <c r="A46" s="7" t="s">
        <v>110</v>
      </c>
      <c r="B46" s="7" t="s">
        <v>51</v>
      </c>
      <c r="C46" s="7" t="s">
        <v>86</v>
      </c>
      <c r="D46" s="7">
        <v>74</v>
      </c>
      <c r="E46" s="7">
        <v>1.3827997329999999</v>
      </c>
      <c r="F46" s="7">
        <v>52</v>
      </c>
      <c r="G46" s="7">
        <v>21</v>
      </c>
      <c r="H46" s="8">
        <v>2008</v>
      </c>
      <c r="K46" s="22" t="s">
        <v>49</v>
      </c>
      <c r="L46" s="23" t="s">
        <v>48</v>
      </c>
      <c r="M46" s="23" t="s">
        <v>46</v>
      </c>
      <c r="N46" s="23" t="s">
        <v>47</v>
      </c>
      <c r="O46" s="23" t="s">
        <v>45</v>
      </c>
    </row>
    <row r="47" spans="1:15" ht="30" customHeight="1" thickBot="1" x14ac:dyDescent="0.3">
      <c r="A47" s="9" t="s">
        <v>111</v>
      </c>
      <c r="B47" s="9" t="s">
        <v>55</v>
      </c>
      <c r="C47" s="9" t="s">
        <v>56</v>
      </c>
      <c r="D47" s="9">
        <v>61</v>
      </c>
      <c r="E47" s="9">
        <v>1.3841666669999999</v>
      </c>
      <c r="F47" s="9">
        <v>85</v>
      </c>
      <c r="G47" s="9">
        <v>17</v>
      </c>
      <c r="H47" s="10">
        <v>2008</v>
      </c>
      <c r="K47" s="24">
        <v>2011</v>
      </c>
      <c r="L47" s="17">
        <f>SUMIF(Table1[Year],K47,Table1[Worldwide Gross])</f>
        <v>1520</v>
      </c>
      <c r="M47" s="18">
        <f ca="1">AVERAGEIF(Table1[Year],K47,E$2:E$19)</f>
        <v>3.2725548944166665</v>
      </c>
      <c r="N47" s="21">
        <f>AVERAGEIF(Table1[Year],K47,Table1[Rotten Tomatoes %])</f>
        <v>54.583333333333336</v>
      </c>
      <c r="O47" s="21">
        <f>AVERAGEIF(Table1[Year],K47,Table1[Audience score %])</f>
        <v>67.583333333333329</v>
      </c>
    </row>
    <row r="48" spans="1:15" ht="30" customHeight="1" thickBot="1" x14ac:dyDescent="0.3">
      <c r="A48" s="7" t="s">
        <v>112</v>
      </c>
      <c r="B48" s="7" t="s">
        <v>55</v>
      </c>
      <c r="C48" s="7" t="s">
        <v>86</v>
      </c>
      <c r="D48" s="7">
        <v>70</v>
      </c>
      <c r="E48" s="7">
        <v>3.49125</v>
      </c>
      <c r="F48" s="7">
        <v>28</v>
      </c>
      <c r="G48" s="7">
        <v>56</v>
      </c>
      <c r="H48" s="8">
        <v>2010</v>
      </c>
    </row>
    <row r="49" spans="1:16" ht="30" customHeight="1" thickBot="1" x14ac:dyDescent="0.3">
      <c r="A49" s="9" t="s">
        <v>113</v>
      </c>
      <c r="B49" s="9" t="s">
        <v>51</v>
      </c>
      <c r="C49" s="9" t="s">
        <v>68</v>
      </c>
      <c r="D49" s="9">
        <v>81</v>
      </c>
      <c r="E49" s="9">
        <v>7.2217957909999999</v>
      </c>
      <c r="F49" s="9">
        <v>49</v>
      </c>
      <c r="G49" s="9">
        <v>415</v>
      </c>
      <c r="H49" s="10">
        <v>2008</v>
      </c>
      <c r="K49" s="32" t="s">
        <v>144</v>
      </c>
      <c r="L49" s="33"/>
      <c r="M49" s="33"/>
      <c r="N49" s="33"/>
      <c r="O49" s="34"/>
    </row>
    <row r="50" spans="1:16" ht="30" customHeight="1" thickBot="1" x14ac:dyDescent="0.3">
      <c r="A50" s="7" t="s">
        <v>114</v>
      </c>
      <c r="B50" s="7" t="s">
        <v>51</v>
      </c>
      <c r="C50" s="7" t="s">
        <v>68</v>
      </c>
      <c r="D50" s="7">
        <v>49</v>
      </c>
      <c r="E50" s="7">
        <v>2.8835000000000002</v>
      </c>
      <c r="F50" s="7">
        <v>15</v>
      </c>
      <c r="G50" s="7">
        <v>288</v>
      </c>
      <c r="H50" s="8">
        <v>2010</v>
      </c>
      <c r="K50" s="22" t="s">
        <v>43</v>
      </c>
      <c r="L50" s="23" t="s">
        <v>48</v>
      </c>
      <c r="M50" s="23" t="s">
        <v>46</v>
      </c>
      <c r="N50" s="23" t="s">
        <v>47</v>
      </c>
      <c r="O50" s="23" t="s">
        <v>45</v>
      </c>
    </row>
    <row r="51" spans="1:16" ht="30" customHeight="1" thickBot="1" x14ac:dyDescent="0.3">
      <c r="A51" s="9" t="s">
        <v>115</v>
      </c>
      <c r="B51" s="9" t="s">
        <v>51</v>
      </c>
      <c r="C51" s="9" t="s">
        <v>116</v>
      </c>
      <c r="D51" s="9">
        <v>60</v>
      </c>
      <c r="E51" s="9">
        <v>2.4405000000000001</v>
      </c>
      <c r="F51" s="9">
        <v>57</v>
      </c>
      <c r="G51" s="9">
        <v>49</v>
      </c>
      <c r="H51" s="10">
        <v>2010</v>
      </c>
      <c r="K51" s="24" t="s">
        <v>55</v>
      </c>
      <c r="L51" s="17">
        <f>SUMIF(Table1[Genre],K51,Table1[Worldwide Gross])</f>
        <v>1287</v>
      </c>
      <c r="M51" s="18">
        <f>AVERAGEIF(Table1[Genre],K51,Table1[Profitability])</f>
        <v>8.4072184159230776</v>
      </c>
      <c r="N51" s="21">
        <f>AVERAGEIF(Table1[Genre],K51,Table1[Rotten Tomatoes %])</f>
        <v>51.53846153846154</v>
      </c>
      <c r="O51" s="21">
        <f>AVERAGEIF(Table1[Genre],K51,Table1[Audience score %])</f>
        <v>67.230769230769226</v>
      </c>
    </row>
    <row r="52" spans="1:16" ht="30" customHeight="1" thickBot="1" x14ac:dyDescent="0.3">
      <c r="A52" s="7" t="s">
        <v>117</v>
      </c>
      <c r="B52" s="7" t="s">
        <v>60</v>
      </c>
      <c r="C52" s="7" t="s">
        <v>56</v>
      </c>
      <c r="D52" s="7"/>
      <c r="E52" s="7">
        <v>1.7195142859999999</v>
      </c>
      <c r="F52" s="7"/>
      <c r="G52" s="7">
        <v>60</v>
      </c>
      <c r="H52" s="8">
        <v>2011</v>
      </c>
    </row>
    <row r="53" spans="1:16" ht="30" customHeight="1" thickBot="1" x14ac:dyDescent="0.3">
      <c r="A53" s="9" t="s">
        <v>118</v>
      </c>
      <c r="B53" s="9" t="s">
        <v>71</v>
      </c>
      <c r="C53" s="9" t="s">
        <v>65</v>
      </c>
      <c r="D53" s="9">
        <v>88</v>
      </c>
      <c r="E53" s="9">
        <v>1.3656923080000001</v>
      </c>
      <c r="F53" s="9">
        <v>89</v>
      </c>
      <c r="G53" s="9">
        <v>355</v>
      </c>
      <c r="H53" s="10">
        <v>2010</v>
      </c>
      <c r="K53" s="32" t="s">
        <v>145</v>
      </c>
      <c r="L53" s="33"/>
      <c r="M53" s="33"/>
      <c r="N53" s="33"/>
      <c r="O53" s="34"/>
    </row>
    <row r="54" spans="1:16" ht="30" customHeight="1" thickBot="1" x14ac:dyDescent="0.3">
      <c r="A54" s="7" t="s">
        <v>119</v>
      </c>
      <c r="B54" s="7" t="s">
        <v>51</v>
      </c>
      <c r="C54" s="7" t="s">
        <v>120</v>
      </c>
      <c r="D54" s="7">
        <v>47</v>
      </c>
      <c r="E54" s="7">
        <v>2.2025714289999998</v>
      </c>
      <c r="F54" s="7">
        <v>20</v>
      </c>
      <c r="G54" s="7">
        <v>77</v>
      </c>
      <c r="H54" s="8">
        <v>2010</v>
      </c>
      <c r="K54" s="22" t="s">
        <v>146</v>
      </c>
      <c r="L54" s="23" t="s">
        <v>48</v>
      </c>
      <c r="M54" s="23" t="s">
        <v>46</v>
      </c>
      <c r="N54" s="23" t="s">
        <v>47</v>
      </c>
      <c r="O54" s="23" t="s">
        <v>45</v>
      </c>
    </row>
    <row r="55" spans="1:16" ht="30" customHeight="1" thickBot="1" x14ac:dyDescent="0.3">
      <c r="A55" s="9" t="s">
        <v>121</v>
      </c>
      <c r="B55" s="9" t="s">
        <v>122</v>
      </c>
      <c r="C55" s="9" t="s">
        <v>68</v>
      </c>
      <c r="D55" s="9">
        <v>81</v>
      </c>
      <c r="E55" s="9">
        <v>1.7839437499999999</v>
      </c>
      <c r="F55" s="9">
        <v>73</v>
      </c>
      <c r="G55" s="9">
        <v>285</v>
      </c>
      <c r="H55" s="10">
        <v>2008</v>
      </c>
      <c r="K55" s="24" t="s">
        <v>120</v>
      </c>
      <c r="L55" s="17">
        <f>SUMIF(Table1[Lead Studio],K55,Table1[Worldwide Gross])</f>
        <v>77</v>
      </c>
      <c r="M55" s="18">
        <f>AVERAGEIF(Table1[Lead Studio],K55,Table1[Profitability])</f>
        <v>2.2025714289999998</v>
      </c>
      <c r="N55" s="21">
        <f>AVERAGEIF(Table1[Lead Studio],K55,Table1[Rotten Tomatoes %])</f>
        <v>20</v>
      </c>
      <c r="O55" s="21">
        <f>AVERAGEIF(Table1[Lead Studio],K55,Table1[Audience score %])</f>
        <v>47</v>
      </c>
    </row>
    <row r="56" spans="1:16" ht="30" customHeight="1" thickBot="1" x14ac:dyDescent="0.3">
      <c r="A56" s="7" t="s">
        <v>123</v>
      </c>
      <c r="B56" s="7" t="s">
        <v>55</v>
      </c>
      <c r="C56" s="7" t="s">
        <v>116</v>
      </c>
      <c r="D56" s="7">
        <v>68</v>
      </c>
      <c r="E56" s="7">
        <v>3.2078502219999998</v>
      </c>
      <c r="F56" s="7">
        <v>60</v>
      </c>
      <c r="G56" s="7">
        <v>43</v>
      </c>
      <c r="H56" s="8">
        <v>2008</v>
      </c>
    </row>
    <row r="57" spans="1:16" ht="30" customHeight="1" thickBot="1" x14ac:dyDescent="0.3">
      <c r="A57" s="9" t="s">
        <v>124</v>
      </c>
      <c r="B57" s="9" t="s">
        <v>51</v>
      </c>
      <c r="C57" s="9" t="s">
        <v>116</v>
      </c>
      <c r="D57" s="9">
        <v>41</v>
      </c>
      <c r="E57" s="9">
        <v>2.1294441669999999</v>
      </c>
      <c r="F57" s="9">
        <v>30</v>
      </c>
      <c r="G57" s="9">
        <v>128</v>
      </c>
      <c r="H57" s="10">
        <v>2007</v>
      </c>
    </row>
    <row r="58" spans="1:16" ht="30" customHeight="1" thickBot="1" x14ac:dyDescent="0.3">
      <c r="A58" s="7" t="s">
        <v>125</v>
      </c>
      <c r="B58" s="7" t="s">
        <v>51</v>
      </c>
      <c r="C58" s="7" t="s">
        <v>68</v>
      </c>
      <c r="D58" s="7">
        <v>47</v>
      </c>
      <c r="E58" s="7">
        <v>1.7513513510000001</v>
      </c>
      <c r="F58" s="7">
        <v>56</v>
      </c>
      <c r="G58" s="7">
        <v>32</v>
      </c>
      <c r="H58" s="8">
        <v>2009</v>
      </c>
    </row>
    <row r="59" spans="1:16" ht="30" customHeight="1" thickBot="1" x14ac:dyDescent="0.3">
      <c r="A59" s="9" t="s">
        <v>126</v>
      </c>
      <c r="B59" s="9" t="s">
        <v>51</v>
      </c>
      <c r="C59" s="9" t="s">
        <v>65</v>
      </c>
      <c r="D59" s="9">
        <v>74</v>
      </c>
      <c r="E59" s="9">
        <v>7.8674999999999997</v>
      </c>
      <c r="F59" s="9">
        <v>43</v>
      </c>
      <c r="G59" s="9">
        <v>315</v>
      </c>
      <c r="H59" s="10">
        <v>2009</v>
      </c>
    </row>
    <row r="60" spans="1:16" ht="30" customHeight="1" thickBot="1" x14ac:dyDescent="0.3">
      <c r="A60" s="7" t="s">
        <v>127</v>
      </c>
      <c r="B60" s="7" t="s">
        <v>55</v>
      </c>
      <c r="C60" s="46" t="s">
        <v>116</v>
      </c>
      <c r="D60" s="7">
        <v>65</v>
      </c>
      <c r="E60" s="7">
        <v>2.598205128</v>
      </c>
      <c r="F60" s="7">
        <v>38</v>
      </c>
      <c r="G60" s="7">
        <v>101</v>
      </c>
      <c r="H60" s="8">
        <v>2009</v>
      </c>
      <c r="K60" s="38" t="s">
        <v>148</v>
      </c>
      <c r="L60" s="38"/>
      <c r="M60" s="38"/>
      <c r="N60" s="38"/>
      <c r="O60" s="38"/>
      <c r="P60" s="38"/>
    </row>
    <row r="61" spans="1:16" ht="30" customHeight="1" thickBot="1" x14ac:dyDescent="0.3">
      <c r="A61" s="9" t="s">
        <v>128</v>
      </c>
      <c r="B61" s="10" t="s">
        <v>55</v>
      </c>
      <c r="C61" s="47" t="s">
        <v>86</v>
      </c>
      <c r="D61" s="9">
        <v>78</v>
      </c>
      <c r="E61" s="9">
        <v>14.196400000000001</v>
      </c>
      <c r="F61" s="9">
        <v>27</v>
      </c>
      <c r="G61" s="9">
        <v>710</v>
      </c>
      <c r="H61" s="10">
        <v>2009</v>
      </c>
      <c r="K61" s="40" t="s">
        <v>143</v>
      </c>
      <c r="L61" s="40"/>
      <c r="M61" s="40"/>
      <c r="N61" s="40"/>
      <c r="O61" s="40"/>
      <c r="P61" s="40"/>
    </row>
    <row r="62" spans="1:16" ht="30" customHeight="1" thickBot="1" x14ac:dyDescent="0.3">
      <c r="A62" s="7" t="s">
        <v>129</v>
      </c>
      <c r="B62" s="7" t="s">
        <v>51</v>
      </c>
      <c r="C62" s="7" t="s">
        <v>56</v>
      </c>
      <c r="D62" s="7">
        <v>68</v>
      </c>
      <c r="E62" s="7">
        <v>5.4026315790000004</v>
      </c>
      <c r="F62" s="7">
        <v>14</v>
      </c>
      <c r="G62" s="7">
        <v>205</v>
      </c>
      <c r="H62" s="8">
        <v>2009</v>
      </c>
      <c r="K62" s="39" t="s">
        <v>43</v>
      </c>
      <c r="L62" s="39" t="s">
        <v>49</v>
      </c>
      <c r="M62" s="41" t="s">
        <v>48</v>
      </c>
      <c r="N62" s="41" t="s">
        <v>46</v>
      </c>
      <c r="O62" s="41" t="s">
        <v>47</v>
      </c>
      <c r="P62" s="41" t="s">
        <v>45</v>
      </c>
    </row>
    <row r="63" spans="1:16" ht="30" customHeight="1" thickBot="1" x14ac:dyDescent="0.3">
      <c r="A63" s="9" t="s">
        <v>130</v>
      </c>
      <c r="B63" s="9" t="s">
        <v>60</v>
      </c>
      <c r="C63" s="9" t="s">
        <v>86</v>
      </c>
      <c r="D63" s="9">
        <v>82</v>
      </c>
      <c r="E63" s="9">
        <v>10.18002703</v>
      </c>
      <c r="F63" s="9">
        <v>49</v>
      </c>
      <c r="G63" s="9">
        <v>377</v>
      </c>
      <c r="H63" s="10">
        <v>2008</v>
      </c>
      <c r="K63" s="42" t="s">
        <v>71</v>
      </c>
      <c r="L63" s="42">
        <v>2011</v>
      </c>
      <c r="M63" s="43">
        <f>SUMIFS(Table1[Worldwide Gross],Table1[Genre],K63,Table1[Year],L63)</f>
        <v>194</v>
      </c>
      <c r="N63" s="44">
        <f>IFERROR(AVERAGEIFS(E2:E75,B2:B75,K63,H2:H75,L63), 0 )</f>
        <v>5.3879722220000001</v>
      </c>
      <c r="O63" s="45">
        <f>IFERROR(AVERAGEIFS(F2:F75,B2:B75,K63,H2:H75,L63), 0)</f>
        <v>56</v>
      </c>
      <c r="P63" s="45">
        <f>IFERROR(AVERAGEIFS(D2:D75,B2:B75,K63,H2:H75,L63), 0)</f>
        <v>52</v>
      </c>
    </row>
    <row r="64" spans="1:16" ht="30" customHeight="1" thickBot="1" x14ac:dyDescent="0.3">
      <c r="A64" s="7" t="s">
        <v>131</v>
      </c>
      <c r="B64" s="7" t="s">
        <v>60</v>
      </c>
      <c r="C64" s="7" t="s">
        <v>56</v>
      </c>
      <c r="D64" s="7">
        <v>68</v>
      </c>
      <c r="E64" s="7">
        <v>6.3833636360000003</v>
      </c>
      <c r="F64" s="7">
        <v>26</v>
      </c>
      <c r="G64" s="7">
        <v>702</v>
      </c>
      <c r="H64" s="8">
        <v>2011</v>
      </c>
      <c r="K64" s="49"/>
      <c r="L64" s="50"/>
      <c r="M64" s="50"/>
      <c r="N64" s="50"/>
      <c r="O64" s="50"/>
    </row>
    <row r="65" spans="1:15" ht="30" customHeight="1" thickBot="1" x14ac:dyDescent="0.3">
      <c r="A65" s="9" t="s">
        <v>132</v>
      </c>
      <c r="B65" s="9" t="s">
        <v>60</v>
      </c>
      <c r="C65" s="9" t="s">
        <v>56</v>
      </c>
      <c r="D65" s="9">
        <v>47</v>
      </c>
      <c r="E65" s="9">
        <v>3.7241924000000002</v>
      </c>
      <c r="F65" s="9">
        <v>46</v>
      </c>
      <c r="G65" s="9">
        <v>56</v>
      </c>
      <c r="H65" s="10">
        <v>2007</v>
      </c>
      <c r="K65" s="49"/>
      <c r="L65" s="51"/>
      <c r="M65" s="52"/>
      <c r="N65" s="53"/>
      <c r="O65" s="53"/>
    </row>
    <row r="66" spans="1:15" ht="30" customHeight="1" thickBot="1" x14ac:dyDescent="0.3">
      <c r="A66" s="7" t="s">
        <v>133</v>
      </c>
      <c r="B66" s="7" t="s">
        <v>51</v>
      </c>
      <c r="C66" s="7" t="s">
        <v>68</v>
      </c>
      <c r="D66" s="7">
        <v>54</v>
      </c>
      <c r="E66" s="7">
        <v>4.1840384620000002</v>
      </c>
      <c r="F66" s="7">
        <v>17</v>
      </c>
      <c r="G66" s="7">
        <v>218</v>
      </c>
      <c r="H66" s="8">
        <v>2010</v>
      </c>
      <c r="K66" s="54"/>
      <c r="L66" s="54"/>
      <c r="M66" s="54"/>
      <c r="N66" s="54"/>
      <c r="O66" s="54"/>
    </row>
    <row r="67" spans="1:15" ht="30" customHeight="1" thickBot="1" x14ac:dyDescent="0.3">
      <c r="A67" s="9" t="s">
        <v>134</v>
      </c>
      <c r="B67" s="9" t="s">
        <v>60</v>
      </c>
      <c r="C67" s="9" t="s">
        <v>56</v>
      </c>
      <c r="D67" s="9">
        <v>53</v>
      </c>
      <c r="E67" s="9">
        <v>5.0000000000000001E-3</v>
      </c>
      <c r="F67" s="9">
        <v>6</v>
      </c>
      <c r="G67" s="9">
        <v>0</v>
      </c>
      <c r="H67" s="10">
        <v>2011</v>
      </c>
      <c r="K67" s="48"/>
      <c r="L67" s="48"/>
      <c r="M67" s="48"/>
      <c r="N67" s="48"/>
      <c r="O67" s="48"/>
    </row>
    <row r="68" spans="1:15" ht="30" customHeight="1" thickBot="1" x14ac:dyDescent="0.3">
      <c r="A68" s="7" t="s">
        <v>135</v>
      </c>
      <c r="B68" s="7" t="s">
        <v>60</v>
      </c>
      <c r="C68" s="7" t="s">
        <v>56</v>
      </c>
      <c r="D68" s="7">
        <v>67</v>
      </c>
      <c r="E68" s="7">
        <v>11.089741500000001</v>
      </c>
      <c r="F68" s="7">
        <v>89</v>
      </c>
      <c r="G68" s="7">
        <v>22</v>
      </c>
      <c r="H68" s="8">
        <v>2007</v>
      </c>
      <c r="K68" s="49"/>
      <c r="L68" s="50"/>
      <c r="M68" s="50"/>
      <c r="N68" s="50"/>
      <c r="O68" s="50"/>
    </row>
    <row r="69" spans="1:15" ht="30" customHeight="1" thickBot="1" x14ac:dyDescent="0.3">
      <c r="A69" s="9" t="s">
        <v>136</v>
      </c>
      <c r="B69" s="9" t="s">
        <v>71</v>
      </c>
      <c r="C69" s="9" t="s">
        <v>65</v>
      </c>
      <c r="D69" s="9">
        <v>89</v>
      </c>
      <c r="E69" s="9">
        <v>2.8960190670000001</v>
      </c>
      <c r="F69" s="9">
        <v>96</v>
      </c>
      <c r="G69" s="9">
        <v>521</v>
      </c>
      <c r="H69" s="10">
        <v>2008</v>
      </c>
      <c r="K69" s="49"/>
      <c r="L69" s="51"/>
      <c r="M69" s="52"/>
      <c r="N69" s="53"/>
      <c r="O69" s="53"/>
    </row>
    <row r="70" spans="1:15" ht="30" customHeight="1" thickBot="1" x14ac:dyDescent="0.3">
      <c r="A70" s="7" t="s">
        <v>137</v>
      </c>
      <c r="B70" s="7" t="s">
        <v>55</v>
      </c>
      <c r="C70" s="7" t="s">
        <v>97</v>
      </c>
      <c r="D70" s="7">
        <v>72</v>
      </c>
      <c r="E70" s="7">
        <v>3.0814210530000001</v>
      </c>
      <c r="F70" s="7">
        <v>60</v>
      </c>
      <c r="G70" s="7">
        <v>117</v>
      </c>
      <c r="H70" s="8">
        <v>2011</v>
      </c>
    </row>
    <row r="71" spans="1:15" ht="30" customHeight="1" thickBot="1" x14ac:dyDescent="0.3">
      <c r="A71" s="9" t="s">
        <v>138</v>
      </c>
      <c r="B71" s="9" t="s">
        <v>51</v>
      </c>
      <c r="C71" s="9" t="s">
        <v>52</v>
      </c>
      <c r="D71" s="9">
        <v>72</v>
      </c>
      <c r="E71" s="9">
        <v>6.2676470289999999</v>
      </c>
      <c r="F71" s="9">
        <v>28</v>
      </c>
      <c r="G71" s="9">
        <v>219</v>
      </c>
      <c r="H71" s="10">
        <v>2008</v>
      </c>
    </row>
    <row r="72" spans="1:15" ht="30" customHeight="1" thickBot="1" x14ac:dyDescent="0.3">
      <c r="A72" s="7" t="s">
        <v>139</v>
      </c>
      <c r="B72" s="7" t="s">
        <v>51</v>
      </c>
      <c r="C72" s="7" t="s">
        <v>65</v>
      </c>
      <c r="D72" s="7">
        <v>44</v>
      </c>
      <c r="E72" s="7"/>
      <c r="F72" s="7">
        <v>15</v>
      </c>
      <c r="G72" s="7">
        <v>43</v>
      </c>
      <c r="H72" s="8">
        <v>2010</v>
      </c>
    </row>
    <row r="73" spans="1:15" ht="30" customHeight="1" thickBot="1" x14ac:dyDescent="0.3">
      <c r="A73" s="9" t="s">
        <v>140</v>
      </c>
      <c r="B73" s="9" t="s">
        <v>51</v>
      </c>
      <c r="C73" s="9" t="s">
        <v>56</v>
      </c>
      <c r="D73" s="9">
        <v>35</v>
      </c>
      <c r="E73" s="9">
        <v>1.211818182</v>
      </c>
      <c r="F73" s="9">
        <v>43</v>
      </c>
      <c r="G73" s="9">
        <v>27</v>
      </c>
      <c r="H73" s="10">
        <v>2010</v>
      </c>
    </row>
    <row r="74" spans="1:15" ht="30" customHeight="1" thickBot="1" x14ac:dyDescent="0.3">
      <c r="A74" s="7" t="s">
        <v>141</v>
      </c>
      <c r="B74" s="7" t="s">
        <v>51</v>
      </c>
      <c r="C74" s="7" t="s">
        <v>100</v>
      </c>
      <c r="D74" s="7">
        <v>52</v>
      </c>
      <c r="E74" s="7">
        <v>1.0900000000000001</v>
      </c>
      <c r="F74" s="7">
        <v>68</v>
      </c>
      <c r="G74" s="7">
        <v>20</v>
      </c>
      <c r="H74" s="8">
        <v>2010</v>
      </c>
    </row>
    <row r="75" spans="1:15" ht="30" customHeight="1" x14ac:dyDescent="0.25">
      <c r="A75" s="11" t="s">
        <v>142</v>
      </c>
      <c r="B75" s="11" t="s">
        <v>60</v>
      </c>
      <c r="C75" s="11" t="s">
        <v>100</v>
      </c>
      <c r="D75" s="11">
        <v>70</v>
      </c>
      <c r="E75" s="11">
        <v>1.7475416669999999</v>
      </c>
      <c r="F75" s="11">
        <v>64</v>
      </c>
      <c r="G75" s="11">
        <v>42</v>
      </c>
      <c r="H75" s="12">
        <v>2008</v>
      </c>
    </row>
  </sheetData>
  <mergeCells count="10">
    <mergeCell ref="K67:O67"/>
    <mergeCell ref="K61:P61"/>
    <mergeCell ref="K60:P60"/>
    <mergeCell ref="K49:O49"/>
    <mergeCell ref="K53:O53"/>
    <mergeCell ref="K44:O44"/>
    <mergeCell ref="K6:O6"/>
    <mergeCell ref="K16:O16"/>
    <mergeCell ref="K26:O26"/>
    <mergeCell ref="K45:O45"/>
  </mergeCells>
  <dataValidations count="3">
    <dataValidation type="list" allowBlank="1" showInputMessage="1" showErrorMessage="1" sqref="K47 L63" xr:uid="{95464ECD-24EB-4B0B-BB56-9E307D6D344D}">
      <formula1>$K$8:$K$12</formula1>
    </dataValidation>
    <dataValidation type="list" allowBlank="1" showInputMessage="1" showErrorMessage="1" sqref="K51 K65 K63" xr:uid="{CF592A09-82DE-48D6-8AC6-E8DF9109FA2B}">
      <formula1>$K$18:$K$23</formula1>
    </dataValidation>
    <dataValidation type="list" allowBlank="1" showInputMessage="1" showErrorMessage="1" sqref="K55 K69" xr:uid="{A49F339D-B5E5-424B-857C-F47CB29412FD}">
      <formula1>$K$28:$K$40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Marks</vt:lpstr>
      <vt:lpstr>StateWise Sales</vt:lpstr>
      <vt:lpstr>Statewise Revenue</vt:lpstr>
      <vt:lpstr>Hollywood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kusuma Gattu</dc:creator>
  <cp:lastModifiedBy>kusuma Gattu</cp:lastModifiedBy>
  <dcterms:created xsi:type="dcterms:W3CDTF">2024-07-04T13:28:03Z</dcterms:created>
  <dcterms:modified xsi:type="dcterms:W3CDTF">2024-07-05T12:39:49Z</dcterms:modified>
</cp:coreProperties>
</file>