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qochu\Desktop\Занятие №2\"/>
    </mc:Choice>
  </mc:AlternateContent>
  <xr:revisionPtr revIDLastSave="0" documentId="13_ncr:1_{9C0BB330-38A3-4AC8-B6F6-28077BC2DB00}" xr6:coauthVersionLast="47" xr6:coauthVersionMax="47" xr10:uidLastSave="{00000000-0000-0000-0000-000000000000}"/>
  <bookViews>
    <workbookView xWindow="-110" yWindow="-110" windowWidth="19420" windowHeight="11020" tabRatio="601" firstSheet="1" activeTab="6" xr2:uid="{00000000-000D-0000-FFFF-FFFF00000000}"/>
  </bookViews>
  <sheets>
    <sheet name="Statistical" sheetId="1" r:id="rId1"/>
    <sheet name="CountIf &amp; SumIf" sheetId="2" r:id="rId2"/>
    <sheet name="Round &amp; Trunc" sheetId="3" r:id="rId3"/>
    <sheet name="Text" sheetId="5" r:id="rId4"/>
    <sheet name="Date" sheetId="4" r:id="rId5"/>
    <sheet name="Logical" sheetId="6" r:id="rId6"/>
    <sheet name="Lookup" sheetId="7" r:id="rId7"/>
    <sheet name="Lookup (продолжение)" sheetId="9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7" l="1"/>
  <c r="F25" i="9"/>
  <c r="F24" i="9"/>
  <c r="F23" i="9"/>
  <c r="G17" i="9"/>
  <c r="G15" i="9"/>
  <c r="G13" i="9"/>
  <c r="G11" i="9"/>
  <c r="D32" i="7"/>
  <c r="D33" i="7"/>
  <c r="D34" i="7"/>
  <c r="D35" i="7"/>
  <c r="D36" i="7"/>
  <c r="D37" i="7"/>
  <c r="D38" i="7"/>
  <c r="D31" i="7"/>
  <c r="F22" i="7"/>
  <c r="H10" i="7"/>
  <c r="H16" i="7"/>
  <c r="H14" i="7"/>
  <c r="H12" i="7"/>
  <c r="F26" i="6"/>
  <c r="F25" i="6"/>
  <c r="F24" i="6"/>
  <c r="D25" i="6"/>
  <c r="D26" i="6"/>
  <c r="D24" i="6"/>
  <c r="C19" i="6"/>
  <c r="C20" i="6"/>
  <c r="C21" i="6"/>
  <c r="C18" i="6"/>
  <c r="D7" i="6"/>
  <c r="F31" i="5"/>
  <c r="F32" i="5"/>
  <c r="F30" i="5"/>
  <c r="H25" i="5"/>
  <c r="H22" i="5"/>
  <c r="H17" i="5"/>
  <c r="H9" i="5"/>
  <c r="H6" i="5"/>
  <c r="H5" i="5"/>
  <c r="H13" i="5"/>
  <c r="F25" i="4"/>
  <c r="F24" i="4"/>
  <c r="F23" i="4"/>
  <c r="I19" i="4"/>
  <c r="I18" i="4"/>
  <c r="I16" i="4"/>
  <c r="I15" i="4"/>
  <c r="I14" i="4"/>
  <c r="I13" i="4"/>
  <c r="I10" i="4"/>
  <c r="H6" i="4"/>
  <c r="H5" i="4"/>
  <c r="F16" i="3"/>
  <c r="F15" i="3"/>
  <c r="F14" i="3"/>
  <c r="I9" i="3"/>
  <c r="I8" i="3"/>
  <c r="I6" i="3"/>
  <c r="I5" i="3"/>
  <c r="I25" i="2"/>
  <c r="I24" i="2"/>
  <c r="I23" i="2"/>
  <c r="I22" i="2"/>
  <c r="I17" i="2"/>
  <c r="I16" i="2"/>
  <c r="I14" i="2"/>
  <c r="I13" i="2"/>
  <c r="I12" i="2"/>
  <c r="I11" i="1"/>
  <c r="I10" i="1"/>
  <c r="I9" i="1"/>
  <c r="I8" i="1"/>
  <c r="I7" i="1"/>
  <c r="G31" i="7"/>
  <c r="G32" i="7"/>
  <c r="G33" i="7"/>
  <c r="G34" i="7"/>
  <c r="G35" i="7"/>
  <c r="G36" i="7"/>
  <c r="G37" i="7"/>
  <c r="G38" i="7"/>
  <c r="J10" i="4"/>
  <c r="J13" i="2"/>
  <c r="J14" i="2"/>
  <c r="J12" i="2"/>
  <c r="J16" i="2"/>
  <c r="J17" i="2"/>
  <c r="J19" i="4"/>
  <c r="J18" i="4"/>
  <c r="I5" i="4"/>
  <c r="E10" i="4"/>
  <c r="J9" i="4" s="1"/>
  <c r="J16" i="4"/>
  <c r="J15" i="4"/>
  <c r="J14" i="4"/>
  <c r="J13" i="4"/>
  <c r="I6" i="4"/>
  <c r="B12" i="6"/>
  <c r="D13" i="6" s="1"/>
  <c r="D8" i="6"/>
  <c r="I14" i="7"/>
  <c r="I12" i="7"/>
  <c r="I10" i="7"/>
  <c r="I16" i="7"/>
  <c r="H13" i="9"/>
  <c r="H11" i="9"/>
  <c r="H15" i="9"/>
  <c r="J9" i="3"/>
  <c r="J8" i="3"/>
  <c r="J6" i="3"/>
  <c r="J5" i="3"/>
  <c r="C16" i="3"/>
  <c r="C18" i="1"/>
  <c r="J19" i="1" s="1"/>
  <c r="J11" i="1"/>
  <c r="J10" i="1"/>
  <c r="J9" i="1"/>
  <c r="J8" i="1"/>
  <c r="J7" i="1"/>
  <c r="H26" i="5"/>
  <c r="H18" i="5"/>
  <c r="H23" i="5"/>
  <c r="H14" i="5"/>
  <c r="H10" i="5"/>
  <c r="D12" i="6" l="1"/>
  <c r="I9" i="4"/>
  <c r="I19" i="1"/>
  <c r="I15" i="1"/>
  <c r="I18" i="1"/>
  <c r="I17" i="1"/>
  <c r="I16" i="1"/>
  <c r="H17" i="9"/>
  <c r="J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XYLOS</author>
  </authors>
  <commentList>
    <comment ref="B22" authorId="0" shapeId="0" xr:uid="{00000000-0006-0000-0400-000001000000}">
      <text>
        <r>
          <rPr>
            <sz val="8"/>
            <color indexed="81"/>
            <rFont val="Tahoma"/>
            <family val="2"/>
            <charset val="204"/>
          </rPr>
          <t>Если контекст есть - возвращается его позиция в строке, если его нет - ошибка #VALUE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XYLOS</author>
  </authors>
  <commentList>
    <comment ref="H8" authorId="0" shapeId="0" xr:uid="{00000000-0006-0000-0600-000001000000}">
      <text>
        <r>
          <rPr>
            <sz val="7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Значение ключа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XYLOS</author>
  </authors>
  <commentList>
    <comment ref="G9" authorId="0" shapeId="0" xr:uid="{00000000-0006-0000-0700-000001000000}">
      <text>
        <r>
          <rPr>
            <sz val="7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>Значение ключа</t>
        </r>
      </text>
    </comment>
  </commentList>
</comments>
</file>

<file path=xl/sharedStrings.xml><?xml version="1.0" encoding="utf-8"?>
<sst xmlns="http://schemas.openxmlformats.org/spreadsheetml/2006/main" count="323" uniqueCount="267">
  <si>
    <t>Функции - категория STATISTICAL</t>
  </si>
  <si>
    <t>текст</t>
  </si>
  <si>
    <t>Минимум</t>
  </si>
  <si>
    <t>Максимум</t>
  </si>
  <si>
    <t>Среднее значение</t>
  </si>
  <si>
    <t>Подсчет чисел</t>
  </si>
  <si>
    <t>Подсчет непустых клеток</t>
  </si>
  <si>
    <t>721-1870</t>
  </si>
  <si>
    <t>Количество чисел</t>
  </si>
  <si>
    <t>007</t>
  </si>
  <si>
    <t>2,8</t>
  </si>
  <si>
    <t>Количество непустых клеток</t>
  </si>
  <si>
    <t>Text</t>
  </si>
  <si>
    <t>Кол-во</t>
  </si>
  <si>
    <t>Цена</t>
  </si>
  <si>
    <t>Сушки</t>
  </si>
  <si>
    <r>
      <t>Пирожки</t>
    </r>
    <r>
      <rPr>
        <sz val="10"/>
        <rFont val="Arial Cyr"/>
        <family val="2"/>
        <charset val="204"/>
      </rPr>
      <t xml:space="preserve"> с мясом</t>
    </r>
  </si>
  <si>
    <t>Ватрушки</t>
  </si>
  <si>
    <t>Бублики</t>
  </si>
  <si>
    <r>
      <t>Пирожки</t>
    </r>
    <r>
      <rPr>
        <sz val="10"/>
        <rFont val="Arial Cyr"/>
        <family val="2"/>
        <charset val="204"/>
      </rPr>
      <t xml:space="preserve"> с яблоками</t>
    </r>
  </si>
  <si>
    <r>
      <t>Пирожки</t>
    </r>
    <r>
      <rPr>
        <sz val="10"/>
        <rFont val="Arial Cyr"/>
        <family val="2"/>
        <charset val="204"/>
      </rPr>
      <t xml:space="preserve"> с курагой</t>
    </r>
  </si>
  <si>
    <t>Дешевле 3 рублей за штуку</t>
  </si>
  <si>
    <t>Пирожков разных</t>
  </si>
  <si>
    <t>Пирожков разных всего</t>
  </si>
  <si>
    <t>Пол</t>
  </si>
  <si>
    <t>Зарплата</t>
  </si>
  <si>
    <t>Иванов Л. П.</t>
  </si>
  <si>
    <t>м</t>
  </si>
  <si>
    <t>Количество женщин</t>
  </si>
  <si>
    <t>Петрова Ю. И.</t>
  </si>
  <si>
    <t>ж</t>
  </si>
  <si>
    <t>Количество мужчин</t>
  </si>
  <si>
    <t>Пыжиков Ф. Т.</t>
  </si>
  <si>
    <t>Средняя зарплата женщин</t>
  </si>
  <si>
    <t>Чижикова М. И.</t>
  </si>
  <si>
    <t>Средняя зарплата мужчин</t>
  </si>
  <si>
    <t>Закалюкин Т. П.</t>
  </si>
  <si>
    <t>Стоимость</t>
  </si>
  <si>
    <t>Итого</t>
  </si>
  <si>
    <t>Текущая дата</t>
  </si>
  <si>
    <r>
      <t>=</t>
    </r>
    <r>
      <rPr>
        <sz val="10"/>
        <color indexed="10"/>
        <rFont val="Arial"/>
        <family val="2"/>
        <charset val="204"/>
      </rPr>
      <t>TODAY</t>
    </r>
    <r>
      <rPr>
        <sz val="10"/>
        <rFont val="Arial"/>
        <family val="2"/>
        <charset val="204"/>
      </rPr>
      <t>()</t>
    </r>
  </si>
  <si>
    <t>Текущая дата и время</t>
  </si>
  <si>
    <r>
      <t>=</t>
    </r>
    <r>
      <rPr>
        <sz val="10"/>
        <color indexed="10"/>
        <rFont val="Arial"/>
        <family val="2"/>
        <charset val="204"/>
      </rPr>
      <t>NOW</t>
    </r>
    <r>
      <rPr>
        <sz val="10"/>
        <rFont val="Arial"/>
        <family val="2"/>
        <charset val="204"/>
      </rPr>
      <t>()</t>
    </r>
  </si>
  <si>
    <t>Год, на который попадает дата</t>
  </si>
  <si>
    <r>
      <t>=</t>
    </r>
    <r>
      <rPr>
        <sz val="10"/>
        <color indexed="10"/>
        <rFont val="Arial Cyr"/>
        <family val="2"/>
        <charset val="204"/>
      </rPr>
      <t>YEAR</t>
    </r>
    <r>
      <rPr>
        <sz val="10"/>
        <rFont val="Arial Cyr"/>
        <family val="2"/>
        <charset val="204"/>
      </rPr>
      <t>(Дата)</t>
    </r>
  </si>
  <si>
    <t>Месяц …</t>
  </si>
  <si>
    <r>
      <t>=</t>
    </r>
    <r>
      <rPr>
        <sz val="10"/>
        <color indexed="10"/>
        <rFont val="Arial Cyr"/>
        <family val="2"/>
        <charset val="204"/>
      </rPr>
      <t>MONTH</t>
    </r>
    <r>
      <rPr>
        <sz val="10"/>
        <rFont val="Arial Cyr"/>
        <family val="2"/>
        <charset val="204"/>
      </rPr>
      <t>(Дата)</t>
    </r>
  </si>
  <si>
    <t>День …</t>
  </si>
  <si>
    <r>
      <t>=</t>
    </r>
    <r>
      <rPr>
        <sz val="10"/>
        <color indexed="10"/>
        <rFont val="Arial Cyr"/>
        <family val="2"/>
        <charset val="204"/>
      </rPr>
      <t>DAY</t>
    </r>
    <r>
      <rPr>
        <sz val="10"/>
        <rFont val="Arial Cyr"/>
        <family val="2"/>
        <charset val="204"/>
      </rPr>
      <t>(Дата)</t>
    </r>
  </si>
  <si>
    <t>Номер дня недели …</t>
  </si>
  <si>
    <t>Дата, которая будет через неделю:</t>
  </si>
  <si>
    <t>В какой день недели был Ваш день рождения:</t>
  </si>
  <si>
    <t>Сколько лет прошло со дня Вашего рождения:</t>
  </si>
  <si>
    <t>Склеивание текстовых строк</t>
  </si>
  <si>
    <t>Вырезание подстроки</t>
  </si>
  <si>
    <t>Фамилия и инициалы</t>
  </si>
  <si>
    <t>Кукушкин</t>
  </si>
  <si>
    <t>Альберт</t>
  </si>
  <si>
    <t>Петрович</t>
  </si>
  <si>
    <t xml:space="preserve"> </t>
  </si>
  <si>
    <t>Ульянов</t>
  </si>
  <si>
    <t>Владимир</t>
  </si>
  <si>
    <t>Ильич</t>
  </si>
  <si>
    <t>Силливанова</t>
  </si>
  <si>
    <t>Марина</t>
  </si>
  <si>
    <t>Ивановна</t>
  </si>
  <si>
    <t>Выбор одного из двух значений, в зависимости от условия</t>
  </si>
  <si>
    <t>Возраст</t>
  </si>
  <si>
    <t>Комбинация условий</t>
  </si>
  <si>
    <t>И</t>
  </si>
  <si>
    <r>
      <t>=</t>
    </r>
    <r>
      <rPr>
        <sz val="10"/>
        <color indexed="10"/>
        <rFont val="Arial Cyr"/>
        <family val="2"/>
        <charset val="204"/>
      </rPr>
      <t>AND</t>
    </r>
    <r>
      <rPr>
        <sz val="10"/>
        <rFont val="Arial Cyr"/>
        <family val="2"/>
        <charset val="204"/>
      </rPr>
      <t>(</t>
    </r>
    <r>
      <rPr>
        <b/>
        <sz val="10"/>
        <rFont val="Arial Cyr"/>
        <family val="2"/>
        <charset val="204"/>
      </rPr>
      <t>Условие1</t>
    </r>
    <r>
      <rPr>
        <sz val="10"/>
        <rFont val="Arial Cyr"/>
        <family val="2"/>
        <charset val="204"/>
      </rPr>
      <t>,</t>
    </r>
    <r>
      <rPr>
        <b/>
        <sz val="10"/>
        <rFont val="Arial Cyr"/>
        <family val="2"/>
        <charset val="204"/>
      </rPr>
      <t>Условие2</t>
    </r>
    <r>
      <rPr>
        <sz val="10"/>
        <rFont val="Arial Cyr"/>
        <family val="2"/>
        <charset val="204"/>
      </rPr>
      <t xml:space="preserve">,...) </t>
    </r>
  </si>
  <si>
    <t>ИЛИ</t>
  </si>
  <si>
    <r>
      <t>=</t>
    </r>
    <r>
      <rPr>
        <sz val="10"/>
        <color indexed="10"/>
        <rFont val="Arial Cyr"/>
        <family val="2"/>
        <charset val="204"/>
      </rPr>
      <t>OR</t>
    </r>
    <r>
      <rPr>
        <sz val="10"/>
        <rFont val="Arial Cyr"/>
        <family val="2"/>
        <charset val="204"/>
      </rPr>
      <t>(</t>
    </r>
    <r>
      <rPr>
        <b/>
        <sz val="10"/>
        <rFont val="Arial Cyr"/>
        <family val="2"/>
        <charset val="204"/>
      </rPr>
      <t>Условие1</t>
    </r>
    <r>
      <rPr>
        <sz val="10"/>
        <rFont val="Arial Cyr"/>
        <family val="2"/>
        <charset val="204"/>
      </rPr>
      <t>,</t>
    </r>
    <r>
      <rPr>
        <b/>
        <sz val="10"/>
        <rFont val="Arial Cyr"/>
        <family val="2"/>
        <charset val="204"/>
      </rPr>
      <t>Условие2</t>
    </r>
    <r>
      <rPr>
        <sz val="10"/>
        <rFont val="Arial Cyr"/>
        <family val="2"/>
        <charset val="204"/>
      </rPr>
      <t xml:space="preserve">,...) </t>
    </r>
  </si>
  <si>
    <r>
      <t>=</t>
    </r>
    <r>
      <rPr>
        <sz val="10"/>
        <color indexed="10"/>
        <rFont val="Arial Cyr"/>
        <family val="2"/>
        <charset val="204"/>
      </rPr>
      <t>IF</t>
    </r>
    <r>
      <rPr>
        <sz val="10"/>
        <rFont val="Arial Cyr"/>
        <family val="2"/>
        <charset val="204"/>
      </rPr>
      <t>(</t>
    </r>
    <r>
      <rPr>
        <sz val="10"/>
        <color indexed="10"/>
        <rFont val="Arial Cyr"/>
        <family val="2"/>
        <charset val="204"/>
      </rPr>
      <t>OR</t>
    </r>
    <r>
      <rPr>
        <sz val="10"/>
        <rFont val="Arial Cyr"/>
        <family val="2"/>
        <charset val="204"/>
      </rPr>
      <t>(</t>
    </r>
    <r>
      <rPr>
        <sz val="10"/>
        <color indexed="10"/>
        <rFont val="Arial Cyr"/>
        <family val="2"/>
        <charset val="204"/>
      </rPr>
      <t>WEEKDAY</t>
    </r>
    <r>
      <rPr>
        <sz val="10"/>
        <rFont val="Arial Cyr"/>
        <family val="2"/>
        <charset val="204"/>
      </rPr>
      <t>(B12)=7,</t>
    </r>
    <r>
      <rPr>
        <sz val="10"/>
        <color indexed="10"/>
        <rFont val="Arial Cyr"/>
        <family val="2"/>
        <charset val="204"/>
      </rPr>
      <t>WEEKDAY</t>
    </r>
    <r>
      <rPr>
        <sz val="10"/>
        <rFont val="Arial Cyr"/>
        <family val="2"/>
        <charset val="204"/>
      </rPr>
      <t>(B12)=1),"Выходной!","Рабочий день")</t>
    </r>
  </si>
  <si>
    <t>Название</t>
  </si>
  <si>
    <t>Срок годности</t>
  </si>
  <si>
    <t>Аспирин</t>
  </si>
  <si>
    <t>Панадол</t>
  </si>
  <si>
    <t>Эффералган</t>
  </si>
  <si>
    <t>Цитрамон</t>
  </si>
  <si>
    <t>Функции - категория LOOKUP &amp; REFERENCE</t>
  </si>
  <si>
    <t>Город</t>
  </si>
  <si>
    <t>Адрес</t>
  </si>
  <si>
    <t>Телефон</t>
  </si>
  <si>
    <t>Компания</t>
  </si>
  <si>
    <t>Xylos</t>
  </si>
  <si>
    <t>Coca-Cola</t>
  </si>
  <si>
    <t>Moscow</t>
  </si>
  <si>
    <t>Novoorlovskaya, 1</t>
  </si>
  <si>
    <t>(095)-733-3444</t>
  </si>
  <si>
    <t>Leningradsky prosp., 72</t>
  </si>
  <si>
    <t>(095)721-1870</t>
  </si>
  <si>
    <t>Mars</t>
  </si>
  <si>
    <t>Stupino</t>
  </si>
  <si>
    <t>ul. Lenina, 3</t>
  </si>
  <si>
    <t>(0234)23744</t>
  </si>
  <si>
    <t>Microsoft</t>
  </si>
  <si>
    <t>Tverskaya ul., 123</t>
  </si>
  <si>
    <t>(095)343-3455</t>
  </si>
  <si>
    <t>DEC</t>
  </si>
  <si>
    <t>St. Petersburg</t>
  </si>
  <si>
    <t>Nevsky prosp., 234</t>
  </si>
  <si>
    <t>(812)723-3465</t>
  </si>
  <si>
    <t>Фамилия</t>
  </si>
  <si>
    <t>Сидоров</t>
  </si>
  <si>
    <t>Петров</t>
  </si>
  <si>
    <t>Иванов</t>
  </si>
  <si>
    <t>Семенов</t>
  </si>
  <si>
    <t>Шереметьев</t>
  </si>
  <si>
    <t>Процент</t>
  </si>
  <si>
    <t>Цена за шт.</t>
  </si>
  <si>
    <t>Количество</t>
  </si>
  <si>
    <t>% скидки</t>
  </si>
  <si>
    <t>Скидка</t>
  </si>
  <si>
    <t>Уровень</t>
  </si>
  <si>
    <t>Доход</t>
  </si>
  <si>
    <t>Налог</t>
  </si>
  <si>
    <t>Годен или
просрочен?</t>
  </si>
  <si>
    <t>Стоимость со скидкой 10%
если количество &gt; 50</t>
  </si>
  <si>
    <t>Базис</t>
  </si>
  <si>
    <t>Подсчитайте самостоятельно :</t>
  </si>
  <si>
    <t>Выполните упражнение, пользуясь подсказками :</t>
  </si>
  <si>
    <r>
      <t>=</t>
    </r>
    <r>
      <rPr>
        <sz val="10"/>
        <color indexed="10"/>
        <rFont val="Arial Cyr"/>
        <family val="2"/>
        <charset val="204"/>
      </rPr>
      <t>MIN</t>
    </r>
    <r>
      <rPr>
        <sz val="10"/>
        <color indexed="8"/>
        <rFont val="Arial Cyr"/>
        <family val="2"/>
        <charset val="204"/>
      </rPr>
      <t>(A5:F5)</t>
    </r>
  </si>
  <si>
    <r>
      <t>=</t>
    </r>
    <r>
      <rPr>
        <sz val="10"/>
        <color indexed="10"/>
        <rFont val="Arial Cyr"/>
        <family val="2"/>
        <charset val="204"/>
      </rPr>
      <t>MAX</t>
    </r>
    <r>
      <rPr>
        <sz val="10"/>
        <color indexed="8"/>
        <rFont val="Arial Cyr"/>
        <family val="2"/>
        <charset val="204"/>
      </rPr>
      <t>(A5:F5)</t>
    </r>
  </si>
  <si>
    <r>
      <t>=</t>
    </r>
    <r>
      <rPr>
        <sz val="10"/>
        <color indexed="10"/>
        <rFont val="Arial Cyr"/>
        <family val="2"/>
        <charset val="204"/>
      </rPr>
      <t>AVERAGE</t>
    </r>
    <r>
      <rPr>
        <sz val="10"/>
        <color indexed="8"/>
        <rFont val="Arial Cyr"/>
        <family val="2"/>
        <charset val="204"/>
      </rPr>
      <t>(A5:F5)</t>
    </r>
  </si>
  <si>
    <r>
      <t>=</t>
    </r>
    <r>
      <rPr>
        <sz val="10"/>
        <color indexed="10"/>
        <rFont val="Arial Cyr"/>
        <family val="2"/>
        <charset val="204"/>
      </rPr>
      <t>COUNT</t>
    </r>
    <r>
      <rPr>
        <sz val="10"/>
        <color indexed="8"/>
        <rFont val="Arial Cyr"/>
        <family val="2"/>
        <charset val="204"/>
      </rPr>
      <t>(A5:F5)</t>
    </r>
  </si>
  <si>
    <r>
      <t>=</t>
    </r>
    <r>
      <rPr>
        <sz val="10"/>
        <color indexed="10"/>
        <rFont val="Arial Cyr"/>
        <family val="2"/>
        <charset val="204"/>
      </rPr>
      <t>COUNTA</t>
    </r>
    <r>
      <rPr>
        <sz val="10"/>
        <color indexed="8"/>
        <rFont val="Arial Cyr"/>
        <family val="2"/>
        <charset val="204"/>
      </rPr>
      <t>(A5:F5)</t>
    </r>
  </si>
  <si>
    <t>Подсчитайте самостоятельно в заданном диапазоне (А15 : С19) :</t>
  </si>
  <si>
    <t>Подсчитайте самостоятельно в заданном диапазоне :</t>
  </si>
  <si>
    <r>
      <t>=</t>
    </r>
    <r>
      <rPr>
        <sz val="10"/>
        <color indexed="10"/>
        <rFont val="Arial"/>
        <family val="2"/>
        <charset val="204"/>
      </rPr>
      <t>COUNTIF</t>
    </r>
    <r>
      <rPr>
        <sz val="10"/>
        <rFont val="Arial"/>
        <family val="2"/>
        <charset val="204"/>
      </rPr>
      <t>(D5:D10,</t>
    </r>
    <r>
      <rPr>
        <sz val="10"/>
        <color indexed="10"/>
        <rFont val="Arial"/>
        <family val="2"/>
        <charset val="204"/>
      </rPr>
      <t>"&lt;3"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</si>
  <si>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  <charset val="204"/>
      </rPr>
      <t>COUNTIF</t>
    </r>
    <r>
      <rPr>
        <sz val="10"/>
        <rFont val="Arial"/>
        <family val="2"/>
        <charset val="204"/>
      </rPr>
      <t>(B5:B10,</t>
    </r>
    <r>
      <rPr>
        <sz val="10"/>
        <color indexed="10"/>
        <rFont val="Arial"/>
        <family val="2"/>
        <charset val="204"/>
      </rPr>
      <t>"=пирожки*"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</si>
  <si>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  <charset val="204"/>
      </rPr>
      <t>SUMIF</t>
    </r>
    <r>
      <rPr>
        <sz val="10"/>
        <rFont val="Arial"/>
        <family val="2"/>
        <charset val="204"/>
      </rPr>
      <t>(B5:B10,</t>
    </r>
    <r>
      <rPr>
        <sz val="10"/>
        <color indexed="10"/>
        <rFont val="Arial"/>
        <family val="2"/>
        <charset val="204"/>
      </rPr>
      <t>"=пирожки*"</t>
    </r>
    <r>
      <rPr>
        <sz val="10"/>
        <rFont val="Arial"/>
        <family val="2"/>
        <charset val="204"/>
      </rPr>
      <t>,C5:C10)</t>
    </r>
  </si>
  <si>
    <t>Общая стоимость всего товара</t>
  </si>
  <si>
    <t>Округление дробной части до 2-х знаков</t>
  </si>
  <si>
    <t>Округление целой части до тысяч</t>
  </si>
  <si>
    <r>
      <t>=</t>
    </r>
    <r>
      <rPr>
        <sz val="10"/>
        <color indexed="10"/>
        <rFont val="Arial"/>
        <family val="2"/>
        <charset val="204"/>
      </rPr>
      <t>ROUND</t>
    </r>
    <r>
      <rPr>
        <sz val="10"/>
        <rFont val="Arial"/>
        <family val="2"/>
        <charset val="204"/>
      </rPr>
      <t>(E5,2)</t>
    </r>
  </si>
  <si>
    <r>
      <t>=</t>
    </r>
    <r>
      <rPr>
        <sz val="10"/>
        <color indexed="10"/>
        <rFont val="Arial"/>
        <family val="2"/>
        <charset val="204"/>
      </rPr>
      <t>ROUND</t>
    </r>
    <r>
      <rPr>
        <sz val="10"/>
        <rFont val="Arial"/>
        <family val="2"/>
        <charset val="204"/>
      </rPr>
      <t>(E6,-3)</t>
    </r>
  </si>
  <si>
    <t>Примерная стоимость в рублях</t>
  </si>
  <si>
    <t>Округление дробного числа до целого</t>
  </si>
  <si>
    <t>Функции округления (категория Math &amp; Trig)</t>
  </si>
  <si>
    <r>
      <t>=</t>
    </r>
    <r>
      <rPr>
        <sz val="10"/>
        <color indexed="10"/>
        <rFont val="Arial"/>
        <family val="2"/>
        <charset val="204"/>
      </rPr>
      <t>ROUND</t>
    </r>
    <r>
      <rPr>
        <sz val="10"/>
        <rFont val="Arial"/>
        <family val="2"/>
        <charset val="204"/>
      </rPr>
      <t>(E8,0)</t>
    </r>
  </si>
  <si>
    <r>
      <t>=</t>
    </r>
    <r>
      <rPr>
        <sz val="10"/>
        <color indexed="10"/>
        <rFont val="Arial"/>
        <family val="2"/>
        <charset val="204"/>
      </rPr>
      <t>TRUNC</t>
    </r>
    <r>
      <rPr>
        <sz val="10"/>
        <rFont val="Arial"/>
        <family val="2"/>
        <charset val="204"/>
      </rPr>
      <t>(E9)</t>
    </r>
  </si>
  <si>
    <t>Усечение дробного числа до целого</t>
  </si>
  <si>
    <t>Функции категории DATE &amp; TIME</t>
  </si>
  <si>
    <r>
      <t>=</t>
    </r>
    <r>
      <rPr>
        <sz val="10"/>
        <color indexed="10"/>
        <rFont val="Arial Cyr"/>
        <family val="2"/>
        <charset val="204"/>
      </rPr>
      <t>WEEKDAY</t>
    </r>
    <r>
      <rPr>
        <sz val="10"/>
        <rFont val="Arial Cyr"/>
        <family val="2"/>
        <charset val="204"/>
      </rPr>
      <t>(Дата, № дня)</t>
    </r>
  </si>
  <si>
    <t>Текущий год</t>
  </si>
  <si>
    <t>Текущий месяц</t>
  </si>
  <si>
    <t>Текущий день</t>
  </si>
  <si>
    <t>Текущий день недели</t>
  </si>
  <si>
    <t>=E10-E9</t>
  </si>
  <si>
    <t>Арифметические операции с датами :</t>
  </si>
  <si>
    <t>Прошло дней между датами</t>
  </si>
  <si>
    <r>
      <t>=</t>
    </r>
    <r>
      <rPr>
        <sz val="10"/>
        <color indexed="10"/>
        <rFont val="Arial Cyr"/>
        <family val="2"/>
        <charset val="204"/>
      </rPr>
      <t>YEAR</t>
    </r>
    <r>
      <rPr>
        <sz val="10"/>
        <color indexed="8"/>
        <rFont val="Arial Cyr"/>
        <family val="2"/>
        <charset val="204"/>
      </rPr>
      <t>(</t>
    </r>
    <r>
      <rPr>
        <sz val="10"/>
        <rFont val="Arial Cyr"/>
        <family val="2"/>
        <charset val="204"/>
      </rPr>
      <t>TODAY()</t>
    </r>
    <r>
      <rPr>
        <sz val="10"/>
        <color indexed="8"/>
        <rFont val="Arial Cyr"/>
        <family val="2"/>
        <charset val="204"/>
      </rPr>
      <t>)</t>
    </r>
  </si>
  <si>
    <r>
      <t>=</t>
    </r>
    <r>
      <rPr>
        <sz val="10"/>
        <color indexed="10"/>
        <rFont val="Arial Cyr"/>
        <family val="2"/>
        <charset val="204"/>
      </rPr>
      <t>MONTH</t>
    </r>
    <r>
      <rPr>
        <sz val="10"/>
        <color indexed="8"/>
        <rFont val="Arial Cyr"/>
        <family val="2"/>
        <charset val="204"/>
      </rPr>
      <t>(</t>
    </r>
    <r>
      <rPr>
        <sz val="10"/>
        <rFont val="Arial Cyr"/>
        <family val="2"/>
        <charset val="204"/>
      </rPr>
      <t>TODAY()</t>
    </r>
    <r>
      <rPr>
        <sz val="10"/>
        <color indexed="8"/>
        <rFont val="Arial Cyr"/>
        <family val="2"/>
        <charset val="204"/>
      </rPr>
      <t>)</t>
    </r>
  </si>
  <si>
    <r>
      <t>=</t>
    </r>
    <r>
      <rPr>
        <sz val="10"/>
        <color indexed="10"/>
        <rFont val="Arial Cyr"/>
        <family val="2"/>
        <charset val="204"/>
      </rPr>
      <t>DAY</t>
    </r>
    <r>
      <rPr>
        <sz val="10"/>
        <color indexed="8"/>
        <rFont val="Arial Cyr"/>
        <family val="2"/>
        <charset val="204"/>
      </rPr>
      <t>(</t>
    </r>
    <r>
      <rPr>
        <sz val="10"/>
        <rFont val="Arial Cyr"/>
        <family val="2"/>
        <charset val="204"/>
      </rPr>
      <t>TODAY()</t>
    </r>
    <r>
      <rPr>
        <sz val="10"/>
        <color indexed="8"/>
        <rFont val="Arial Cyr"/>
        <family val="2"/>
        <charset val="204"/>
      </rPr>
      <t>)</t>
    </r>
  </si>
  <si>
    <r>
      <t>=</t>
    </r>
    <r>
      <rPr>
        <sz val="10"/>
        <color indexed="10"/>
        <rFont val="Arial Cyr"/>
        <family val="2"/>
        <charset val="204"/>
      </rPr>
      <t>WEEKDAY</t>
    </r>
    <r>
      <rPr>
        <sz val="10"/>
        <color indexed="8"/>
        <rFont val="Arial Cyr"/>
        <family val="2"/>
        <charset val="204"/>
      </rPr>
      <t>(</t>
    </r>
    <r>
      <rPr>
        <sz val="10"/>
        <rFont val="Arial Cyr"/>
        <family val="2"/>
        <charset val="204"/>
      </rPr>
      <t>TODAY</t>
    </r>
    <r>
      <rPr>
        <sz val="10"/>
        <color indexed="8"/>
        <rFont val="Arial Cyr"/>
        <family val="2"/>
        <charset val="204"/>
      </rPr>
      <t>(),</t>
    </r>
    <r>
      <rPr>
        <sz val="10"/>
        <color indexed="10"/>
        <rFont val="Arial Cyr"/>
        <family val="2"/>
        <charset val="204"/>
      </rPr>
      <t>2</t>
    </r>
    <r>
      <rPr>
        <sz val="10"/>
        <color indexed="8"/>
        <rFont val="Arial Cyr"/>
        <family val="2"/>
        <charset val="204"/>
      </rPr>
      <t>)</t>
    </r>
  </si>
  <si>
    <t>Функции категори TEXT</t>
  </si>
  <si>
    <t>а/м № 77 о647нх</t>
  </si>
  <si>
    <t>Расписка :</t>
  </si>
  <si>
    <t>Код региона :</t>
  </si>
  <si>
    <t>Отрезание начала строки</t>
  </si>
  <si>
    <t>125080, г. Москва, …</t>
  </si>
  <si>
    <t>Индекс :</t>
  </si>
  <si>
    <t>Отрезание конца строки</t>
  </si>
  <si>
    <t>тел. 721-1870</t>
  </si>
  <si>
    <t>Внутренний № телефона :</t>
  </si>
  <si>
    <t>Поиск контекста в строке</t>
  </si>
  <si>
    <t>Cамостоятельно по фрагменту базы данных составьте фрагмент ведомости :</t>
  </si>
  <si>
    <t>Функции категории LOGICAL</t>
  </si>
  <si>
    <r>
      <t>=</t>
    </r>
    <r>
      <rPr>
        <sz val="10"/>
        <color indexed="10"/>
        <rFont val="Arial"/>
        <family val="2"/>
        <charset val="204"/>
      </rPr>
      <t>IF</t>
    </r>
    <r>
      <rPr>
        <sz val="10"/>
        <rFont val="Arial"/>
        <family val="2"/>
        <charset val="204"/>
      </rPr>
      <t>(B7&gt;=16,"Добро пожаловать","Вход воспрещен")</t>
    </r>
  </si>
  <si>
    <t>Сегодня</t>
  </si>
  <si>
    <t xml:space="preserve">Это  : </t>
  </si>
  <si>
    <t>Выполните упражнение самостоятельно :</t>
  </si>
  <si>
    <r>
      <t>=</t>
    </r>
    <r>
      <rPr>
        <sz val="10"/>
        <color indexed="10"/>
        <rFont val="Arial"/>
        <family val="2"/>
        <charset val="204"/>
      </rPr>
      <t>VLOOKUP</t>
    </r>
    <r>
      <rPr>
        <sz val="10"/>
        <color indexed="8"/>
        <rFont val="Arial"/>
        <family val="2"/>
        <charset val="204"/>
      </rPr>
      <t>(Ключ,Таблица,НомерКолонки,0)</t>
    </r>
  </si>
  <si>
    <t>Кукушкин А.П.</t>
  </si>
  <si>
    <t>Ульянов В.И.</t>
  </si>
  <si>
    <t>Силливанова М.И.</t>
  </si>
  <si>
    <t>просрочен</t>
  </si>
  <si>
    <t>годен</t>
  </si>
  <si>
    <t>Поиск в неупорядоченной таблице по ключу</t>
  </si>
  <si>
    <t>Поиск в упорядоченной таблице по ключу</t>
  </si>
  <si>
    <r>
      <t>=</t>
    </r>
    <r>
      <rPr>
        <sz val="10"/>
        <color indexed="10"/>
        <rFont val="Arial"/>
        <family val="2"/>
        <charset val="204"/>
      </rPr>
      <t>VLOOKUP</t>
    </r>
    <r>
      <rPr>
        <sz val="10"/>
        <color indexed="8"/>
        <rFont val="Arial"/>
        <family val="2"/>
        <charset val="204"/>
      </rPr>
      <t>(Ключ,Таблица,НомерКолонки)</t>
    </r>
  </si>
  <si>
    <t>Стоимость без скидки</t>
  </si>
  <si>
    <t>Стоимость со скидкой</t>
  </si>
  <si>
    <t>Позиция серии F012 в данном номере :</t>
  </si>
  <si>
    <t>=C5*D5+C6*D6+C7*D7+C8*D8+C9*D9+C10*D10</t>
  </si>
  <si>
    <r>
      <t>=</t>
    </r>
    <r>
      <rPr>
        <sz val="10"/>
        <color indexed="10"/>
        <rFont val="Arial Cyr"/>
        <family val="2"/>
        <charset val="204"/>
      </rPr>
      <t>SUMPRODUCT</t>
    </r>
    <r>
      <rPr>
        <sz val="10"/>
        <rFont val="Arial Cyr"/>
        <family val="2"/>
        <charset val="204"/>
      </rPr>
      <t>(C5:C10,D5:D10)</t>
    </r>
  </si>
  <si>
    <t>Дата поступления на работу</t>
  </si>
  <si>
    <t>Стаж в годах</t>
  </si>
  <si>
    <t>Сегодня (число)</t>
  </si>
  <si>
    <t>Сейчас (число и время)</t>
  </si>
  <si>
    <t>№ серии F01230340</t>
  </si>
  <si>
    <t>Позиция серии F112 в данном номере :</t>
  </si>
  <si>
    <t>Функции COUNTIF (STATISTICAL) и SUMIF (Math &amp; Trig)</t>
  </si>
  <si>
    <r>
      <t>=</t>
    </r>
    <r>
      <rPr>
        <sz val="10"/>
        <color indexed="10"/>
        <rFont val="Arial"/>
        <family val="2"/>
        <charset val="204"/>
      </rPr>
      <t>MID</t>
    </r>
    <r>
      <rPr>
        <sz val="10"/>
        <rFont val="Arial"/>
        <family val="2"/>
        <charset val="204"/>
      </rPr>
      <t>(С9,</t>
    </r>
    <r>
      <rPr>
        <sz val="10"/>
        <color indexed="10"/>
        <rFont val="Arial"/>
        <family val="2"/>
        <charset val="204"/>
      </rPr>
      <t>7</t>
    </r>
    <r>
      <rPr>
        <sz val="10"/>
        <rFont val="Arial"/>
        <family val="2"/>
        <charset val="204"/>
      </rPr>
      <t>,</t>
    </r>
    <r>
      <rPr>
        <sz val="10"/>
        <color indexed="10"/>
        <rFont val="Arial"/>
        <family val="2"/>
        <charset val="204"/>
      </rPr>
      <t>2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</si>
  <si>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  <charset val="204"/>
      </rPr>
      <t>LEFT</t>
    </r>
    <r>
      <rPr>
        <sz val="10"/>
        <rFont val="Arial"/>
        <family val="2"/>
        <charset val="204"/>
      </rPr>
      <t>(C13,</t>
    </r>
    <r>
      <rPr>
        <sz val="10"/>
        <color indexed="10"/>
        <rFont val="Arial"/>
        <family val="2"/>
        <charset val="204"/>
      </rPr>
      <t>6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</si>
  <si>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  <charset val="204"/>
      </rPr>
      <t>RIGHT</t>
    </r>
    <r>
      <rPr>
        <sz val="10"/>
        <rFont val="Arial"/>
        <family val="2"/>
        <charset val="204"/>
      </rPr>
      <t>(C17,</t>
    </r>
    <r>
      <rPr>
        <sz val="10"/>
        <color indexed="10"/>
        <rFont val="Arial"/>
        <family val="2"/>
        <charset val="204"/>
      </rPr>
      <t>4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</si>
  <si>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  <charset val="204"/>
      </rPr>
      <t>SEARCH</t>
    </r>
    <r>
      <rPr>
        <sz val="10"/>
        <rFont val="Arial"/>
        <family val="2"/>
        <charset val="204"/>
      </rPr>
      <t>(</t>
    </r>
    <r>
      <rPr>
        <sz val="10"/>
        <color indexed="10"/>
        <rFont val="Arial"/>
        <family val="2"/>
        <charset val="204"/>
      </rPr>
      <t>"F012"</t>
    </r>
    <r>
      <rPr>
        <sz val="10"/>
        <rFont val="Arial"/>
        <family val="2"/>
        <charset val="204"/>
      </rPr>
      <t>,C22)</t>
    </r>
  </si>
  <si>
    <r>
      <t>=</t>
    </r>
    <r>
      <rPr>
        <sz val="10"/>
        <color indexed="10"/>
        <rFont val="Arial"/>
        <family val="2"/>
        <charset val="204"/>
      </rPr>
      <t>SEARCH</t>
    </r>
    <r>
      <rPr>
        <sz val="10"/>
        <rFont val="Arial"/>
        <family val="2"/>
        <charset val="204"/>
      </rPr>
      <t>(</t>
    </r>
    <r>
      <rPr>
        <sz val="10"/>
        <color indexed="10"/>
        <rFont val="Arial"/>
        <family val="2"/>
        <charset val="204"/>
      </rPr>
      <t>"F112"</t>
    </r>
    <r>
      <rPr>
        <sz val="10"/>
        <rFont val="Arial"/>
        <family val="2"/>
        <charset val="204"/>
      </rPr>
      <t>,C22)</t>
    </r>
  </si>
  <si>
    <t>Функции категории LOOKUP &amp; REFERENCE.  Точный поиск</t>
  </si>
  <si>
    <r>
      <t>=</t>
    </r>
    <r>
      <rPr>
        <sz val="10"/>
        <color indexed="10"/>
        <rFont val="Arial"/>
        <family val="2"/>
        <charset val="204"/>
      </rPr>
      <t>VLOOKUP</t>
    </r>
    <r>
      <rPr>
        <sz val="10"/>
        <rFont val="Arial"/>
        <family val="2"/>
        <charset val="204"/>
      </rPr>
      <t>(H8,A8:D13,</t>
    </r>
    <r>
      <rPr>
        <sz val="10"/>
        <color indexed="10"/>
        <rFont val="Arial"/>
        <family val="2"/>
        <charset val="204"/>
      </rPr>
      <t>2</t>
    </r>
    <r>
      <rPr>
        <sz val="10"/>
        <rFont val="Arial"/>
        <family val="2"/>
        <charset val="204"/>
      </rPr>
      <t>,0)</t>
    </r>
  </si>
  <si>
    <r>
      <t>=</t>
    </r>
    <r>
      <rPr>
        <sz val="10"/>
        <color indexed="10"/>
        <rFont val="Arial"/>
        <family val="2"/>
        <charset val="204"/>
      </rPr>
      <t>VLOOKUP</t>
    </r>
    <r>
      <rPr>
        <sz val="10"/>
        <rFont val="Arial"/>
        <family val="2"/>
        <charset val="204"/>
      </rPr>
      <t>(H8,A8:D13,</t>
    </r>
    <r>
      <rPr>
        <sz val="10"/>
        <color indexed="10"/>
        <rFont val="Arial"/>
        <family val="2"/>
        <charset val="204"/>
      </rPr>
      <t>3</t>
    </r>
    <r>
      <rPr>
        <sz val="10"/>
        <rFont val="Arial"/>
        <family val="2"/>
        <charset val="204"/>
      </rPr>
      <t>,0)</t>
    </r>
  </si>
  <si>
    <r>
      <t>=</t>
    </r>
    <r>
      <rPr>
        <sz val="10"/>
        <color indexed="10"/>
        <rFont val="Arial"/>
        <family val="2"/>
        <charset val="204"/>
      </rPr>
      <t>VLOOKUP</t>
    </r>
    <r>
      <rPr>
        <sz val="10"/>
        <rFont val="Arial"/>
        <family val="2"/>
        <charset val="204"/>
      </rPr>
      <t>(H8,A8:D13,</t>
    </r>
    <r>
      <rPr>
        <sz val="10"/>
        <color indexed="10"/>
        <rFont val="Arial"/>
        <family val="2"/>
        <charset val="204"/>
      </rPr>
      <t>4</t>
    </r>
    <r>
      <rPr>
        <sz val="10"/>
        <rFont val="Arial"/>
        <family val="2"/>
        <charset val="204"/>
      </rPr>
      <t>,0)</t>
    </r>
  </si>
  <si>
    <r>
      <t>=</t>
    </r>
    <r>
      <rPr>
        <sz val="10"/>
        <color indexed="10"/>
        <rFont val="Arial"/>
        <family val="2"/>
        <charset val="204"/>
      </rPr>
      <t>INDEX</t>
    </r>
    <r>
      <rPr>
        <sz val="10"/>
        <rFont val="Arial"/>
        <family val="2"/>
        <charset val="204"/>
      </rPr>
      <t xml:space="preserve">(A8:A13, </t>
    </r>
    <r>
      <rPr>
        <sz val="10"/>
        <color indexed="10"/>
        <rFont val="Arial"/>
        <family val="2"/>
        <charset val="204"/>
      </rPr>
      <t>MATCH</t>
    </r>
    <r>
      <rPr>
        <sz val="10"/>
        <rFont val="Arial"/>
        <family val="2"/>
        <charset val="204"/>
      </rPr>
      <t>("Stupino",B8:B13,0))</t>
    </r>
  </si>
  <si>
    <t xml:space="preserve">Самый  богатый сотрудник   </t>
  </si>
  <si>
    <t xml:space="preserve">Название компании из города Ступино   </t>
  </si>
  <si>
    <r>
      <t>=</t>
    </r>
    <r>
      <rPr>
        <sz val="10"/>
        <color indexed="10"/>
        <rFont val="Arial Cyr"/>
        <family val="2"/>
        <charset val="204"/>
      </rPr>
      <t>VLOOKUP</t>
    </r>
    <r>
      <rPr>
        <sz val="10"/>
        <rFont val="Arial Cyr"/>
        <family val="2"/>
        <charset val="204"/>
      </rPr>
      <t>(G9,A8:C14,</t>
    </r>
    <r>
      <rPr>
        <sz val="10"/>
        <color indexed="10"/>
        <rFont val="Arial Cyr"/>
        <family val="2"/>
        <charset val="204"/>
      </rPr>
      <t>1</t>
    </r>
    <r>
      <rPr>
        <sz val="10"/>
        <rFont val="Arial Cyr"/>
        <family val="2"/>
        <charset val="204"/>
      </rPr>
      <t>)</t>
    </r>
  </si>
  <si>
    <r>
      <t>=</t>
    </r>
    <r>
      <rPr>
        <sz val="10"/>
        <color indexed="10"/>
        <rFont val="Arial Cyr"/>
        <family val="2"/>
        <charset val="204"/>
      </rPr>
      <t>VLOOKUP</t>
    </r>
    <r>
      <rPr>
        <sz val="10"/>
        <rFont val="Arial Cyr"/>
        <family val="2"/>
        <charset val="204"/>
      </rPr>
      <t>(G9,A8:C14,</t>
    </r>
    <r>
      <rPr>
        <sz val="10"/>
        <color indexed="10"/>
        <rFont val="Arial Cyr"/>
        <family val="2"/>
        <charset val="204"/>
      </rPr>
      <t>2</t>
    </r>
    <r>
      <rPr>
        <sz val="10"/>
        <rFont val="Arial Cyr"/>
        <family val="2"/>
        <charset val="204"/>
      </rPr>
      <t>)</t>
    </r>
  </si>
  <si>
    <r>
      <t>=</t>
    </r>
    <r>
      <rPr>
        <sz val="10"/>
        <color indexed="10"/>
        <rFont val="Arial Cyr"/>
        <family val="2"/>
        <charset val="204"/>
      </rPr>
      <t>VLOOKUP</t>
    </r>
    <r>
      <rPr>
        <sz val="10"/>
        <rFont val="Arial Cyr"/>
        <family val="2"/>
        <charset val="204"/>
      </rPr>
      <t>(G9,A8:C14,</t>
    </r>
    <r>
      <rPr>
        <sz val="10"/>
        <color indexed="10"/>
        <rFont val="Arial Cyr"/>
        <family val="2"/>
        <charset val="204"/>
      </rPr>
      <t>3</t>
    </r>
    <r>
      <rPr>
        <sz val="10"/>
        <rFont val="Arial Cyr"/>
        <family val="2"/>
        <charset val="204"/>
      </rPr>
      <t>)</t>
    </r>
  </si>
  <si>
    <t>=G13 + (G9-G11) * G15</t>
  </si>
  <si>
    <t>Сотрудник</t>
  </si>
  <si>
    <t>Статус</t>
  </si>
  <si>
    <t>Алексеев</t>
  </si>
  <si>
    <t>Бакулина</t>
  </si>
  <si>
    <t>Васильева</t>
  </si>
  <si>
    <t>Горюнов</t>
  </si>
  <si>
    <t>Демин</t>
  </si>
  <si>
    <t>В отпуске</t>
  </si>
  <si>
    <t>Зотов</t>
  </si>
  <si>
    <t>Кондратьева</t>
  </si>
  <si>
    <t>Иноземцева</t>
  </si>
  <si>
    <r>
      <t>=</t>
    </r>
    <r>
      <rPr>
        <sz val="10"/>
        <color indexed="10"/>
        <rFont val="Arial Cyr"/>
        <family val="2"/>
        <charset val="204"/>
      </rPr>
      <t>МИН</t>
    </r>
    <r>
      <rPr>
        <sz val="10"/>
        <color indexed="8"/>
        <rFont val="Arial Cyr"/>
        <family val="2"/>
        <charset val="204"/>
      </rPr>
      <t>(A5:F5)</t>
    </r>
  </si>
  <si>
    <r>
      <t>=</t>
    </r>
    <r>
      <rPr>
        <sz val="10"/>
        <color indexed="10"/>
        <rFont val="Arial Cyr"/>
        <family val="2"/>
        <charset val="204"/>
      </rPr>
      <t>МАКС</t>
    </r>
    <r>
      <rPr>
        <sz val="10"/>
        <color indexed="8"/>
        <rFont val="Arial Cyr"/>
        <family val="2"/>
        <charset val="204"/>
      </rPr>
      <t>(A5:F5)</t>
    </r>
  </si>
  <si>
    <r>
      <t>=</t>
    </r>
    <r>
      <rPr>
        <sz val="10"/>
        <color indexed="10"/>
        <rFont val="Arial Cyr"/>
        <family val="2"/>
        <charset val="204"/>
      </rPr>
      <t>СРЗНАЧ</t>
    </r>
    <r>
      <rPr>
        <sz val="10"/>
        <color indexed="8"/>
        <rFont val="Arial Cyr"/>
        <family val="2"/>
        <charset val="204"/>
      </rPr>
      <t>(A5:F5)</t>
    </r>
  </si>
  <si>
    <r>
      <t>=</t>
    </r>
    <r>
      <rPr>
        <sz val="10"/>
        <color indexed="10"/>
        <rFont val="Arial Cyr"/>
        <family val="2"/>
        <charset val="204"/>
      </rPr>
      <t>СЧЁТ</t>
    </r>
    <r>
      <rPr>
        <sz val="10"/>
        <color indexed="8"/>
        <rFont val="Arial Cyr"/>
        <family val="2"/>
        <charset val="204"/>
      </rPr>
      <t>(A5:F5)</t>
    </r>
  </si>
  <si>
    <r>
      <t>=</t>
    </r>
    <r>
      <rPr>
        <sz val="10"/>
        <color indexed="10"/>
        <rFont val="Arial Cyr"/>
        <family val="2"/>
        <charset val="204"/>
      </rPr>
      <t>СЧЁТЗ</t>
    </r>
    <r>
      <rPr>
        <sz val="10"/>
        <color indexed="8"/>
        <rFont val="Arial Cyr"/>
        <family val="2"/>
        <charset val="204"/>
      </rPr>
      <t>(A5:F5)</t>
    </r>
  </si>
  <si>
    <r>
      <t>=</t>
    </r>
    <r>
      <rPr>
        <sz val="10"/>
        <color indexed="10"/>
        <rFont val="Arial"/>
        <family val="2"/>
        <charset val="204"/>
      </rPr>
      <t>СЧЁТЕСЛИ</t>
    </r>
    <r>
      <rPr>
        <sz val="10"/>
        <rFont val="Arial"/>
        <family val="2"/>
        <charset val="204"/>
      </rPr>
      <t>(D5:D10,</t>
    </r>
    <r>
      <rPr>
        <sz val="10"/>
        <color indexed="10"/>
        <rFont val="Arial"/>
        <family val="2"/>
        <charset val="204"/>
      </rPr>
      <t>"&lt;3"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</si>
  <si>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  <charset val="204"/>
      </rPr>
      <t>СЧЁТЕСЛИ</t>
    </r>
    <r>
      <rPr>
        <sz val="10"/>
        <rFont val="Arial"/>
        <family val="2"/>
        <charset val="204"/>
      </rPr>
      <t>(B5:B10,</t>
    </r>
    <r>
      <rPr>
        <sz val="10"/>
        <color indexed="10"/>
        <rFont val="Arial"/>
        <family val="2"/>
        <charset val="204"/>
      </rPr>
      <t>"=пирожки*"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</si>
  <si>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  <charset val="204"/>
      </rPr>
      <t>СУММЕСЛИ</t>
    </r>
    <r>
      <rPr>
        <sz val="10"/>
        <rFont val="Arial"/>
        <family val="2"/>
        <charset val="204"/>
      </rPr>
      <t>(B5:B10,</t>
    </r>
    <r>
      <rPr>
        <sz val="10"/>
        <color indexed="10"/>
        <rFont val="Arial"/>
        <family val="2"/>
        <charset val="204"/>
      </rPr>
      <t>"=пирожки*"</t>
    </r>
    <r>
      <rPr>
        <sz val="10"/>
        <rFont val="Arial"/>
        <family val="2"/>
        <charset val="204"/>
      </rPr>
      <t>,C5:C10)</t>
    </r>
  </si>
  <si>
    <t>=C10*D10+C5*D5+C6*D6+C7*D7+C8*D8+C9*D9</t>
  </si>
  <si>
    <r>
      <t>=</t>
    </r>
    <r>
      <rPr>
        <sz val="10"/>
        <color indexed="10"/>
        <rFont val="Arial Cyr"/>
        <family val="2"/>
        <charset val="204"/>
      </rPr>
      <t>СУММПРОИЗВ</t>
    </r>
    <r>
      <rPr>
        <sz val="10"/>
        <rFont val="Arial Cyr"/>
        <family val="2"/>
        <charset val="204"/>
      </rPr>
      <t>(C5:C10,D5:D10)</t>
    </r>
  </si>
  <si>
    <r>
      <t>=</t>
    </r>
    <r>
      <rPr>
        <sz val="10"/>
        <color indexed="10"/>
        <rFont val="Arial"/>
        <family val="2"/>
      </rPr>
      <t>ОКРУГЛ</t>
    </r>
    <r>
      <rPr>
        <sz val="10"/>
        <rFont val="Arial"/>
        <family val="2"/>
        <charset val="204"/>
      </rPr>
      <t>(E5,2)</t>
    </r>
  </si>
  <si>
    <r>
      <t>=</t>
    </r>
    <r>
      <rPr>
        <sz val="10"/>
        <color indexed="10"/>
        <rFont val="Arial"/>
        <family val="2"/>
        <charset val="204"/>
      </rPr>
      <t>ОКРУГЛ</t>
    </r>
    <r>
      <rPr>
        <sz val="10"/>
        <rFont val="Arial"/>
        <family val="2"/>
        <charset val="204"/>
      </rPr>
      <t>(E6,-3)</t>
    </r>
  </si>
  <si>
    <r>
      <t>=</t>
    </r>
    <r>
      <rPr>
        <sz val="10"/>
        <color indexed="10"/>
        <rFont val="Arial"/>
        <family val="2"/>
        <charset val="204"/>
      </rPr>
      <t>ОКРУГЛ</t>
    </r>
    <r>
      <rPr>
        <sz val="10"/>
        <rFont val="Arial"/>
        <family val="2"/>
        <charset val="204"/>
      </rPr>
      <t>(E8,0)</t>
    </r>
  </si>
  <si>
    <r>
      <t>=</t>
    </r>
    <r>
      <rPr>
        <sz val="10"/>
        <color indexed="10"/>
        <rFont val="Arial"/>
        <family val="2"/>
        <charset val="204"/>
      </rPr>
      <t>ОТБР</t>
    </r>
    <r>
      <rPr>
        <sz val="10"/>
        <rFont val="Arial"/>
        <family val="2"/>
        <charset val="204"/>
      </rPr>
      <t>(E9)</t>
    </r>
  </si>
  <si>
    <r>
      <t>=</t>
    </r>
    <r>
      <rPr>
        <sz val="10"/>
        <color indexed="10"/>
        <rFont val="Arial"/>
        <family val="2"/>
        <charset val="204"/>
      </rPr>
      <t>СЕГОДНЯ</t>
    </r>
    <r>
      <rPr>
        <sz val="10"/>
        <rFont val="Arial"/>
        <family val="2"/>
        <charset val="204"/>
      </rPr>
      <t>()</t>
    </r>
  </si>
  <si>
    <r>
      <t>=</t>
    </r>
    <r>
      <rPr>
        <sz val="10"/>
        <color indexed="10"/>
        <rFont val="Arial"/>
        <family val="2"/>
        <charset val="204"/>
      </rPr>
      <t>ТДАТА</t>
    </r>
    <r>
      <rPr>
        <sz val="10"/>
        <rFont val="Arial"/>
        <family val="2"/>
        <charset val="204"/>
      </rPr>
      <t>()</t>
    </r>
  </si>
  <si>
    <t>Прошло дней с НГ</t>
  </si>
  <si>
    <r>
      <t>=</t>
    </r>
    <r>
      <rPr>
        <sz val="10"/>
        <color indexed="10"/>
        <rFont val="Arial"/>
        <family val="2"/>
      </rPr>
      <t>СЕГОДНЯ()</t>
    </r>
    <r>
      <rPr>
        <sz val="10"/>
        <rFont val="Arial"/>
        <family val="2"/>
        <charset val="204"/>
      </rPr>
      <t>-</t>
    </r>
    <r>
      <rPr>
        <sz val="10"/>
        <color indexed="10"/>
        <rFont val="Arial"/>
        <family val="2"/>
        <charset val="204"/>
      </rPr>
      <t>"</t>
    </r>
    <r>
      <rPr>
        <sz val="10"/>
        <rFont val="Arial"/>
        <family val="2"/>
        <charset val="204"/>
      </rPr>
      <t>1/1/18</t>
    </r>
    <r>
      <rPr>
        <sz val="10"/>
        <color indexed="10"/>
        <rFont val="Arial"/>
        <family val="2"/>
        <charset val="204"/>
      </rPr>
      <t>"</t>
    </r>
  </si>
  <si>
    <r>
      <t>=TODAY()-</t>
    </r>
    <r>
      <rPr>
        <sz val="10"/>
        <color indexed="10"/>
        <rFont val="Arial"/>
        <family val="2"/>
        <charset val="204"/>
      </rPr>
      <t>"</t>
    </r>
    <r>
      <rPr>
        <sz val="10"/>
        <rFont val="Arial"/>
        <family val="2"/>
        <charset val="204"/>
      </rPr>
      <t>1/1/18</t>
    </r>
    <r>
      <rPr>
        <sz val="10"/>
        <color indexed="10"/>
        <rFont val="Arial"/>
        <family val="2"/>
        <charset val="204"/>
      </rPr>
      <t>"</t>
    </r>
  </si>
  <si>
    <r>
      <t>=</t>
    </r>
    <r>
      <rPr>
        <sz val="10"/>
        <color indexed="10"/>
        <rFont val="Arial Cyr"/>
        <family val="2"/>
        <charset val="204"/>
      </rPr>
      <t>ГОД</t>
    </r>
    <r>
      <rPr>
        <sz val="10"/>
        <color indexed="8"/>
        <rFont val="Arial Cyr"/>
        <family val="2"/>
        <charset val="204"/>
      </rPr>
      <t>(</t>
    </r>
    <r>
      <rPr>
        <sz val="10"/>
        <color indexed="10"/>
        <rFont val="Arial Cyr"/>
        <family val="2"/>
        <charset val="204"/>
      </rPr>
      <t>СЕГОДНЯ</t>
    </r>
    <r>
      <rPr>
        <sz val="10"/>
        <color indexed="8"/>
        <rFont val="Arial Cyr"/>
        <family val="2"/>
        <charset val="204"/>
      </rPr>
      <t>())</t>
    </r>
  </si>
  <si>
    <r>
      <t>=</t>
    </r>
    <r>
      <rPr>
        <sz val="10"/>
        <color indexed="10"/>
        <rFont val="Arial Cyr"/>
        <family val="2"/>
        <charset val="204"/>
      </rPr>
      <t>МЕСЯЦ</t>
    </r>
    <r>
      <rPr>
        <sz val="10"/>
        <color indexed="8"/>
        <rFont val="Arial Cyr"/>
        <family val="2"/>
        <charset val="204"/>
      </rPr>
      <t>(</t>
    </r>
    <r>
      <rPr>
        <sz val="10"/>
        <color indexed="10"/>
        <rFont val="Arial Cyr"/>
        <family val="2"/>
        <charset val="204"/>
      </rPr>
      <t>СЕГОДНЯ</t>
    </r>
    <r>
      <rPr>
        <sz val="10"/>
        <color indexed="8"/>
        <rFont val="Arial Cyr"/>
        <family val="2"/>
        <charset val="204"/>
      </rPr>
      <t>())</t>
    </r>
  </si>
  <si>
    <r>
      <t>=</t>
    </r>
    <r>
      <rPr>
        <sz val="10"/>
        <color indexed="10"/>
        <rFont val="Arial Cyr"/>
        <family val="2"/>
        <charset val="204"/>
      </rPr>
      <t>ДЕНЬ</t>
    </r>
    <r>
      <rPr>
        <sz val="10"/>
        <color indexed="8"/>
        <rFont val="Arial Cyr"/>
        <family val="2"/>
        <charset val="204"/>
      </rPr>
      <t>(</t>
    </r>
    <r>
      <rPr>
        <sz val="10"/>
        <color indexed="10"/>
        <rFont val="Arial Cyr"/>
        <family val="2"/>
        <charset val="204"/>
      </rPr>
      <t>СЕГОДНЯ</t>
    </r>
    <r>
      <rPr>
        <sz val="10"/>
        <color indexed="8"/>
        <rFont val="Arial Cyr"/>
        <family val="2"/>
        <charset val="204"/>
      </rPr>
      <t>())</t>
    </r>
  </si>
  <si>
    <r>
      <t>=</t>
    </r>
    <r>
      <rPr>
        <sz val="10"/>
        <color indexed="10"/>
        <rFont val="Arial Cyr"/>
        <family val="2"/>
        <charset val="204"/>
      </rPr>
      <t>ДЕНЬНЕД</t>
    </r>
    <r>
      <rPr>
        <sz val="10"/>
        <color indexed="8"/>
        <rFont val="Arial Cyr"/>
        <family val="2"/>
        <charset val="204"/>
      </rPr>
      <t>(</t>
    </r>
    <r>
      <rPr>
        <sz val="10"/>
        <color indexed="10"/>
        <rFont val="Arial Cyr"/>
        <family val="2"/>
        <charset val="204"/>
      </rPr>
      <t>СЕГОДНЯ</t>
    </r>
    <r>
      <rPr>
        <sz val="10"/>
        <color indexed="8"/>
        <rFont val="Arial Cyr"/>
        <family val="2"/>
        <charset val="204"/>
      </rPr>
      <t>(),2)</t>
    </r>
  </si>
  <si>
    <r>
      <t>=</t>
    </r>
    <r>
      <rPr>
        <sz val="10"/>
        <color indexed="10"/>
        <rFont val="Arial"/>
        <family val="2"/>
      </rPr>
      <t>ПСТР</t>
    </r>
    <r>
      <rPr>
        <sz val="10"/>
        <rFont val="Arial"/>
        <family val="2"/>
        <charset val="204"/>
      </rPr>
      <t>(С8,</t>
    </r>
    <r>
      <rPr>
        <sz val="10"/>
        <color indexed="10"/>
        <rFont val="Arial"/>
        <family val="2"/>
        <charset val="204"/>
      </rPr>
      <t>7</t>
    </r>
    <r>
      <rPr>
        <sz val="10"/>
        <rFont val="Arial"/>
        <family val="2"/>
        <charset val="204"/>
      </rPr>
      <t>,</t>
    </r>
    <r>
      <rPr>
        <sz val="10"/>
        <color indexed="10"/>
        <rFont val="Arial"/>
        <family val="2"/>
        <charset val="204"/>
      </rPr>
      <t>2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</si>
  <si>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  <charset val="204"/>
      </rPr>
      <t>ЛЕВСИМ</t>
    </r>
    <r>
      <rPr>
        <sz val="10"/>
        <rFont val="Arial"/>
        <family val="2"/>
        <charset val="204"/>
      </rPr>
      <t>(C12,</t>
    </r>
    <r>
      <rPr>
        <sz val="10"/>
        <color indexed="10"/>
        <rFont val="Arial"/>
        <family val="2"/>
        <charset val="204"/>
      </rPr>
      <t>6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</si>
  <si>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  <charset val="204"/>
      </rPr>
      <t>ПРАВСИМ</t>
    </r>
    <r>
      <rPr>
        <sz val="10"/>
        <rFont val="Arial"/>
        <family val="2"/>
        <charset val="204"/>
      </rPr>
      <t>(C16,</t>
    </r>
    <r>
      <rPr>
        <sz val="10"/>
        <color indexed="10"/>
        <rFont val="Arial"/>
        <family val="2"/>
        <charset val="204"/>
      </rPr>
      <t>4</t>
    </r>
    <r>
      <rPr>
        <sz val="10"/>
        <rFont val="Arial"/>
        <family val="2"/>
        <charset val="204"/>
      </rPr>
      <t>)</t>
    </r>
  </si>
  <si>
    <r>
      <t>=</t>
    </r>
    <r>
      <rPr>
        <sz val="10"/>
        <color indexed="10"/>
        <rFont val="Arial"/>
        <family val="2"/>
      </rPr>
      <t>ПОИСК</t>
    </r>
    <r>
      <rPr>
        <sz val="10"/>
        <rFont val="Arial"/>
        <family val="2"/>
        <charset val="204"/>
      </rPr>
      <t>(</t>
    </r>
    <r>
      <rPr>
        <sz val="10"/>
        <color indexed="10"/>
        <rFont val="Arial"/>
        <family val="2"/>
        <charset val="204"/>
      </rPr>
      <t>"F012"</t>
    </r>
    <r>
      <rPr>
        <sz val="10"/>
        <rFont val="Arial"/>
        <family val="2"/>
        <charset val="204"/>
      </rPr>
      <t>,C20)</t>
    </r>
  </si>
  <si>
    <r>
      <t>=</t>
    </r>
    <r>
      <rPr>
        <sz val="10"/>
        <color indexed="10"/>
        <rFont val="Arial"/>
        <family val="2"/>
      </rPr>
      <t>ПОИСК</t>
    </r>
    <r>
      <rPr>
        <sz val="10"/>
        <rFont val="Arial"/>
        <family val="2"/>
        <charset val="204"/>
      </rPr>
      <t>(</t>
    </r>
    <r>
      <rPr>
        <sz val="10"/>
        <color indexed="10"/>
        <rFont val="Arial"/>
        <family val="2"/>
        <charset val="204"/>
      </rPr>
      <t>"F112"</t>
    </r>
    <r>
      <rPr>
        <sz val="10"/>
        <rFont val="Arial"/>
        <family val="2"/>
        <charset val="204"/>
      </rPr>
      <t>,C20)</t>
    </r>
  </si>
  <si>
    <r>
      <t>=</t>
    </r>
    <r>
      <rPr>
        <sz val="10"/>
        <color indexed="10"/>
        <rFont val="Arial"/>
        <family val="2"/>
        <charset val="204"/>
      </rPr>
      <t>ЕСЛИ</t>
    </r>
    <r>
      <rPr>
        <sz val="10"/>
        <rFont val="Arial"/>
        <family val="2"/>
        <charset val="204"/>
      </rPr>
      <t>(B7&gt;=16,"Добро пожаловать","Вход воспрещен")</t>
    </r>
  </si>
  <si>
    <r>
      <t>=</t>
    </r>
    <r>
      <rPr>
        <sz val="10"/>
        <color indexed="10"/>
        <rFont val="Arial Cyr"/>
        <family val="2"/>
        <charset val="204"/>
      </rPr>
      <t>И</t>
    </r>
    <r>
      <rPr>
        <sz val="10"/>
        <rFont val="Arial Cyr"/>
        <family val="2"/>
        <charset val="204"/>
      </rPr>
      <t>(</t>
    </r>
    <r>
      <rPr>
        <b/>
        <sz val="10"/>
        <rFont val="Arial Cyr"/>
        <family val="2"/>
        <charset val="204"/>
      </rPr>
      <t>Условие1</t>
    </r>
    <r>
      <rPr>
        <sz val="10"/>
        <rFont val="Arial Cyr"/>
        <family val="2"/>
        <charset val="204"/>
      </rPr>
      <t>,</t>
    </r>
    <r>
      <rPr>
        <b/>
        <sz val="10"/>
        <rFont val="Arial Cyr"/>
        <family val="2"/>
        <charset val="204"/>
      </rPr>
      <t>Условие2</t>
    </r>
    <r>
      <rPr>
        <sz val="10"/>
        <rFont val="Arial Cyr"/>
        <family val="2"/>
        <charset val="204"/>
      </rPr>
      <t xml:space="preserve">,...) </t>
    </r>
  </si>
  <si>
    <r>
      <t>=</t>
    </r>
    <r>
      <rPr>
        <sz val="10"/>
        <color indexed="10"/>
        <rFont val="Arial Cyr"/>
        <family val="2"/>
        <charset val="204"/>
      </rPr>
      <t>ИЛИ</t>
    </r>
    <r>
      <rPr>
        <sz val="10"/>
        <rFont val="Arial Cyr"/>
        <family val="2"/>
        <charset val="204"/>
      </rPr>
      <t>(</t>
    </r>
    <r>
      <rPr>
        <b/>
        <sz val="10"/>
        <rFont val="Arial Cyr"/>
        <family val="2"/>
        <charset val="204"/>
      </rPr>
      <t>Условие1</t>
    </r>
    <r>
      <rPr>
        <sz val="10"/>
        <rFont val="Arial Cyr"/>
        <family val="2"/>
        <charset val="204"/>
      </rPr>
      <t>,</t>
    </r>
    <r>
      <rPr>
        <b/>
        <sz val="10"/>
        <rFont val="Arial Cyr"/>
        <family val="2"/>
        <charset val="204"/>
      </rPr>
      <t>Условие2</t>
    </r>
    <r>
      <rPr>
        <sz val="10"/>
        <rFont val="Arial Cyr"/>
        <family val="2"/>
        <charset val="204"/>
      </rPr>
      <t xml:space="preserve">,...) </t>
    </r>
  </si>
  <si>
    <r>
      <t>=</t>
    </r>
    <r>
      <rPr>
        <sz val="10"/>
        <color indexed="10"/>
        <rFont val="Arial Cyr"/>
        <family val="2"/>
        <charset val="204"/>
      </rPr>
      <t>ЕСЛИ</t>
    </r>
    <r>
      <rPr>
        <sz val="10"/>
        <rFont val="Arial Cyr"/>
        <family val="2"/>
        <charset val="204"/>
      </rPr>
      <t>(</t>
    </r>
    <r>
      <rPr>
        <sz val="10"/>
        <color indexed="10"/>
        <rFont val="Arial Cyr"/>
        <family val="2"/>
        <charset val="204"/>
      </rPr>
      <t>ИЛИ</t>
    </r>
    <r>
      <rPr>
        <sz val="10"/>
        <rFont val="Arial Cyr"/>
        <family val="2"/>
        <charset val="204"/>
      </rPr>
      <t>(</t>
    </r>
    <r>
      <rPr>
        <sz val="10"/>
        <color indexed="10"/>
        <rFont val="Arial Cyr"/>
        <family val="2"/>
        <charset val="204"/>
      </rPr>
      <t>ДЕНЬНЕД</t>
    </r>
    <r>
      <rPr>
        <sz val="10"/>
        <rFont val="Arial Cyr"/>
        <family val="2"/>
        <charset val="204"/>
      </rPr>
      <t>(B12)=7,</t>
    </r>
    <r>
      <rPr>
        <sz val="10"/>
        <color indexed="10"/>
        <rFont val="Arial Cyr"/>
        <family val="2"/>
        <charset val="204"/>
      </rPr>
      <t>ДЕНЬНЕД</t>
    </r>
    <r>
      <rPr>
        <sz val="10"/>
        <rFont val="Arial Cyr"/>
        <family val="2"/>
        <charset val="204"/>
      </rPr>
      <t>(B12)=1),"Выходной!","Рабочий день")</t>
    </r>
  </si>
  <si>
    <r>
      <t>=</t>
    </r>
    <r>
      <rPr>
        <sz val="10"/>
        <color indexed="10"/>
        <rFont val="Arial"/>
        <family val="2"/>
        <charset val="204"/>
      </rPr>
      <t>ВПР</t>
    </r>
    <r>
      <rPr>
        <sz val="10"/>
        <rFont val="Arial"/>
        <family val="2"/>
        <charset val="204"/>
      </rPr>
      <t>(H8,A8:D13,</t>
    </r>
    <r>
      <rPr>
        <sz val="10"/>
        <color indexed="10"/>
        <rFont val="Arial"/>
        <family val="2"/>
        <charset val="204"/>
      </rPr>
      <t>2</t>
    </r>
    <r>
      <rPr>
        <sz val="10"/>
        <rFont val="Arial"/>
        <family val="2"/>
        <charset val="204"/>
      </rPr>
      <t>,0)</t>
    </r>
  </si>
  <si>
    <r>
      <t>=</t>
    </r>
    <r>
      <rPr>
        <sz val="10"/>
        <color indexed="10"/>
        <rFont val="Arial"/>
        <family val="2"/>
        <charset val="204"/>
      </rPr>
      <t>ВПР</t>
    </r>
    <r>
      <rPr>
        <sz val="10"/>
        <rFont val="Arial"/>
        <family val="2"/>
        <charset val="204"/>
      </rPr>
      <t>(H8,A8:D13,</t>
    </r>
    <r>
      <rPr>
        <sz val="10"/>
        <color indexed="10"/>
        <rFont val="Arial"/>
        <family val="2"/>
        <charset val="204"/>
      </rPr>
      <t>3</t>
    </r>
    <r>
      <rPr>
        <sz val="10"/>
        <rFont val="Arial"/>
        <family val="2"/>
        <charset val="204"/>
      </rPr>
      <t>,0)</t>
    </r>
  </si>
  <si>
    <r>
      <t>=</t>
    </r>
    <r>
      <rPr>
        <sz val="10"/>
        <color indexed="10"/>
        <rFont val="Arial"/>
        <family val="2"/>
        <charset val="204"/>
      </rPr>
      <t>ВПР</t>
    </r>
    <r>
      <rPr>
        <sz val="10"/>
        <rFont val="Arial"/>
        <family val="2"/>
        <charset val="204"/>
      </rPr>
      <t>(H8,A8:D13,</t>
    </r>
    <r>
      <rPr>
        <sz val="10"/>
        <color indexed="10"/>
        <rFont val="Arial"/>
        <family val="2"/>
        <charset val="204"/>
      </rPr>
      <t>4</t>
    </r>
    <r>
      <rPr>
        <sz val="10"/>
        <rFont val="Arial"/>
        <family val="2"/>
        <charset val="204"/>
      </rPr>
      <t>,0)</t>
    </r>
  </si>
  <si>
    <r>
      <t>=</t>
    </r>
    <r>
      <rPr>
        <sz val="10"/>
        <color indexed="10"/>
        <rFont val="Arial"/>
        <family val="2"/>
        <charset val="204"/>
      </rPr>
      <t>ИНДЕКС</t>
    </r>
    <r>
      <rPr>
        <sz val="10"/>
        <rFont val="Arial"/>
        <family val="2"/>
        <charset val="204"/>
      </rPr>
      <t xml:space="preserve">(A8:A13, </t>
    </r>
    <r>
      <rPr>
        <sz val="10"/>
        <color indexed="10"/>
        <rFont val="Arial"/>
        <family val="2"/>
        <charset val="204"/>
      </rPr>
      <t>ПОИСКПОЗ</t>
    </r>
    <r>
      <rPr>
        <sz val="10"/>
        <rFont val="Arial"/>
        <family val="2"/>
        <charset val="204"/>
      </rPr>
      <t>("Stupino",B8:B13,0))</t>
    </r>
  </si>
  <si>
    <r>
      <t>=</t>
    </r>
    <r>
      <rPr>
        <sz val="10"/>
        <color indexed="10"/>
        <rFont val="Arial Cyr"/>
        <charset val="204"/>
      </rPr>
      <t>ВПР</t>
    </r>
    <r>
      <rPr>
        <sz val="10"/>
        <rFont val="Arial Cyr"/>
        <family val="2"/>
        <charset val="204"/>
      </rPr>
      <t>(G9,A8:C14,</t>
    </r>
    <r>
      <rPr>
        <sz val="10"/>
        <color indexed="10"/>
        <rFont val="Arial Cyr"/>
        <family val="2"/>
        <charset val="204"/>
      </rPr>
      <t>1</t>
    </r>
    <r>
      <rPr>
        <sz val="10"/>
        <rFont val="Arial Cyr"/>
        <family val="2"/>
        <charset val="204"/>
      </rPr>
      <t>)</t>
    </r>
  </si>
  <si>
    <r>
      <t>=</t>
    </r>
    <r>
      <rPr>
        <sz val="10"/>
        <color indexed="10"/>
        <rFont val="Arial Cyr"/>
        <charset val="204"/>
      </rPr>
      <t>ВПР</t>
    </r>
    <r>
      <rPr>
        <sz val="10"/>
        <rFont val="Arial Cyr"/>
        <family val="2"/>
        <charset val="204"/>
      </rPr>
      <t>(G9,A8:C14,</t>
    </r>
    <r>
      <rPr>
        <sz val="10"/>
        <color indexed="10"/>
        <rFont val="Arial Cyr"/>
        <family val="2"/>
        <charset val="204"/>
      </rPr>
      <t>2</t>
    </r>
    <r>
      <rPr>
        <sz val="10"/>
        <rFont val="Arial Cyr"/>
        <family val="2"/>
        <charset val="204"/>
      </rPr>
      <t>)</t>
    </r>
  </si>
  <si>
    <r>
      <t>=</t>
    </r>
    <r>
      <rPr>
        <sz val="10"/>
        <color indexed="10"/>
        <rFont val="Arial Cyr"/>
        <family val="2"/>
        <charset val="204"/>
      </rPr>
      <t>ВПР</t>
    </r>
    <r>
      <rPr>
        <sz val="10"/>
        <rFont val="Arial Cyr"/>
        <family val="2"/>
        <charset val="204"/>
      </rPr>
      <t>(G9,A8:C14,</t>
    </r>
    <r>
      <rPr>
        <sz val="10"/>
        <color indexed="10"/>
        <rFont val="Arial Cyr"/>
        <family val="2"/>
        <charset val="204"/>
      </rPr>
      <t>3</t>
    </r>
    <r>
      <rPr>
        <sz val="10"/>
        <rFont val="Arial Cyr"/>
        <family val="2"/>
        <charset val="204"/>
      </rPr>
      <t>)</t>
    </r>
  </si>
  <si>
    <t>работает</t>
  </si>
  <si>
    <t>в отпуске</t>
  </si>
  <si>
    <r>
      <t>=</t>
    </r>
    <r>
      <rPr>
        <sz val="10"/>
        <color indexed="10"/>
        <rFont val="Arial Cyr"/>
        <family val="2"/>
        <charset val="204"/>
      </rPr>
      <t>YEAR</t>
    </r>
    <r>
      <rPr>
        <sz val="10"/>
        <color indexed="8"/>
        <rFont val="Arial Cyr"/>
        <family val="2"/>
        <charset val="204"/>
      </rPr>
      <t>(TODAY())-</t>
    </r>
    <r>
      <rPr>
        <sz val="10"/>
        <color indexed="10"/>
        <rFont val="Arial Cyr"/>
        <family val="2"/>
        <charset val="204"/>
      </rPr>
      <t>YEAR</t>
    </r>
    <r>
      <rPr>
        <sz val="10"/>
        <color indexed="8"/>
        <rFont val="Arial Cyr"/>
        <family val="2"/>
        <charset val="204"/>
      </rPr>
      <t>(E18)</t>
    </r>
  </si>
  <si>
    <r>
      <t>=</t>
    </r>
    <r>
      <rPr>
        <sz val="10"/>
        <color indexed="10"/>
        <rFont val="Arial Cyr"/>
        <family val="2"/>
        <charset val="204"/>
      </rPr>
      <t>YEARFRAC</t>
    </r>
    <r>
      <rPr>
        <sz val="10"/>
        <color indexed="8"/>
        <rFont val="Arial Cyr"/>
        <family val="2"/>
        <charset val="204"/>
      </rPr>
      <t>(E18,TODAY())</t>
    </r>
  </si>
  <si>
    <r>
      <t>=</t>
    </r>
    <r>
      <rPr>
        <sz val="10"/>
        <color indexed="10"/>
        <rFont val="Arial Cyr"/>
        <charset val="204"/>
      </rPr>
      <t>ГОД</t>
    </r>
    <r>
      <rPr>
        <sz val="10"/>
        <color indexed="8"/>
        <rFont val="Arial Cyr"/>
        <family val="2"/>
        <charset val="204"/>
      </rPr>
      <t>(</t>
    </r>
    <r>
      <rPr>
        <sz val="10"/>
        <color indexed="10"/>
        <rFont val="Arial Cyr"/>
        <charset val="204"/>
      </rPr>
      <t>СЕГОДНЯ</t>
    </r>
    <r>
      <rPr>
        <sz val="10"/>
        <color indexed="8"/>
        <rFont val="Arial Cyr"/>
        <family val="2"/>
        <charset val="204"/>
      </rPr>
      <t>())-</t>
    </r>
    <r>
      <rPr>
        <sz val="10"/>
        <color indexed="10"/>
        <rFont val="Arial Cyr"/>
        <family val="2"/>
        <charset val="204"/>
      </rPr>
      <t>ГОД</t>
    </r>
    <r>
      <rPr>
        <sz val="10"/>
        <color indexed="8"/>
        <rFont val="Arial Cyr"/>
        <family val="2"/>
        <charset val="204"/>
      </rPr>
      <t>(E18)</t>
    </r>
  </si>
  <si>
    <r>
      <t>=</t>
    </r>
    <r>
      <rPr>
        <sz val="10"/>
        <color indexed="10"/>
        <rFont val="Arial Cyr"/>
        <family val="2"/>
        <charset val="204"/>
      </rPr>
      <t>YEARFRAC</t>
    </r>
    <r>
      <rPr>
        <sz val="10"/>
        <color indexed="8"/>
        <rFont val="Arial Cyr"/>
        <family val="2"/>
        <charset val="204"/>
      </rPr>
      <t>(E18</t>
    </r>
    <r>
      <rPr>
        <sz val="10"/>
        <color indexed="10"/>
        <rFont val="Arial Cyr"/>
        <charset val="204"/>
      </rPr>
      <t>,СЕГОДНЯ</t>
    </r>
    <r>
      <rPr>
        <sz val="10"/>
        <color indexed="8"/>
        <rFont val="Arial Cyr"/>
        <family val="2"/>
        <charset val="204"/>
      </rPr>
      <t>())</t>
    </r>
  </si>
  <si>
    <r>
      <t>=</t>
    </r>
    <r>
      <rPr>
        <sz val="10"/>
        <color indexed="10"/>
        <rFont val="Arial"/>
        <family val="2"/>
        <charset val="204"/>
      </rPr>
      <t>"</t>
    </r>
    <r>
      <rPr>
        <i/>
        <sz val="10"/>
        <rFont val="Arial"/>
        <family val="2"/>
        <charset val="204"/>
      </rPr>
      <t>Всего выдано</t>
    </r>
    <r>
      <rPr>
        <i/>
        <sz val="10"/>
        <color indexed="10"/>
        <rFont val="Arial"/>
        <family val="2"/>
        <charset val="204"/>
      </rPr>
      <t>_</t>
    </r>
    <r>
      <rPr>
        <sz val="10"/>
        <color indexed="10"/>
        <rFont val="Arial"/>
        <family val="2"/>
        <charset val="204"/>
      </rPr>
      <t>"&amp;</t>
    </r>
    <r>
      <rPr>
        <sz val="10"/>
        <rFont val="Arial"/>
        <family val="2"/>
        <charset val="204"/>
      </rPr>
      <t>С5</t>
    </r>
    <r>
      <rPr>
        <sz val="10"/>
        <color indexed="10"/>
        <rFont val="Arial"/>
        <family val="2"/>
        <charset val="204"/>
      </rPr>
      <t>&amp;"_</t>
    </r>
    <r>
      <rPr>
        <i/>
        <sz val="10"/>
        <rFont val="Arial"/>
        <family val="2"/>
        <charset val="204"/>
      </rPr>
      <t>рублей</t>
    </r>
    <r>
      <rPr>
        <sz val="10"/>
        <color indexed="10"/>
        <rFont val="Arial"/>
        <family val="2"/>
        <charset val="204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</si>
</sst>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&quot;$&quot;#,##0.00;[Red]&quot;$&quot;\-#,##0.00"/>
    <numFmt numFmtId="166" formatCode="_(* #,##0_);_(* \(#,##0\);_(* &quot;-&quot;??_);_(@_)"/>
    <numFmt numFmtId="167" formatCode="mmmm\ d\,\ yyyy"/>
    <numFmt numFmtId="168" formatCode="m/d/yy\ h:mm\ AM/PM"/>
    <numFmt numFmtId="169" formatCode="#,##0.00[$р.-419]"/>
    <numFmt numFmtId="170" formatCode="_([$$-409]* #,##0.00_);_([$$-409]* \(#,##0.00\);_([$$-409]* &quot;-&quot;??_);_(@_)"/>
    <numFmt numFmtId="171" formatCode="General\ &quot;вида&quot;"/>
    <numFmt numFmtId="172" formatCode="General\ &quot;штук&quot;"/>
    <numFmt numFmtId="173" formatCode=";;;"/>
    <numFmt numFmtId="174" formatCode="_-* #,##0.00\ _₽_-;\-* #,##0.00\ _₽_-;_-* &quot;-&quot;??\ _₽_-;_-@_-"/>
  </numFmts>
  <fonts count="43">
    <font>
      <sz val="10"/>
      <name val="Arial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10"/>
      <name val="Antiqua"/>
    </font>
    <font>
      <sz val="10"/>
      <color indexed="10"/>
      <name val="Arial Cyr"/>
      <family val="2"/>
      <charset val="204"/>
    </font>
    <font>
      <sz val="10"/>
      <color indexed="8"/>
      <name val="Arial Cyr"/>
      <family val="2"/>
      <charset val="204"/>
    </font>
    <font>
      <sz val="10"/>
      <color indexed="12"/>
      <name val="Arial Cyr"/>
      <family val="2"/>
      <charset val="204"/>
    </font>
    <font>
      <b/>
      <sz val="10"/>
      <name val="Arial Cyr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57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2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53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 Cyr"/>
      <family val="2"/>
      <charset val="204"/>
    </font>
    <font>
      <b/>
      <sz val="14"/>
      <name val="Arial"/>
      <family val="2"/>
      <charset val="204"/>
    </font>
    <font>
      <sz val="10"/>
      <name val="MS Sans Serif"/>
      <family val="2"/>
      <charset val="204"/>
    </font>
    <font>
      <sz val="8.5"/>
      <name val="MS Sans Serif"/>
      <family val="2"/>
    </font>
    <font>
      <sz val="8"/>
      <name val="Arial Cyr"/>
      <family val="2"/>
      <charset val="204"/>
    </font>
    <font>
      <b/>
      <i/>
      <sz val="12"/>
      <color indexed="10"/>
      <name val="Arial Cyr"/>
      <family val="2"/>
      <charset val="204"/>
    </font>
    <font>
      <i/>
      <sz val="10"/>
      <name val="Arial"/>
      <family val="2"/>
      <charset val="204"/>
    </font>
    <font>
      <i/>
      <sz val="10"/>
      <color indexed="10"/>
      <name val="Arial"/>
      <family val="2"/>
      <charset val="204"/>
    </font>
    <font>
      <b/>
      <u/>
      <sz val="10"/>
      <name val="Arial"/>
      <family val="2"/>
      <charset val="204"/>
    </font>
    <font>
      <b/>
      <sz val="10"/>
      <color indexed="50"/>
      <name val="Arial"/>
      <family val="2"/>
      <charset val="204"/>
    </font>
    <font>
      <sz val="7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0"/>
      <color indexed="50"/>
      <name val="Arial Cyr"/>
      <family val="2"/>
      <charset val="204"/>
    </font>
    <font>
      <b/>
      <sz val="10"/>
      <color indexed="50"/>
      <name val="Arial Cyr"/>
      <family val="2"/>
      <charset val="204"/>
    </font>
    <font>
      <sz val="8"/>
      <color indexed="81"/>
      <name val="Tahoma"/>
      <family val="2"/>
      <charset val="204"/>
    </font>
    <font>
      <b/>
      <sz val="16"/>
      <color indexed="12"/>
      <name val="Arial Cyr"/>
      <family val="2"/>
      <charset val="204"/>
    </font>
    <font>
      <sz val="10"/>
      <color indexed="12"/>
      <name val="Arial"/>
      <family val="2"/>
    </font>
    <font>
      <b/>
      <sz val="16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 Cyr"/>
      <charset val="20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23" fillId="0" borderId="0" applyFont="0" applyFill="0" applyBorder="0" applyAlignment="0" applyProtection="0"/>
    <xf numFmtId="0" fontId="24" fillId="0" borderId="0"/>
    <xf numFmtId="0" fontId="2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 applyFill="1" applyAlignment="1">
      <alignment horizontal="centerContinuous"/>
    </xf>
    <xf numFmtId="0" fontId="0" fillId="0" borderId="0" xfId="0" applyFill="1" applyAlignment="1">
      <alignment vertical="center"/>
    </xf>
    <xf numFmtId="0" fontId="3" fillId="0" borderId="0" xfId="0" applyFont="1" applyFill="1"/>
    <xf numFmtId="0" fontId="0" fillId="0" borderId="0" xfId="0" applyFill="1"/>
    <xf numFmtId="0" fontId="2" fillId="0" borderId="0" xfId="0" quotePrefix="1" applyFont="1" applyFill="1"/>
    <xf numFmtId="0" fontId="5" fillId="0" borderId="0" xfId="0" quotePrefix="1" applyFont="1" applyFill="1"/>
    <xf numFmtId="0" fontId="11" fillId="0" borderId="0" xfId="0" applyFont="1" applyFill="1"/>
    <xf numFmtId="0" fontId="16" fillId="0" borderId="0" xfId="0" applyFont="1"/>
    <xf numFmtId="0" fontId="2" fillId="0" borderId="0" xfId="0" quotePrefix="1" applyFont="1"/>
    <xf numFmtId="0" fontId="0" fillId="0" borderId="0" xfId="0" applyAlignment="1">
      <alignment horizontal="center"/>
    </xf>
    <xf numFmtId="0" fontId="6" fillId="0" borderId="0" xfId="0" quotePrefix="1" applyFont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0" fontId="2" fillId="0" borderId="0" xfId="0" applyFont="1" applyFill="1"/>
    <xf numFmtId="0" fontId="6" fillId="0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1" xfId="0" applyFill="1" applyBorder="1"/>
    <xf numFmtId="0" fontId="13" fillId="0" borderId="0" xfId="0" applyFont="1" applyFill="1"/>
    <xf numFmtId="0" fontId="0" fillId="0" borderId="0" xfId="0" quotePrefix="1" applyFill="1"/>
    <xf numFmtId="0" fontId="2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2" fillId="0" borderId="0" xfId="0" quotePrefix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/>
    <xf numFmtId="0" fontId="0" fillId="0" borderId="0" xfId="0" quotePrefix="1" applyFill="1" applyAlignment="1">
      <alignment horizontal="left"/>
    </xf>
    <xf numFmtId="0" fontId="9" fillId="3" borderId="1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0" fillId="3" borderId="3" xfId="0" applyFill="1" applyBorder="1" applyAlignment="1">
      <alignment vertical="center"/>
    </xf>
    <xf numFmtId="0" fontId="17" fillId="0" borderId="0" xfId="0" quotePrefix="1" applyFont="1" applyFill="1"/>
    <xf numFmtId="0" fontId="17" fillId="2" borderId="1" xfId="0" applyFont="1" applyFill="1" applyBorder="1"/>
    <xf numFmtId="0" fontId="17" fillId="2" borderId="2" xfId="0" applyFont="1" applyFill="1" applyBorder="1"/>
    <xf numFmtId="0" fontId="16" fillId="0" borderId="0" xfId="0" applyFont="1" applyFill="1"/>
    <xf numFmtId="0" fontId="14" fillId="0" borderId="0" xfId="0" applyFont="1" applyAlignment="1">
      <alignment horizontal="right"/>
    </xf>
    <xf numFmtId="0" fontId="17" fillId="0" borderId="0" xfId="0" applyFont="1"/>
    <xf numFmtId="0" fontId="8" fillId="0" borderId="0" xfId="0" applyFont="1"/>
    <xf numFmtId="0" fontId="17" fillId="0" borderId="0" xfId="0" quotePrefix="1" applyFont="1"/>
    <xf numFmtId="0" fontId="11" fillId="0" borderId="0" xfId="0" applyFont="1"/>
    <xf numFmtId="0" fontId="19" fillId="0" borderId="0" xfId="0" quotePrefix="1" applyFont="1"/>
    <xf numFmtId="0" fontId="20" fillId="3" borderId="4" xfId="0" applyFont="1" applyFill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5" xfId="0" applyFont="1" applyFill="1" applyBorder="1"/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Continuous"/>
    </xf>
    <xf numFmtId="0" fontId="17" fillId="0" borderId="0" xfId="0" applyFont="1" applyFill="1"/>
    <xf numFmtId="0" fontId="17" fillId="3" borderId="1" xfId="0" applyFont="1" applyFill="1" applyBorder="1"/>
    <xf numFmtId="0" fontId="17" fillId="3" borderId="3" xfId="0" applyFont="1" applyFill="1" applyBorder="1"/>
    <xf numFmtId="0" fontId="8" fillId="0" borderId="0" xfId="0" applyFont="1" applyFill="1"/>
    <xf numFmtId="0" fontId="20" fillId="0" borderId="0" xfId="0" applyFont="1" applyFill="1" applyBorder="1" applyAlignment="1"/>
    <xf numFmtId="0" fontId="2" fillId="0" borderId="0" xfId="3" applyFont="1" applyAlignment="1">
      <alignment vertical="center"/>
    </xf>
    <xf numFmtId="0" fontId="25" fillId="0" borderId="0" xfId="2" applyFont="1"/>
    <xf numFmtId="0" fontId="2" fillId="0" borderId="0" xfId="2" applyFont="1"/>
    <xf numFmtId="166" fontId="17" fillId="2" borderId="4" xfId="5" applyNumberFormat="1" applyFont="1" applyFill="1" applyBorder="1"/>
    <xf numFmtId="0" fontId="0" fillId="2" borderId="8" xfId="0" applyFill="1" applyBorder="1"/>
    <xf numFmtId="164" fontId="11" fillId="0" borderId="4" xfId="5" applyFont="1" applyFill="1" applyBorder="1"/>
    <xf numFmtId="164" fontId="11" fillId="0" borderId="7" xfId="5" applyFont="1" applyFill="1" applyBorder="1"/>
    <xf numFmtId="164" fontId="11" fillId="0" borderId="10" xfId="5" applyFont="1" applyFill="1" applyBorder="1"/>
    <xf numFmtId="164" fontId="11" fillId="0" borderId="6" xfId="5" applyFont="1" applyFill="1" applyBorder="1"/>
    <xf numFmtId="0" fontId="26" fillId="0" borderId="0" xfId="0" applyFont="1" applyFill="1"/>
    <xf numFmtId="0" fontId="0" fillId="3" borderId="1" xfId="0" applyNumberFormat="1" applyFill="1" applyBorder="1"/>
    <xf numFmtId="0" fontId="0" fillId="3" borderId="3" xfId="0" applyNumberFormat="1" applyFill="1" applyBorder="1"/>
    <xf numFmtId="167" fontId="0" fillId="3" borderId="1" xfId="0" applyNumberFormat="1" applyFill="1" applyBorder="1"/>
    <xf numFmtId="168" fontId="11" fillId="0" borderId="0" xfId="0" applyNumberFormat="1" applyFont="1" applyFill="1"/>
    <xf numFmtId="168" fontId="0" fillId="3" borderId="3" xfId="0" applyNumberFormat="1" applyFill="1" applyBorder="1"/>
    <xf numFmtId="0" fontId="0" fillId="3" borderId="2" xfId="0" applyNumberFormat="1" applyFill="1" applyBorder="1"/>
    <xf numFmtId="14" fontId="0" fillId="2" borderId="1" xfId="0" applyNumberFormat="1" applyFill="1" applyBorder="1"/>
    <xf numFmtId="0" fontId="11" fillId="0" borderId="0" xfId="0" applyFont="1" applyFill="1" applyAlignment="1">
      <alignment horizontal="right"/>
    </xf>
    <xf numFmtId="0" fontId="0" fillId="0" borderId="0" xfId="0" applyAlignment="1">
      <alignment vertical="top" wrapText="1"/>
    </xf>
    <xf numFmtId="0" fontId="29" fillId="0" borderId="0" xfId="0" applyFont="1" applyFill="1"/>
    <xf numFmtId="0" fontId="29" fillId="0" borderId="0" xfId="0" applyFont="1"/>
    <xf numFmtId="0" fontId="14" fillId="0" borderId="0" xfId="0" applyFont="1" applyAlignment="1">
      <alignment horizontal="left"/>
    </xf>
    <xf numFmtId="0" fontId="30" fillId="0" borderId="0" xfId="0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0" fillId="0" borderId="4" xfId="0" applyFont="1" applyBorder="1" applyAlignment="1">
      <alignment horizontal="left"/>
    </xf>
    <xf numFmtId="0" fontId="11" fillId="0" borderId="0" xfId="0" quotePrefix="1" applyFont="1"/>
    <xf numFmtId="0" fontId="17" fillId="0" borderId="0" xfId="0" applyFont="1" applyBorder="1" applyAlignment="1">
      <alignment horizontal="right" vertical="center"/>
    </xf>
    <xf numFmtId="0" fontId="7" fillId="0" borderId="4" xfId="2" applyFont="1" applyFill="1" applyBorder="1" applyAlignment="1">
      <alignment horizontal="center"/>
    </xf>
    <xf numFmtId="0" fontId="2" fillId="0" borderId="0" xfId="2" quotePrefix="1" applyFont="1"/>
    <xf numFmtId="0" fontId="33" fillId="0" borderId="0" xfId="2" applyFont="1" applyAlignment="1">
      <alignment horizontal="right"/>
    </xf>
    <xf numFmtId="0" fontId="20" fillId="3" borderId="4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right"/>
    </xf>
    <xf numFmtId="0" fontId="34" fillId="0" borderId="0" xfId="2" applyFont="1" applyAlignment="1">
      <alignment horizontal="right"/>
    </xf>
    <xf numFmtId="9" fontId="6" fillId="0" borderId="0" xfId="2" applyNumberFormat="1" applyFont="1" applyAlignment="1">
      <alignment horizontal="left"/>
    </xf>
    <xf numFmtId="0" fontId="6" fillId="0" borderId="0" xfId="2" applyFont="1" applyAlignment="1">
      <alignment horizontal="left"/>
    </xf>
    <xf numFmtId="9" fontId="17" fillId="2" borderId="10" xfId="4" applyFont="1" applyFill="1" applyBorder="1"/>
    <xf numFmtId="166" fontId="17" fillId="2" borderId="10" xfId="5" applyNumberFormat="1" applyFont="1" applyFill="1" applyBorder="1"/>
    <xf numFmtId="0" fontId="11" fillId="0" borderId="0" xfId="0" quotePrefix="1" applyFont="1" applyFill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right"/>
    </xf>
    <xf numFmtId="0" fontId="1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right"/>
    </xf>
    <xf numFmtId="14" fontId="2" fillId="0" borderId="0" xfId="0" quotePrefix="1" applyNumberFormat="1" applyFont="1" applyFill="1"/>
    <xf numFmtId="0" fontId="6" fillId="0" borderId="0" xfId="0" applyNumberFormat="1" applyFont="1" applyFill="1"/>
    <xf numFmtId="0" fontId="10" fillId="4" borderId="1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10" fillId="4" borderId="13" xfId="0" applyFont="1" applyFill="1" applyBorder="1" applyAlignment="1">
      <alignment horizontal="left"/>
    </xf>
    <xf numFmtId="0" fontId="10" fillId="4" borderId="11" xfId="0" applyFont="1" applyFill="1" applyBorder="1" applyAlignment="1"/>
    <xf numFmtId="0" fontId="10" fillId="4" borderId="12" xfId="0" applyFont="1" applyFill="1" applyBorder="1" applyAlignment="1"/>
    <xf numFmtId="0" fontId="10" fillId="4" borderId="13" xfId="0" applyFont="1" applyFill="1" applyBorder="1" applyAlignment="1"/>
    <xf numFmtId="0" fontId="10" fillId="4" borderId="13" xfId="0" quotePrefix="1" applyFont="1" applyFill="1" applyBorder="1" applyAlignment="1"/>
    <xf numFmtId="0" fontId="10" fillId="4" borderId="11" xfId="0" quotePrefix="1" applyFont="1" applyFill="1" applyBorder="1" applyAlignment="1"/>
    <xf numFmtId="14" fontId="10" fillId="4" borderId="13" xfId="0" applyNumberFormat="1" applyFont="1" applyFill="1" applyBorder="1" applyAlignment="1"/>
    <xf numFmtId="0" fontId="2" fillId="4" borderId="1" xfId="0" applyFont="1" applyFill="1" applyBorder="1"/>
    <xf numFmtId="0" fontId="0" fillId="4" borderId="1" xfId="0" applyFill="1" applyBorder="1"/>
    <xf numFmtId="2" fontId="13" fillId="4" borderId="1" xfId="0" applyNumberFormat="1" applyFont="1" applyFill="1" applyBorder="1"/>
    <xf numFmtId="0" fontId="13" fillId="4" borderId="2" xfId="0" applyFont="1" applyFill="1" applyBorder="1"/>
    <xf numFmtId="2" fontId="0" fillId="4" borderId="2" xfId="0" applyNumberFormat="1" applyFill="1" applyBorder="1"/>
    <xf numFmtId="0" fontId="2" fillId="4" borderId="2" xfId="0" applyFont="1" applyFill="1" applyBorder="1"/>
    <xf numFmtId="0" fontId="0" fillId="4" borderId="2" xfId="0" applyFill="1" applyBorder="1"/>
    <xf numFmtId="2" fontId="13" fillId="4" borderId="2" xfId="0" applyNumberFormat="1" applyFont="1" applyFill="1" applyBorder="1"/>
    <xf numFmtId="0" fontId="13" fillId="4" borderId="3" xfId="0" applyFont="1" applyFill="1" applyBorder="1"/>
    <xf numFmtId="2" fontId="0" fillId="4" borderId="3" xfId="0" applyNumberFormat="1" applyFill="1" applyBorder="1"/>
    <xf numFmtId="0" fontId="14" fillId="4" borderId="14" xfId="0" applyFont="1" applyFill="1" applyBorder="1"/>
    <xf numFmtId="0" fontId="13" fillId="4" borderId="15" xfId="0" applyFont="1" applyFill="1" applyBorder="1"/>
    <xf numFmtId="0" fontId="13" fillId="4" borderId="5" xfId="0" applyFont="1" applyFill="1" applyBorder="1"/>
    <xf numFmtId="0" fontId="14" fillId="4" borderId="16" xfId="0" applyFont="1" applyFill="1" applyBorder="1"/>
    <xf numFmtId="0" fontId="14" fillId="4" borderId="4" xfId="0" applyFont="1" applyFill="1" applyBorder="1"/>
    <xf numFmtId="164" fontId="12" fillId="4" borderId="10" xfId="5" applyFont="1" applyFill="1" applyBorder="1"/>
    <xf numFmtId="164" fontId="15" fillId="4" borderId="10" xfId="5" applyFont="1" applyFill="1" applyBorder="1"/>
    <xf numFmtId="0" fontId="14" fillId="4" borderId="17" xfId="0" applyFont="1" applyFill="1" applyBorder="1"/>
    <xf numFmtId="0" fontId="14" fillId="4" borderId="7" xfId="0" applyFont="1" applyFill="1" applyBorder="1"/>
    <xf numFmtId="164" fontId="12" fillId="4" borderId="6" xfId="5" applyFont="1" applyFill="1" applyBorder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0" fillId="4" borderId="4" xfId="0" applyFill="1" applyBorder="1"/>
    <xf numFmtId="14" fontId="0" fillId="4" borderId="4" xfId="0" applyNumberFormat="1" applyFill="1" applyBorder="1"/>
    <xf numFmtId="14" fontId="2" fillId="4" borderId="4" xfId="0" quotePrefix="1" applyNumberFormat="1" applyFont="1" applyFill="1" applyBorder="1"/>
    <xf numFmtId="0" fontId="17" fillId="4" borderId="4" xfId="0" applyFont="1" applyFill="1" applyBorder="1"/>
    <xf numFmtId="0" fontId="20" fillId="4" borderId="4" xfId="0" applyFont="1" applyFill="1" applyBorder="1"/>
    <xf numFmtId="15" fontId="16" fillId="4" borderId="4" xfId="0" applyNumberFormat="1" applyFont="1" applyFill="1" applyBorder="1"/>
    <xf numFmtId="0" fontId="0" fillId="4" borderId="14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6" xfId="0" applyFill="1" applyBorder="1"/>
    <xf numFmtId="0" fontId="0" fillId="4" borderId="17" xfId="0" applyFill="1" applyBorder="1"/>
    <xf numFmtId="0" fontId="0" fillId="4" borderId="15" xfId="0" applyFill="1" applyBorder="1" applyAlignment="1">
      <alignment vertical="center"/>
    </xf>
    <xf numFmtId="164" fontId="0" fillId="4" borderId="4" xfId="5" applyFont="1" applyFill="1" applyBorder="1"/>
    <xf numFmtId="164" fontId="0" fillId="4" borderId="7" xfId="5" applyFont="1" applyFill="1" applyBorder="1"/>
    <xf numFmtId="0" fontId="0" fillId="4" borderId="7" xfId="0" applyFill="1" applyBorder="1"/>
    <xf numFmtId="0" fontId="8" fillId="4" borderId="4" xfId="0" applyFont="1" applyFill="1" applyBorder="1"/>
    <xf numFmtId="169" fontId="17" fillId="4" borderId="4" xfId="5" applyNumberFormat="1" applyFont="1" applyFill="1" applyBorder="1"/>
    <xf numFmtId="0" fontId="37" fillId="0" borderId="0" xfId="0" applyFont="1"/>
    <xf numFmtId="0" fontId="30" fillId="0" borderId="0" xfId="0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17" fillId="0" borderId="0" xfId="0" applyFont="1" applyFill="1" applyBorder="1"/>
    <xf numFmtId="0" fontId="4" fillId="4" borderId="4" xfId="2" applyFont="1" applyFill="1" applyBorder="1"/>
    <xf numFmtId="0" fontId="2" fillId="4" borderId="4" xfId="2" applyFont="1" applyFill="1" applyBorder="1"/>
    <xf numFmtId="9" fontId="2" fillId="4" borderId="4" xfId="2" applyNumberFormat="1" applyFont="1" applyFill="1" applyBorder="1"/>
    <xf numFmtId="3" fontId="4" fillId="4" borderId="4" xfId="2" applyNumberFormat="1" applyFont="1" applyFill="1" applyBorder="1"/>
    <xf numFmtId="3" fontId="2" fillId="4" borderId="4" xfId="2" applyNumberFormat="1" applyFont="1" applyFill="1" applyBorder="1"/>
    <xf numFmtId="9" fontId="17" fillId="4" borderId="4" xfId="0" applyNumberFormat="1" applyFont="1" applyFill="1" applyBorder="1"/>
    <xf numFmtId="170" fontId="2" fillId="4" borderId="5" xfId="1" applyNumberFormat="1" applyFont="1" applyFill="1" applyBorder="1"/>
    <xf numFmtId="0" fontId="2" fillId="4" borderId="10" xfId="1" applyNumberFormat="1" applyFont="1" applyFill="1" applyBorder="1"/>
    <xf numFmtId="0" fontId="17" fillId="2" borderId="4" xfId="0" applyFont="1" applyFill="1" applyBorder="1"/>
    <xf numFmtId="0" fontId="39" fillId="4" borderId="4" xfId="0" applyFont="1" applyFill="1" applyBorder="1"/>
    <xf numFmtId="171" fontId="6" fillId="0" borderId="0" xfId="0" applyNumberFormat="1" applyFont="1" applyFill="1" applyAlignment="1">
      <alignment horizontal="left"/>
    </xf>
    <xf numFmtId="172" fontId="6" fillId="0" borderId="0" xfId="0" applyNumberFormat="1" applyFont="1" applyFill="1" applyAlignment="1">
      <alignment horizontal="left"/>
    </xf>
    <xf numFmtId="14" fontId="0" fillId="5" borderId="8" xfId="0" applyNumberFormat="1" applyFill="1" applyBorder="1"/>
    <xf numFmtId="14" fontId="0" fillId="5" borderId="9" xfId="0" applyNumberFormat="1" applyFill="1" applyBorder="1"/>
    <xf numFmtId="173" fontId="37" fillId="0" borderId="0" xfId="0" applyNumberFormat="1" applyFont="1"/>
    <xf numFmtId="0" fontId="1" fillId="0" borderId="0" xfId="0" quotePrefix="1" applyFont="1" applyFill="1"/>
    <xf numFmtId="0" fontId="17" fillId="3" borderId="3" xfId="5" applyNumberFormat="1" applyFont="1" applyFill="1" applyBorder="1"/>
    <xf numFmtId="0" fontId="39" fillId="2" borderId="3" xfId="0" applyFont="1" applyFill="1" applyBorder="1"/>
    <xf numFmtId="0" fontId="42" fillId="0" borderId="0" xfId="0" quotePrefix="1" applyFont="1" applyFill="1" applyAlignment="1">
      <alignment horizontal="left"/>
    </xf>
    <xf numFmtId="0" fontId="42" fillId="0" borderId="0" xfId="0" quotePrefix="1" applyFont="1" applyFill="1"/>
    <xf numFmtId="0" fontId="42" fillId="3" borderId="2" xfId="0" applyNumberFormat="1" applyFont="1" applyFill="1" applyBorder="1"/>
    <xf numFmtId="0" fontId="0" fillId="2" borderId="3" xfId="0" applyNumberFormat="1" applyFill="1" applyBorder="1"/>
    <xf numFmtId="0" fontId="1" fillId="0" borderId="0" xfId="0" quotePrefix="1" applyFont="1" applyFill="1" applyAlignment="1">
      <alignment horizontal="left"/>
    </xf>
    <xf numFmtId="174" fontId="0" fillId="2" borderId="4" xfId="0" applyNumberFormat="1" applyFill="1" applyBorder="1"/>
    <xf numFmtId="0" fontId="36" fillId="6" borderId="0" xfId="0" applyFont="1" applyFill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left" vertical="center" wrapText="1"/>
    </xf>
    <xf numFmtId="0" fontId="29" fillId="0" borderId="19" xfId="0" applyFont="1" applyFill="1" applyBorder="1" applyAlignment="1">
      <alignment horizontal="left" vertical="center" wrapText="1"/>
    </xf>
    <xf numFmtId="167" fontId="11" fillId="0" borderId="20" xfId="0" applyNumberFormat="1" applyFont="1" applyFill="1" applyBorder="1" applyAlignment="1">
      <alignment horizontal="center"/>
    </xf>
    <xf numFmtId="167" fontId="11" fillId="0" borderId="0" xfId="0" applyNumberFormat="1" applyFont="1" applyFill="1" applyAlignment="1">
      <alignment horizontal="center"/>
    </xf>
    <xf numFmtId="168" fontId="11" fillId="0" borderId="20" xfId="0" applyNumberFormat="1" applyFont="1" applyFill="1" applyBorder="1" applyAlignment="1">
      <alignment horizontal="center"/>
    </xf>
    <xf numFmtId="168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left" vertical="top" wrapText="1"/>
    </xf>
    <xf numFmtId="0" fontId="0" fillId="0" borderId="18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9" fillId="0" borderId="0" xfId="0" applyFont="1" applyAlignment="1">
      <alignment horizontal="right"/>
    </xf>
    <xf numFmtId="0" fontId="20" fillId="0" borderId="28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20" fillId="0" borderId="19" xfId="0" applyFont="1" applyBorder="1" applyAlignment="1">
      <alignment horizontal="right" vertical="center"/>
    </xf>
    <xf numFmtId="0" fontId="20" fillId="0" borderId="23" xfId="0" applyFont="1" applyFill="1" applyBorder="1" applyAlignment="1">
      <alignment horizontal="left"/>
    </xf>
    <xf numFmtId="0" fontId="20" fillId="0" borderId="21" xfId="0" applyFont="1" applyFill="1" applyBorder="1" applyAlignment="1">
      <alignment horizontal="left"/>
    </xf>
    <xf numFmtId="0" fontId="20" fillId="0" borderId="27" xfId="0" applyFont="1" applyFill="1" applyBorder="1" applyAlignment="1">
      <alignment horizontal="left"/>
    </xf>
    <xf numFmtId="0" fontId="20" fillId="0" borderId="29" xfId="0" applyFont="1" applyFill="1" applyBorder="1" applyAlignment="1">
      <alignment horizontal="left"/>
    </xf>
    <xf numFmtId="0" fontId="36" fillId="6" borderId="0" xfId="3" applyFont="1" applyFill="1" applyAlignment="1">
      <alignment horizontal="center" vertical="center"/>
    </xf>
    <xf numFmtId="0" fontId="2" fillId="0" borderId="26" xfId="2" applyFont="1" applyFill="1" applyBorder="1" applyAlignment="1">
      <alignment horizontal="left"/>
    </xf>
    <xf numFmtId="0" fontId="2" fillId="0" borderId="30" xfId="2" applyFont="1" applyFill="1" applyBorder="1" applyAlignment="1">
      <alignment horizontal="left"/>
    </xf>
    <xf numFmtId="0" fontId="2" fillId="0" borderId="27" xfId="2" applyFont="1" applyFill="1" applyBorder="1" applyAlignment="1">
      <alignment horizontal="left"/>
    </xf>
    <xf numFmtId="0" fontId="2" fillId="0" borderId="29" xfId="2" applyFont="1" applyFill="1" applyBorder="1" applyAlignment="1">
      <alignment horizontal="left"/>
    </xf>
    <xf numFmtId="0" fontId="2" fillId="0" borderId="23" xfId="2" applyFont="1" applyFill="1" applyBorder="1" applyAlignment="1">
      <alignment horizontal="left"/>
    </xf>
    <xf numFmtId="0" fontId="2" fillId="0" borderId="21" xfId="2" applyFont="1" applyFill="1" applyBorder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quotePrefix="1" applyFont="1"/>
    <xf numFmtId="166" fontId="1" fillId="2" borderId="6" xfId="5" applyNumberFormat="1" applyFont="1" applyFill="1" applyBorder="1"/>
    <xf numFmtId="0" fontId="17" fillId="2" borderId="6" xfId="5" applyNumberFormat="1" applyFont="1" applyFill="1" applyBorder="1"/>
  </cellXfs>
  <cellStyles count="6">
    <cellStyle name="Comma" xfId="5" builtinId="3"/>
    <cellStyle name="Currency_Function1" xfId="1" xr:uid="{00000000-0005-0000-0000-000000000000}"/>
    <cellStyle name="Normal" xfId="0" builtinId="0"/>
    <cellStyle name="Normal_Function1" xfId="2" xr:uid="{00000000-0005-0000-0000-000001000000}"/>
    <cellStyle name="Normal_new FUNCTION" xfId="3" xr:uid="{00000000-0005-0000-0000-000002000000}"/>
    <cellStyle name="Percent" xfId="4" builtinId="5"/>
  </cellStyles>
  <dxfs count="1">
    <dxf>
      <font>
        <b/>
        <i/>
        <condense val="0"/>
        <extend val="0"/>
        <color indexed="4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zoomScaleNormal="100" workbookViewId="0">
      <selection activeCell="I20" sqref="I20"/>
    </sheetView>
  </sheetViews>
  <sheetFormatPr defaultColWidth="9.1796875" defaultRowHeight="12.5"/>
  <cols>
    <col min="1" max="2" width="8" style="4" customWidth="1"/>
    <col min="3" max="3" width="11.1796875" style="4" customWidth="1"/>
    <col min="4" max="6" width="8" style="4" customWidth="1"/>
    <col min="7" max="7" width="10.26953125" style="4" customWidth="1"/>
    <col min="8" max="8" width="6.453125" style="3" customWidth="1"/>
    <col min="9" max="16384" width="9.1796875" style="4"/>
  </cols>
  <sheetData>
    <row r="1" spans="1:11" s="2" customFormat="1" ht="29.25" customHeight="1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1" s="2" customFormat="1" ht="13.9" customHeight="1">
      <c r="H2" s="1"/>
    </row>
    <row r="3" spans="1:11" s="2" customFormat="1" ht="13.9" customHeight="1">
      <c r="A3" s="67" t="s">
        <v>121</v>
      </c>
      <c r="H3" s="1"/>
    </row>
    <row r="4" spans="1:11" s="15" customFormat="1" ht="13" thickBot="1">
      <c r="H4" s="3"/>
    </row>
    <row r="5" spans="1:11" s="15" customFormat="1" ht="13.5" thickBot="1">
      <c r="A5" s="102">
        <v>1</v>
      </c>
      <c r="B5" s="103">
        <v>2</v>
      </c>
      <c r="C5" s="103"/>
      <c r="D5" s="104" t="s">
        <v>1</v>
      </c>
      <c r="E5" s="103">
        <v>4</v>
      </c>
      <c r="F5" s="105">
        <v>9</v>
      </c>
      <c r="H5" s="3"/>
    </row>
    <row r="6" spans="1:11" s="15" customFormat="1" ht="13" thickBot="1"/>
    <row r="7" spans="1:11" s="15" customFormat="1" ht="13">
      <c r="A7" s="15" t="s">
        <v>2</v>
      </c>
      <c r="D7" s="5"/>
      <c r="F7" s="6" t="s">
        <v>122</v>
      </c>
      <c r="I7" s="32">
        <f>MIN(A5:F5)</f>
        <v>1</v>
      </c>
      <c r="J7" s="132">
        <f>MIN(A5:F5)</f>
        <v>1</v>
      </c>
      <c r="K7" s="6" t="s">
        <v>221</v>
      </c>
    </row>
    <row r="8" spans="1:11" s="15" customFormat="1" ht="13">
      <c r="A8" s="15" t="s">
        <v>3</v>
      </c>
      <c r="D8" s="5"/>
      <c r="F8" s="6" t="s">
        <v>123</v>
      </c>
      <c r="I8" s="33">
        <f>MAX(A5:F5)</f>
        <v>9</v>
      </c>
      <c r="J8" s="132">
        <f>MAX(A5:F5)</f>
        <v>9</v>
      </c>
      <c r="K8" s="6" t="s">
        <v>222</v>
      </c>
    </row>
    <row r="9" spans="1:11" s="15" customFormat="1" ht="13">
      <c r="A9" s="15" t="s">
        <v>4</v>
      </c>
      <c r="D9" s="5"/>
      <c r="F9" s="6" t="s">
        <v>124</v>
      </c>
      <c r="I9" s="33">
        <f>AVERAGE(A5:F5)</f>
        <v>4</v>
      </c>
      <c r="J9" s="132">
        <f>AVERAGE(A5:F5)</f>
        <v>4</v>
      </c>
      <c r="K9" s="6" t="s">
        <v>223</v>
      </c>
    </row>
    <row r="10" spans="1:11" s="15" customFormat="1" ht="13">
      <c r="A10" s="15" t="s">
        <v>5</v>
      </c>
      <c r="D10" s="5"/>
      <c r="F10" s="6" t="s">
        <v>125</v>
      </c>
      <c r="I10" s="33">
        <f>COUNT(A5:F5)</f>
        <v>4</v>
      </c>
      <c r="J10" s="132">
        <f>COUNT(A5:F5)</f>
        <v>4</v>
      </c>
      <c r="K10" s="6" t="s">
        <v>224</v>
      </c>
    </row>
    <row r="11" spans="1:11" s="15" customFormat="1" ht="13.5" thickBot="1">
      <c r="A11" s="15" t="s">
        <v>6</v>
      </c>
      <c r="F11" s="6" t="s">
        <v>126</v>
      </c>
      <c r="I11" s="34">
        <f>COUNTA(A5:F5)</f>
        <v>5</v>
      </c>
      <c r="J11" s="132">
        <f>COUNTA(A5:F5)</f>
        <v>5</v>
      </c>
      <c r="K11" s="6" t="s">
        <v>225</v>
      </c>
    </row>
    <row r="12" spans="1:11" s="15" customFormat="1">
      <c r="F12" s="6"/>
      <c r="H12" s="16"/>
    </row>
    <row r="13" spans="1:11" s="15" customFormat="1" ht="15.5">
      <c r="A13" s="67" t="s">
        <v>127</v>
      </c>
      <c r="F13" s="6"/>
      <c r="H13" s="16"/>
    </row>
    <row r="14" spans="1:11" s="15" customFormat="1" ht="13" thickBot="1">
      <c r="H14" s="3"/>
    </row>
    <row r="15" spans="1:11" s="15" customFormat="1" ht="13.5" thickBot="1">
      <c r="A15" s="106">
        <v>-89</v>
      </c>
      <c r="B15" s="107">
        <v>56</v>
      </c>
      <c r="C15" s="108"/>
      <c r="E15" s="15" t="s">
        <v>2</v>
      </c>
      <c r="I15" s="12">
        <f ca="1">MIN(A15:C19)</f>
        <v>-89</v>
      </c>
      <c r="J15" s="134">
        <v>-89</v>
      </c>
    </row>
    <row r="16" spans="1:11" s="15" customFormat="1" ht="13.5" thickBot="1">
      <c r="A16" s="106">
        <v>21</v>
      </c>
      <c r="B16" s="107"/>
      <c r="C16" s="109" t="s">
        <v>7</v>
      </c>
      <c r="E16" s="15" t="s">
        <v>8</v>
      </c>
      <c r="I16" s="13">
        <f ca="1">COUNT(A15:C19)</f>
        <v>6</v>
      </c>
      <c r="J16" s="134">
        <v>6</v>
      </c>
    </row>
    <row r="17" spans="1:10" s="15" customFormat="1" ht="13.5" thickBot="1">
      <c r="A17" s="110" t="s">
        <v>9</v>
      </c>
      <c r="B17" s="107">
        <v>0</v>
      </c>
      <c r="C17" s="108"/>
      <c r="E17" s="15" t="s">
        <v>4</v>
      </c>
      <c r="I17" s="13">
        <f ca="1">AVERAGE(A15:C19)</f>
        <v>7765</v>
      </c>
      <c r="J17" s="134">
        <f ca="1">AVERAGE(A15:C19)</f>
        <v>7765</v>
      </c>
    </row>
    <row r="18" spans="1:10" s="15" customFormat="1" ht="13.5" thickBot="1">
      <c r="A18" s="106"/>
      <c r="B18" s="107" t="s">
        <v>10</v>
      </c>
      <c r="C18" s="111">
        <f ca="1">TODAY()</f>
        <v>44617</v>
      </c>
      <c r="E18" s="15" t="s">
        <v>11</v>
      </c>
      <c r="I18" s="13">
        <f ca="1">COUNTA(A15:C19)</f>
        <v>10</v>
      </c>
      <c r="J18" s="134">
        <v>10</v>
      </c>
    </row>
    <row r="19" spans="1:10" s="15" customFormat="1" ht="13.5" thickBot="1">
      <c r="A19" s="106" t="s">
        <v>12</v>
      </c>
      <c r="B19" s="107"/>
      <c r="C19" s="108">
        <v>1985</v>
      </c>
      <c r="E19" s="15" t="s">
        <v>3</v>
      </c>
      <c r="I19" s="14">
        <f ca="1">MAX(A15:C19)</f>
        <v>44617</v>
      </c>
      <c r="J19" s="134">
        <f ca="1">MAX(A15:C19)</f>
        <v>44617</v>
      </c>
    </row>
  </sheetData>
  <mergeCells count="1">
    <mergeCell ref="A1:J1"/>
  </mergeCells>
  <phoneticPr fontId="0" type="noConversion"/>
  <printOptions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7" zoomScaleNormal="100" workbookViewId="0">
      <selection activeCell="I26" sqref="I26"/>
    </sheetView>
  </sheetViews>
  <sheetFormatPr defaultColWidth="9.1796875" defaultRowHeight="12.5"/>
  <cols>
    <col min="1" max="1" width="3.81640625" style="4" customWidth="1"/>
    <col min="2" max="2" width="28.7265625" style="4" customWidth="1"/>
    <col min="3" max="3" width="7.26953125" style="4" customWidth="1"/>
    <col min="4" max="4" width="9.54296875" style="4" customWidth="1"/>
    <col min="5" max="5" width="6.7265625" style="4" customWidth="1"/>
    <col min="6" max="6" width="8" style="4" customWidth="1"/>
    <col min="7" max="7" width="4.7265625" style="4" customWidth="1"/>
    <col min="8" max="8" width="13.81640625" style="3" customWidth="1"/>
    <col min="9" max="16384" width="9.1796875" style="4"/>
  </cols>
  <sheetData>
    <row r="1" spans="1:12" s="2" customFormat="1" ht="29.25" customHeight="1">
      <c r="A1" s="183" t="s">
        <v>193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2" s="2" customFormat="1" ht="13.9" customHeight="1">
      <c r="A2" s="49"/>
      <c r="H2" s="1"/>
    </row>
    <row r="3" spans="1:12" s="15" customFormat="1" ht="15.5">
      <c r="A3" s="67" t="s">
        <v>121</v>
      </c>
    </row>
    <row r="4" spans="1:12" ht="13.5" thickBot="1">
      <c r="C4" s="24" t="s">
        <v>13</v>
      </c>
      <c r="D4" s="24" t="s">
        <v>14</v>
      </c>
    </row>
    <row r="5" spans="1:12" ht="13">
      <c r="B5" s="112" t="s">
        <v>15</v>
      </c>
      <c r="C5" s="113">
        <v>2</v>
      </c>
      <c r="D5" s="114">
        <v>1.5</v>
      </c>
    </row>
    <row r="6" spans="1:12" ht="13">
      <c r="B6" s="115" t="s">
        <v>16</v>
      </c>
      <c r="C6" s="115">
        <v>4</v>
      </c>
      <c r="D6" s="116">
        <v>4.9000000000000004</v>
      </c>
    </row>
    <row r="7" spans="1:12">
      <c r="B7" s="117" t="s">
        <v>17</v>
      </c>
      <c r="C7" s="118">
        <v>1</v>
      </c>
      <c r="D7" s="116">
        <v>3.15</v>
      </c>
    </row>
    <row r="8" spans="1:12" ht="13">
      <c r="B8" s="117" t="s">
        <v>18</v>
      </c>
      <c r="C8" s="118">
        <v>3</v>
      </c>
      <c r="D8" s="119">
        <v>2.5</v>
      </c>
    </row>
    <row r="9" spans="1:12" ht="13">
      <c r="B9" s="115" t="s">
        <v>19</v>
      </c>
      <c r="C9" s="115">
        <v>6</v>
      </c>
      <c r="D9" s="116">
        <v>3.3</v>
      </c>
    </row>
    <row r="10" spans="1:12" ht="13.5" thickBot="1">
      <c r="B10" s="120" t="s">
        <v>20</v>
      </c>
      <c r="C10" s="120">
        <v>2</v>
      </c>
      <c r="D10" s="121">
        <v>3.6</v>
      </c>
    </row>
    <row r="11" spans="1:12" ht="13" thickBot="1"/>
    <row r="12" spans="1:12">
      <c r="B12" s="4" t="s">
        <v>21</v>
      </c>
      <c r="E12" s="25" t="s">
        <v>129</v>
      </c>
      <c r="I12" s="19">
        <f>COUNTIF(D5:D10,"&lt;3")</f>
        <v>2</v>
      </c>
      <c r="J12" s="169">
        <f>COUNTIF(D5:D10,"&lt;3")</f>
        <v>2</v>
      </c>
      <c r="L12" s="25" t="s">
        <v>226</v>
      </c>
    </row>
    <row r="13" spans="1:12">
      <c r="B13" s="15" t="s">
        <v>22</v>
      </c>
      <c r="E13" s="25" t="s">
        <v>130</v>
      </c>
      <c r="I13" s="20">
        <f>COUNTIF(B5:B10,"=пирожки*")</f>
        <v>3</v>
      </c>
      <c r="J13" s="169">
        <f>COUNTIF(B5:B10,"=пирожки*")</f>
        <v>3</v>
      </c>
      <c r="K13" s="15"/>
      <c r="L13" s="25" t="s">
        <v>227</v>
      </c>
    </row>
    <row r="14" spans="1:12" ht="13" thickBot="1">
      <c r="B14" s="15" t="s">
        <v>23</v>
      </c>
      <c r="E14" s="25" t="s">
        <v>131</v>
      </c>
      <c r="I14" s="21">
        <f>SUMIF(B5:B10,"=пирожки*",C5:C10)</f>
        <v>12</v>
      </c>
      <c r="J14" s="170">
        <f>SUMIF(B5:B10,"=пирожки*",C5:C10)</f>
        <v>12</v>
      </c>
      <c r="K14" s="15"/>
      <c r="L14" s="25" t="s">
        <v>228</v>
      </c>
    </row>
    <row r="15" spans="1:12" ht="13" thickBot="1"/>
    <row r="16" spans="1:12" s="2" customFormat="1">
      <c r="B16" s="26" t="s">
        <v>132</v>
      </c>
      <c r="D16" s="28" t="s">
        <v>185</v>
      </c>
      <c r="H16" s="29"/>
      <c r="I16" s="19">
        <f>C5*D5+C6*D6+C7*D7+C8*D8+C9*D9+C10*D10</f>
        <v>60.25</v>
      </c>
      <c r="J16" s="133">
        <f>C5*D5+C6*D6+C7*D7+C8*D8+C9*D9+C10*D10</f>
        <v>60.25</v>
      </c>
      <c r="L16" s="28" t="s">
        <v>229</v>
      </c>
    </row>
    <row r="17" spans="1:12" ht="13" thickBot="1">
      <c r="D17" s="28" t="s">
        <v>186</v>
      </c>
      <c r="I17" s="35">
        <f>SUMPRODUCT(C5:C10,D5:D10)</f>
        <v>60.25</v>
      </c>
      <c r="J17" s="133">
        <f>SUMPRODUCT(C5:C10,D5:D10)</f>
        <v>60.25</v>
      </c>
      <c r="L17" s="28" t="s">
        <v>230</v>
      </c>
    </row>
    <row r="18" spans="1:12">
      <c r="C18" s="27"/>
      <c r="D18" s="28"/>
    </row>
    <row r="19" spans="1:12" ht="15.5">
      <c r="A19" s="67" t="s">
        <v>128</v>
      </c>
      <c r="C19" s="27"/>
      <c r="D19" s="28"/>
    </row>
    <row r="20" spans="1:12" ht="13" thickBot="1"/>
    <row r="21" spans="1:12" ht="13.5" thickBot="1">
      <c r="B21" s="122"/>
      <c r="C21" s="123" t="s">
        <v>24</v>
      </c>
      <c r="D21" s="124" t="s">
        <v>25</v>
      </c>
    </row>
    <row r="22" spans="1:12">
      <c r="B22" s="125" t="s">
        <v>26</v>
      </c>
      <c r="C22" s="126" t="s">
        <v>27</v>
      </c>
      <c r="D22" s="127">
        <v>3000</v>
      </c>
      <c r="F22" s="4" t="s">
        <v>28</v>
      </c>
      <c r="I22" s="23">
        <f>COUNTIF(C22:C26, "=ж")</f>
        <v>2</v>
      </c>
      <c r="J22" s="132">
        <v>2</v>
      </c>
    </row>
    <row r="23" spans="1:12">
      <c r="B23" s="125" t="s">
        <v>29</v>
      </c>
      <c r="C23" s="126" t="s">
        <v>30</v>
      </c>
      <c r="D23" s="128">
        <v>1000</v>
      </c>
      <c r="F23" s="4" t="s">
        <v>31</v>
      </c>
      <c r="I23" s="17">
        <f>COUNTIF(C22:C26, "=м")</f>
        <v>3</v>
      </c>
      <c r="J23" s="132">
        <v>3</v>
      </c>
    </row>
    <row r="24" spans="1:12">
      <c r="B24" s="125" t="s">
        <v>32</v>
      </c>
      <c r="C24" s="126" t="s">
        <v>27</v>
      </c>
      <c r="D24" s="127">
        <v>1000</v>
      </c>
      <c r="F24" s="4" t="s">
        <v>33</v>
      </c>
      <c r="I24" s="17">
        <f>SUMIF(C22:C26, "=ж", D22:D26) / COUNTIF(C22:C26, "=ж")</f>
        <v>1500</v>
      </c>
      <c r="J24" s="132">
        <v>1500</v>
      </c>
    </row>
    <row r="25" spans="1:12" ht="13" thickBot="1">
      <c r="B25" s="125" t="s">
        <v>34</v>
      </c>
      <c r="C25" s="126" t="s">
        <v>30</v>
      </c>
      <c r="D25" s="128">
        <v>2000</v>
      </c>
      <c r="F25" s="4" t="s">
        <v>35</v>
      </c>
      <c r="I25" s="18">
        <f>SUMIF(C22:C26, "=м", D22:D26) / COUNTIF(C22:C26, "=м")</f>
        <v>3000</v>
      </c>
      <c r="J25" s="132">
        <v>3000</v>
      </c>
    </row>
    <row r="26" spans="1:12" ht="13" thickBot="1">
      <c r="B26" s="129" t="s">
        <v>36</v>
      </c>
      <c r="C26" s="130" t="s">
        <v>27</v>
      </c>
      <c r="D26" s="131">
        <v>5000</v>
      </c>
    </row>
  </sheetData>
  <mergeCells count="1">
    <mergeCell ref="A1:J1"/>
  </mergeCells>
  <phoneticPr fontId="0" type="noConversion"/>
  <printOptions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showGridLines="0" zoomScaleNormal="100" workbookViewId="0">
      <selection activeCell="F16" sqref="F16"/>
    </sheetView>
  </sheetViews>
  <sheetFormatPr defaultColWidth="9.1796875" defaultRowHeight="12.5"/>
  <cols>
    <col min="1" max="1" width="8" style="53" customWidth="1"/>
    <col min="2" max="2" width="9.54296875" style="53" bestFit="1" customWidth="1"/>
    <col min="3" max="3" width="11.1796875" style="53" customWidth="1"/>
    <col min="4" max="4" width="11.54296875" style="53" customWidth="1"/>
    <col min="5" max="5" width="8" style="53" customWidth="1"/>
    <col min="6" max="6" width="10" style="53" customWidth="1"/>
    <col min="7" max="7" width="8.54296875" style="56" customWidth="1"/>
    <col min="8" max="8" width="9.1796875" style="53"/>
    <col min="9" max="9" width="10.1796875" style="53" bestFit="1" customWidth="1"/>
    <col min="10" max="16384" width="9.1796875" style="53"/>
  </cols>
  <sheetData>
    <row r="1" spans="1:11" s="51" customFormat="1" ht="29.25" customHeight="1">
      <c r="A1" s="184" t="s">
        <v>139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1" s="51" customFormat="1" ht="13.9" customHeight="1">
      <c r="A2" s="50"/>
      <c r="G2" s="52"/>
    </row>
    <row r="3" spans="1:11" s="51" customFormat="1" ht="14.5" customHeight="1">
      <c r="A3" s="67" t="s">
        <v>121</v>
      </c>
      <c r="G3" s="52"/>
    </row>
    <row r="4" spans="1:11" ht="13" thickBot="1">
      <c r="G4" s="53"/>
    </row>
    <row r="5" spans="1:11" ht="13">
      <c r="A5" s="77" t="s">
        <v>133</v>
      </c>
      <c r="E5" s="142">
        <v>5.6788999999999996</v>
      </c>
      <c r="G5" s="174" t="s">
        <v>135</v>
      </c>
      <c r="I5" s="54">
        <f>ROUND(E5,2)</f>
        <v>5.68</v>
      </c>
      <c r="J5" s="134">
        <f>ROUND(E5,2)</f>
        <v>5.68</v>
      </c>
      <c r="K5" s="36" t="s">
        <v>231</v>
      </c>
    </row>
    <row r="6" spans="1:11" ht="13.5" thickBot="1">
      <c r="A6" s="77" t="s">
        <v>134</v>
      </c>
      <c r="E6" s="142">
        <v>56789</v>
      </c>
      <c r="G6" s="174" t="s">
        <v>136</v>
      </c>
      <c r="I6" s="175">
        <f>ROUND(E6,-3)</f>
        <v>57000</v>
      </c>
      <c r="J6" s="134">
        <f>ROUND(E6,-3)</f>
        <v>57000</v>
      </c>
      <c r="K6" s="36" t="s">
        <v>232</v>
      </c>
    </row>
    <row r="7" spans="1:11" ht="13" thickBot="1">
      <c r="G7" s="36"/>
      <c r="J7" s="135"/>
      <c r="K7" s="36"/>
    </row>
    <row r="8" spans="1:11" ht="13">
      <c r="A8" s="77" t="s">
        <v>138</v>
      </c>
      <c r="E8" s="142">
        <v>12.67</v>
      </c>
      <c r="G8" s="174" t="s">
        <v>140</v>
      </c>
      <c r="I8" s="54">
        <f>ROUND(E8,0)</f>
        <v>13</v>
      </c>
      <c r="J8" s="134">
        <f>ROUND(E8,0)</f>
        <v>13</v>
      </c>
      <c r="K8" s="36" t="s">
        <v>233</v>
      </c>
    </row>
    <row r="9" spans="1:11" ht="13.5" thickBot="1">
      <c r="A9" s="77" t="s">
        <v>142</v>
      </c>
      <c r="E9" s="142">
        <v>12.67</v>
      </c>
      <c r="G9" s="174" t="s">
        <v>141</v>
      </c>
      <c r="I9" s="55">
        <f>TRUNC(E9)</f>
        <v>12</v>
      </c>
      <c r="J9" s="134">
        <f>TRUNC(E9)</f>
        <v>12</v>
      </c>
      <c r="K9" s="36" t="s">
        <v>234</v>
      </c>
    </row>
    <row r="10" spans="1:11">
      <c r="G10" s="53"/>
    </row>
    <row r="11" spans="1:11" ht="15.5">
      <c r="A11" s="67" t="s">
        <v>128</v>
      </c>
      <c r="G11" s="53"/>
    </row>
    <row r="13" spans="1:11" ht="13.5" thickBot="1">
      <c r="B13" s="142"/>
      <c r="C13" s="143" t="s">
        <v>37</v>
      </c>
      <c r="E13" s="57" t="s">
        <v>137</v>
      </c>
      <c r="G13" s="57"/>
    </row>
    <row r="14" spans="1:11">
      <c r="B14" s="142" t="s">
        <v>15</v>
      </c>
      <c r="C14" s="142">
        <v>4.53</v>
      </c>
      <c r="F14" s="37">
        <f>ROUND(C14,0)</f>
        <v>5</v>
      </c>
      <c r="G14" s="134">
        <v>5</v>
      </c>
    </row>
    <row r="15" spans="1:11">
      <c r="B15" s="142" t="s">
        <v>17</v>
      </c>
      <c r="C15" s="142">
        <v>3.24</v>
      </c>
      <c r="F15" s="38">
        <f>ROUND(C15,0)</f>
        <v>3</v>
      </c>
      <c r="G15" s="134">
        <v>3</v>
      </c>
    </row>
    <row r="16" spans="1:11" ht="13.5" thickBot="1">
      <c r="B16" s="143" t="s">
        <v>38</v>
      </c>
      <c r="C16" s="143">
        <f>SUM(C14:C15)</f>
        <v>7.7700000000000005</v>
      </c>
      <c r="F16" s="176">
        <f>ROUND(C16,-1)</f>
        <v>10</v>
      </c>
      <c r="G16" s="134">
        <v>10</v>
      </c>
    </row>
    <row r="17" spans="7:7">
      <c r="G17" s="7"/>
    </row>
  </sheetData>
  <mergeCells count="1">
    <mergeCell ref="A1:J1"/>
  </mergeCells>
  <phoneticPr fontId="0" type="noConversion"/>
  <printOptions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showGridLines="0" topLeftCell="A13" zoomScaleNormal="100" workbookViewId="0">
      <selection activeCell="H31" sqref="H31"/>
    </sheetView>
  </sheetViews>
  <sheetFormatPr defaultColWidth="9.1796875" defaultRowHeight="12.5"/>
  <cols>
    <col min="1" max="1" width="13.453125" style="4" customWidth="1"/>
    <col min="2" max="2" width="11.7265625" style="4" customWidth="1"/>
    <col min="3" max="3" width="19.81640625" style="4" customWidth="1"/>
    <col min="4" max="4" width="3" style="4" customWidth="1"/>
    <col min="5" max="5" width="8.1796875" style="4" customWidth="1"/>
    <col min="6" max="6" width="20.26953125" style="4" customWidth="1"/>
    <col min="7" max="7" width="5.453125" style="4" customWidth="1"/>
    <col min="8" max="8" width="24.54296875" style="4" customWidth="1"/>
    <col min="9" max="9" width="15.54296875" style="4" customWidth="1"/>
    <col min="10" max="10" width="7.26953125" style="4" customWidth="1"/>
    <col min="11" max="11" width="22.453125" style="4" customWidth="1"/>
    <col min="12" max="16384" width="9.1796875" style="4"/>
  </cols>
  <sheetData>
    <row r="1" spans="1:10" ht="29.25" customHeight="1">
      <c r="A1" s="183" t="s">
        <v>156</v>
      </c>
      <c r="B1" s="183"/>
      <c r="C1" s="183"/>
      <c r="D1" s="183"/>
      <c r="E1" s="183"/>
      <c r="F1" s="183"/>
      <c r="G1" s="183"/>
      <c r="H1" s="183"/>
      <c r="I1" s="183"/>
      <c r="J1" s="183"/>
    </row>
    <row r="3" spans="1:10" ht="15.5">
      <c r="A3" s="67" t="s">
        <v>121</v>
      </c>
    </row>
    <row r="4" spans="1:10">
      <c r="H4" s="4" t="s">
        <v>158</v>
      </c>
    </row>
    <row r="5" spans="1:10" ht="13">
      <c r="A5" s="185" t="s">
        <v>53</v>
      </c>
      <c r="B5" s="185"/>
      <c r="C5" s="139">
        <v>1000</v>
      </c>
      <c r="E5" s="174" t="s">
        <v>266</v>
      </c>
      <c r="G5"/>
      <c r="H5" s="22" t="str">
        <f>"Всего выдано "&amp;C5&amp;" рублей"</f>
        <v>Всего выдано 1000 рублей</v>
      </c>
    </row>
    <row r="6" spans="1:10">
      <c r="A6" s="185"/>
      <c r="B6" s="185"/>
      <c r="E6" s="36"/>
      <c r="G6"/>
      <c r="H6" s="7" t="str">
        <f>"Всего выдано "&amp;C5&amp;" рублей"</f>
        <v>Всего выдано 1000 рублей</v>
      </c>
    </row>
    <row r="7" spans="1:10">
      <c r="E7" s="36"/>
      <c r="G7"/>
      <c r="H7" s="7"/>
    </row>
    <row r="8" spans="1:10">
      <c r="A8"/>
      <c r="H8" s="4" t="s">
        <v>159</v>
      </c>
    </row>
    <row r="9" spans="1:10" ht="13">
      <c r="A9" s="77" t="s">
        <v>54</v>
      </c>
      <c r="C9" s="139" t="s">
        <v>157</v>
      </c>
      <c r="F9" s="177" t="s">
        <v>194</v>
      </c>
      <c r="H9" s="22" t="str">
        <f>MID(C9,7,2)</f>
        <v>77</v>
      </c>
      <c r="J9" s="25" t="s">
        <v>244</v>
      </c>
    </row>
    <row r="10" spans="1:10">
      <c r="E10" s="25"/>
      <c r="H10" s="7" t="str">
        <f>MID(C9,7,2)</f>
        <v>77</v>
      </c>
      <c r="J10" s="7"/>
    </row>
    <row r="11" spans="1:10">
      <c r="E11" s="25"/>
      <c r="H11" s="7"/>
      <c r="J11" s="7"/>
    </row>
    <row r="12" spans="1:10">
      <c r="E12" s="25"/>
      <c r="H12" s="4" t="s">
        <v>162</v>
      </c>
      <c r="J12" s="7"/>
    </row>
    <row r="13" spans="1:10" ht="13">
      <c r="A13" s="77" t="s">
        <v>160</v>
      </c>
      <c r="C13" s="139" t="s">
        <v>161</v>
      </c>
      <c r="F13" s="181" t="s">
        <v>195</v>
      </c>
      <c r="H13" s="22" t="str">
        <f>LEFT(C13,6)</f>
        <v>125080</v>
      </c>
      <c r="J13" s="36" t="s">
        <v>245</v>
      </c>
    </row>
    <row r="14" spans="1:10">
      <c r="E14" s="25"/>
      <c r="H14" s="7" t="str">
        <f>LEFT(C13,6)</f>
        <v>125080</v>
      </c>
      <c r="J14" s="7"/>
    </row>
    <row r="16" spans="1:10">
      <c r="E16" s="25"/>
      <c r="H16" s="4" t="s">
        <v>165</v>
      </c>
    </row>
    <row r="17" spans="1:10" ht="13">
      <c r="A17" s="77" t="s">
        <v>163</v>
      </c>
      <c r="C17" s="139" t="s">
        <v>164</v>
      </c>
      <c r="F17" s="181" t="s">
        <v>196</v>
      </c>
      <c r="H17" s="22" t="str">
        <f>RIGHT(C17,4)</f>
        <v>1870</v>
      </c>
      <c r="J17" s="36" t="s">
        <v>246</v>
      </c>
    </row>
    <row r="18" spans="1:10">
      <c r="E18" s="25"/>
      <c r="H18" s="7" t="str">
        <f>RIGHT(C17,4)</f>
        <v>1870</v>
      </c>
    </row>
    <row r="19" spans="1:10">
      <c r="E19" s="25"/>
      <c r="H19" s="7"/>
    </row>
    <row r="20" spans="1:10">
      <c r="E20" s="25"/>
      <c r="H20" s="7"/>
    </row>
    <row r="21" spans="1:10">
      <c r="E21" s="25"/>
      <c r="H21" s="4" t="s">
        <v>184</v>
      </c>
    </row>
    <row r="22" spans="1:10" ht="13">
      <c r="A22" s="77" t="s">
        <v>166</v>
      </c>
      <c r="C22" s="139" t="s">
        <v>191</v>
      </c>
      <c r="F22" s="177" t="s">
        <v>197</v>
      </c>
      <c r="H22" s="22">
        <f>SEARCH("F012",C22)</f>
        <v>9</v>
      </c>
      <c r="I22" s="191"/>
      <c r="J22" s="25" t="s">
        <v>247</v>
      </c>
    </row>
    <row r="23" spans="1:10">
      <c r="E23" s="25"/>
      <c r="H23" s="95">
        <f>SEARCH("F012",C22)</f>
        <v>9</v>
      </c>
      <c r="I23" s="191"/>
    </row>
    <row r="24" spans="1:10">
      <c r="E24" s="25"/>
      <c r="H24" s="4" t="s">
        <v>192</v>
      </c>
      <c r="I24" s="98"/>
    </row>
    <row r="25" spans="1:10">
      <c r="F25" s="177" t="s">
        <v>198</v>
      </c>
      <c r="H25" s="22" t="e">
        <f>SEARCH("F112",C22)</f>
        <v>#VALUE!</v>
      </c>
      <c r="I25" s="98"/>
      <c r="J25" s="25" t="s">
        <v>248</v>
      </c>
    </row>
    <row r="26" spans="1:10">
      <c r="E26" s="75"/>
      <c r="G26" s="75"/>
      <c r="H26" s="95" t="e">
        <f>SEARCH("F112",C22)</f>
        <v>#VALUE!</v>
      </c>
      <c r="I26" s="76"/>
    </row>
    <row r="27" spans="1:10">
      <c r="E27" s="75"/>
      <c r="G27" s="75"/>
      <c r="H27" s="95"/>
      <c r="I27" s="76"/>
    </row>
    <row r="28" spans="1:10" ht="15.5">
      <c r="A28" s="67" t="s">
        <v>167</v>
      </c>
    </row>
    <row r="29" spans="1:10" ht="13.5" thickBot="1">
      <c r="A29" s="30"/>
      <c r="E29"/>
      <c r="F29" s="30" t="s">
        <v>55</v>
      </c>
    </row>
    <row r="30" spans="1:10" ht="13" thickBot="1">
      <c r="A30" s="139" t="s">
        <v>56</v>
      </c>
      <c r="B30" s="139" t="s">
        <v>57</v>
      </c>
      <c r="C30" s="139" t="s">
        <v>58</v>
      </c>
      <c r="D30" s="4" t="s">
        <v>59</v>
      </c>
      <c r="E30"/>
      <c r="F30" s="37" t="str">
        <f xml:space="preserve">  ""&amp;A30&amp;" "&amp;LEFT(B30,1)&amp;"."&amp;LEFT(C30,1)&amp;"."</f>
        <v>Кукушкин А.П.</v>
      </c>
      <c r="G30" s="7" t="s">
        <v>174</v>
      </c>
    </row>
    <row r="31" spans="1:10" ht="13" thickBot="1">
      <c r="A31" s="139" t="s">
        <v>60</v>
      </c>
      <c r="B31" s="139" t="s">
        <v>61</v>
      </c>
      <c r="C31" s="139" t="s">
        <v>62</v>
      </c>
      <c r="E31"/>
      <c r="F31" s="37" t="str">
        <f t="shared" ref="F31:F32" si="0" xml:space="preserve">  ""&amp;A31&amp;" "&amp;LEFT(B31,1)&amp;"."&amp;LEFT(C31,1)&amp;"."</f>
        <v>Ульянов В.И.</v>
      </c>
      <c r="G31" s="7" t="s">
        <v>175</v>
      </c>
    </row>
    <row r="32" spans="1:10">
      <c r="A32" s="139" t="s">
        <v>63</v>
      </c>
      <c r="B32" s="139" t="s">
        <v>64</v>
      </c>
      <c r="C32" s="139" t="s">
        <v>65</v>
      </c>
      <c r="E32"/>
      <c r="F32" s="37" t="str">
        <f t="shared" si="0"/>
        <v>Силливанова М.И.</v>
      </c>
      <c r="G32" s="7" t="s">
        <v>176</v>
      </c>
    </row>
  </sheetData>
  <mergeCells count="3">
    <mergeCell ref="I22:I23"/>
    <mergeCell ref="A5:B6"/>
    <mergeCell ref="A1:J1"/>
  </mergeCells>
  <phoneticPr fontId="0" type="noConversion"/>
  <printOptions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topLeftCell="A7" zoomScaleNormal="100" workbookViewId="0">
      <selection activeCell="I19" sqref="I19"/>
    </sheetView>
  </sheetViews>
  <sheetFormatPr defaultColWidth="9.1796875" defaultRowHeight="12.5"/>
  <cols>
    <col min="1" max="2" width="8" style="4" customWidth="1"/>
    <col min="3" max="3" width="5.26953125" style="4" customWidth="1"/>
    <col min="4" max="4" width="8.54296875" style="4" customWidth="1"/>
    <col min="5" max="5" width="14.453125" style="4" customWidth="1"/>
    <col min="6" max="6" width="10.90625" style="4" customWidth="1"/>
    <col min="7" max="7" width="25.26953125" style="4" customWidth="1"/>
    <col min="8" max="8" width="30.7265625" style="4" bestFit="1" customWidth="1"/>
    <col min="9" max="9" width="8.1796875" style="4" customWidth="1"/>
    <col min="10" max="10" width="10.26953125" style="4" bestFit="1" customWidth="1"/>
    <col min="11" max="16384" width="9.1796875" style="4"/>
  </cols>
  <sheetData>
    <row r="1" spans="1:12" ht="29.25" customHeight="1">
      <c r="A1" s="183" t="s">
        <v>143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2" ht="14.5" customHeight="1">
      <c r="A2" s="49"/>
    </row>
    <row r="3" spans="1:12" ht="15.5">
      <c r="A3" s="67" t="s">
        <v>121</v>
      </c>
    </row>
    <row r="4" spans="1:12" ht="16" thickBot="1">
      <c r="A4" s="67"/>
    </row>
    <row r="5" spans="1:12" ht="13">
      <c r="A5" s="77" t="s">
        <v>39</v>
      </c>
      <c r="E5" s="25" t="s">
        <v>40</v>
      </c>
      <c r="G5" s="99" t="s">
        <v>189</v>
      </c>
      <c r="H5" s="70">
        <f ca="1">TODAY()</f>
        <v>44617</v>
      </c>
      <c r="I5" s="187">
        <f ca="1">TODAY()</f>
        <v>44617</v>
      </c>
      <c r="J5" s="188"/>
      <c r="L5" s="25" t="s">
        <v>235</v>
      </c>
    </row>
    <row r="6" spans="1:12" ht="13.5" thickBot="1">
      <c r="A6" s="77" t="s">
        <v>41</v>
      </c>
      <c r="E6" s="25" t="s">
        <v>42</v>
      </c>
      <c r="G6" s="99" t="s">
        <v>190</v>
      </c>
      <c r="H6" s="72">
        <f ca="1">NOW()</f>
        <v>44617.637267361111</v>
      </c>
      <c r="I6" s="189">
        <f ca="1">NOW()</f>
        <v>44617.637267361111</v>
      </c>
      <c r="J6" s="190"/>
      <c r="L6" s="25" t="s">
        <v>236</v>
      </c>
    </row>
    <row r="7" spans="1:12">
      <c r="E7" s="25"/>
      <c r="G7" s="71"/>
    </row>
    <row r="8" spans="1:12" ht="13" thickBot="1"/>
    <row r="9" spans="1:12">
      <c r="A9" s="185" t="s">
        <v>150</v>
      </c>
      <c r="B9" s="185"/>
      <c r="C9" s="185"/>
      <c r="D9" s="186"/>
      <c r="E9" s="140">
        <v>36526</v>
      </c>
      <c r="G9" s="4" t="s">
        <v>151</v>
      </c>
      <c r="H9" s="177" t="s">
        <v>149</v>
      </c>
      <c r="I9" s="68">
        <f ca="1">E10-E9</f>
        <v>8091</v>
      </c>
      <c r="J9" s="134">
        <f ca="1">E10-E9</f>
        <v>8091</v>
      </c>
      <c r="L9" s="31" t="s">
        <v>149</v>
      </c>
    </row>
    <row r="10" spans="1:12" ht="13" thickBot="1">
      <c r="A10" s="185"/>
      <c r="B10" s="185"/>
      <c r="C10" s="185"/>
      <c r="D10" s="186"/>
      <c r="E10" s="140">
        <f ca="1">TODAY()</f>
        <v>44617</v>
      </c>
      <c r="G10" s="4" t="s">
        <v>237</v>
      </c>
      <c r="H10" s="178" t="s">
        <v>239</v>
      </c>
      <c r="I10" s="69">
        <f ca="1">TODAY()-"1/1/18"</f>
        <v>1516</v>
      </c>
      <c r="J10" s="136">
        <f ca="1">TODAY()-"1/1/18"</f>
        <v>1516</v>
      </c>
      <c r="L10" s="25" t="s">
        <v>238</v>
      </c>
    </row>
    <row r="11" spans="1:12">
      <c r="H11" s="25"/>
      <c r="J11" s="137"/>
    </row>
    <row r="12" spans="1:12" ht="13" thickBot="1">
      <c r="J12" s="137"/>
    </row>
    <row r="13" spans="1:12" ht="13">
      <c r="A13" s="77" t="s">
        <v>43</v>
      </c>
      <c r="E13" s="5" t="s">
        <v>44</v>
      </c>
      <c r="G13" s="4" t="s">
        <v>145</v>
      </c>
      <c r="H13" s="6" t="s">
        <v>152</v>
      </c>
      <c r="I13" s="68">
        <f ca="1">YEAR(TODAY())</f>
        <v>2022</v>
      </c>
      <c r="J13" s="132">
        <f ca="1">YEAR(TODAY())</f>
        <v>2022</v>
      </c>
      <c r="L13" s="6" t="s">
        <v>240</v>
      </c>
    </row>
    <row r="14" spans="1:12" ht="13">
      <c r="A14" s="77" t="s">
        <v>45</v>
      </c>
      <c r="E14" s="5" t="s">
        <v>46</v>
      </c>
      <c r="G14" s="4" t="s">
        <v>146</v>
      </c>
      <c r="H14" s="6" t="s">
        <v>153</v>
      </c>
      <c r="I14" s="179">
        <f ca="1">MONTH(TODAY())</f>
        <v>2</v>
      </c>
      <c r="J14" s="132">
        <f ca="1">MONTH(TODAY())</f>
        <v>2</v>
      </c>
      <c r="L14" s="6" t="s">
        <v>241</v>
      </c>
    </row>
    <row r="15" spans="1:12" ht="13">
      <c r="A15" s="77" t="s">
        <v>47</v>
      </c>
      <c r="E15" s="5" t="s">
        <v>48</v>
      </c>
      <c r="G15" s="4" t="s">
        <v>147</v>
      </c>
      <c r="H15" s="6" t="s">
        <v>154</v>
      </c>
      <c r="I15" s="73">
        <f ca="1">DAY(TODAY())</f>
        <v>25</v>
      </c>
      <c r="J15" s="132">
        <f ca="1">DAY(TODAY())</f>
        <v>25</v>
      </c>
      <c r="L15" s="6" t="s">
        <v>242</v>
      </c>
    </row>
    <row r="16" spans="1:12" ht="13.5" thickBot="1">
      <c r="A16" s="77" t="s">
        <v>49</v>
      </c>
      <c r="E16" s="5" t="s">
        <v>144</v>
      </c>
      <c r="G16" s="4" t="s">
        <v>148</v>
      </c>
      <c r="H16" s="6" t="s">
        <v>155</v>
      </c>
      <c r="I16" s="69">
        <f ca="1">WEEKDAY(TODAY(),2)</f>
        <v>5</v>
      </c>
      <c r="J16" s="132">
        <f ca="1">WEEKDAY(TODAY(),2)</f>
        <v>5</v>
      </c>
      <c r="L16" s="6" t="s">
        <v>243</v>
      </c>
    </row>
    <row r="17" spans="1:12" ht="13" thickBot="1">
      <c r="E17" s="5"/>
      <c r="H17" s="6"/>
      <c r="J17" s="137"/>
    </row>
    <row r="18" spans="1:12" ht="13">
      <c r="A18" s="77" t="s">
        <v>187</v>
      </c>
      <c r="E18" s="141">
        <v>36994</v>
      </c>
      <c r="G18" s="4" t="s">
        <v>188</v>
      </c>
      <c r="H18" s="6" t="s">
        <v>262</v>
      </c>
      <c r="I18" s="68">
        <f ca="1">YEAR(TODAY())-YEAR(E18)</f>
        <v>21</v>
      </c>
      <c r="J18" s="138">
        <f ca="1">YEAR(TODAY())-YEAR(E18)</f>
        <v>21</v>
      </c>
      <c r="L18" s="6" t="s">
        <v>264</v>
      </c>
    </row>
    <row r="19" spans="1:12" ht="13.5" thickBot="1">
      <c r="A19" s="77"/>
      <c r="E19" s="100"/>
      <c r="H19" s="6" t="s">
        <v>263</v>
      </c>
      <c r="I19" s="69">
        <f ca="1">YEARFRAC(E18,TODAY())</f>
        <v>20.866666666666667</v>
      </c>
      <c r="J19" s="138">
        <f ca="1">YEARFRAC(E18,TODAY())</f>
        <v>20.866666666666667</v>
      </c>
      <c r="L19" s="6" t="s">
        <v>265</v>
      </c>
    </row>
    <row r="20" spans="1:12" ht="13">
      <c r="A20" s="77"/>
      <c r="E20" s="100"/>
      <c r="H20" s="6"/>
      <c r="I20" s="101"/>
    </row>
    <row r="21" spans="1:12" ht="15.5">
      <c r="A21" s="67" t="s">
        <v>120</v>
      </c>
      <c r="E21" s="5"/>
      <c r="H21" s="6"/>
      <c r="I21" s="16"/>
    </row>
    <row r="22" spans="1:12" ht="13" thickBot="1"/>
    <row r="23" spans="1:12">
      <c r="A23" s="4" t="s">
        <v>50</v>
      </c>
      <c r="F23" s="74">
        <f ca="1">TODAY() + 7</f>
        <v>44624</v>
      </c>
    </row>
    <row r="24" spans="1:12">
      <c r="A24" s="4" t="s">
        <v>51</v>
      </c>
      <c r="F24" s="17">
        <f>WEEKDAY(17/6/2000, 2)</f>
        <v>6</v>
      </c>
    </row>
    <row r="25" spans="1:12" ht="13" thickBot="1">
      <c r="A25" s="4" t="s">
        <v>52</v>
      </c>
      <c r="F25" s="180">
        <f ca="1">YEARFRAC("17/06/2000",TODAY())</f>
        <v>21.68888888888889</v>
      </c>
    </row>
  </sheetData>
  <mergeCells count="4">
    <mergeCell ref="A9:D10"/>
    <mergeCell ref="I5:J5"/>
    <mergeCell ref="I6:J6"/>
    <mergeCell ref="A1:J1"/>
  </mergeCells>
  <phoneticPr fontId="0" type="noConversion"/>
  <printOptions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6"/>
  <sheetViews>
    <sheetView showGridLines="0" topLeftCell="A22" zoomScaleNormal="100" workbookViewId="0">
      <selection activeCell="H33" sqref="H33"/>
    </sheetView>
  </sheetViews>
  <sheetFormatPr defaultColWidth="9.1796875" defaultRowHeight="12.5"/>
  <cols>
    <col min="1" max="1" width="11.81640625" style="4" customWidth="1"/>
    <col min="2" max="2" width="13.453125" style="4" bestFit="1" customWidth="1"/>
    <col min="3" max="3" width="7.26953125" style="4" customWidth="1"/>
    <col min="4" max="4" width="17" style="4" customWidth="1"/>
    <col min="5" max="5" width="8" style="4" customWidth="1"/>
    <col min="6" max="6" width="17.26953125" style="4" customWidth="1"/>
    <col min="7" max="7" width="9.1796875" style="4"/>
    <col min="8" max="8" width="16.7265625" style="4" customWidth="1"/>
    <col min="9" max="16384" width="9.1796875" style="4"/>
  </cols>
  <sheetData>
    <row r="1" spans="1:12" ht="29.25" customHeight="1">
      <c r="A1" s="183" t="s">
        <v>168</v>
      </c>
      <c r="B1" s="183"/>
      <c r="C1" s="183"/>
      <c r="D1" s="183"/>
      <c r="E1" s="183"/>
      <c r="F1" s="183"/>
      <c r="G1" s="183"/>
      <c r="H1" s="183"/>
      <c r="I1" s="183"/>
      <c r="J1" s="183"/>
    </row>
    <row r="3" spans="1:12" ht="15.5">
      <c r="A3" s="67" t="s">
        <v>121</v>
      </c>
      <c r="I3"/>
    </row>
    <row r="4" spans="1:12" ht="15.5">
      <c r="A4" s="67"/>
    </row>
    <row r="5" spans="1:12" ht="13">
      <c r="A5" s="77" t="s">
        <v>66</v>
      </c>
    </row>
    <row r="7" spans="1:12">
      <c r="A7" s="4" t="s">
        <v>67</v>
      </c>
      <c r="B7" s="139">
        <v>20</v>
      </c>
      <c r="D7" s="22" t="str">
        <f>IF(B7&gt;=16,"Добро пожаловать","Вход воспрещен")</f>
        <v>Добро пожаловать</v>
      </c>
      <c r="F7" s="178" t="s">
        <v>169</v>
      </c>
      <c r="L7" s="25" t="s">
        <v>249</v>
      </c>
    </row>
    <row r="8" spans="1:12">
      <c r="D8" s="7" t="str">
        <f>IF(B7&gt;=16,"Добро пожаловать","Вход воспрещен")</f>
        <v>Добро пожаловать</v>
      </c>
    </row>
    <row r="9" spans="1:12" ht="13">
      <c r="A9" s="78" t="s">
        <v>68</v>
      </c>
      <c r="B9"/>
      <c r="C9"/>
      <c r="D9"/>
      <c r="E9" s="10" t="s">
        <v>69</v>
      </c>
      <c r="F9" s="9" t="s">
        <v>70</v>
      </c>
      <c r="L9" s="9" t="s">
        <v>250</v>
      </c>
    </row>
    <row r="10" spans="1:12" ht="13">
      <c r="A10"/>
      <c r="B10"/>
      <c r="C10"/>
      <c r="D10"/>
      <c r="E10" s="10" t="s">
        <v>71</v>
      </c>
      <c r="F10" s="9" t="s">
        <v>72</v>
      </c>
      <c r="L10" s="9" t="s">
        <v>251</v>
      </c>
    </row>
    <row r="12" spans="1:12" s="39" customFormat="1">
      <c r="A12" s="79" t="s">
        <v>170</v>
      </c>
      <c r="B12" s="144">
        <f ca="1">TODAY()</f>
        <v>44617</v>
      </c>
      <c r="C12" s="40" t="s">
        <v>171</v>
      </c>
      <c r="D12" s="22" t="str">
        <f ca="1">IF(OR(WEEKDAY(B12,2)=6,WEEKDAY(B12,2)=7),"Выходной!","Рабочий день")</f>
        <v>Рабочий день</v>
      </c>
      <c r="F12" s="9" t="s">
        <v>73</v>
      </c>
      <c r="L12" s="9" t="s">
        <v>252</v>
      </c>
    </row>
    <row r="13" spans="1:12" s="39" customFormat="1">
      <c r="A13" s="8"/>
      <c r="B13" s="8"/>
      <c r="C13" s="8"/>
      <c r="D13" s="11" t="str">
        <f ca="1">IF(OR(WEEKDAY(B12)=1,WEEKDAY(B12)=7),"Выходной!!!","Рабочий день….")</f>
        <v>Рабочий день….</v>
      </c>
    </row>
    <row r="14" spans="1:12" s="39" customFormat="1">
      <c r="A14" s="8"/>
      <c r="B14" s="8"/>
      <c r="C14" s="8"/>
      <c r="D14" s="11"/>
    </row>
    <row r="15" spans="1:12" s="39" customFormat="1" ht="15.5">
      <c r="A15" s="67" t="s">
        <v>172</v>
      </c>
      <c r="B15" s="8"/>
      <c r="C15" s="8"/>
      <c r="D15" s="11"/>
    </row>
    <row r="16" spans="1:12" ht="13" thickBot="1"/>
    <row r="17" spans="1:7" ht="28.9" customHeight="1">
      <c r="A17" s="145" t="s">
        <v>74</v>
      </c>
      <c r="B17" s="146" t="s">
        <v>75</v>
      </c>
      <c r="C17" s="196" t="s">
        <v>117</v>
      </c>
      <c r="D17" s="197"/>
    </row>
    <row r="18" spans="1:7">
      <c r="A18" s="147" t="s">
        <v>76</v>
      </c>
      <c r="B18" s="171">
        <v>42948</v>
      </c>
      <c r="C18" s="198" t="str">
        <f ca="1">IF(TODAY()&gt;=B18,"просрочен","годен")</f>
        <v>просрочен</v>
      </c>
      <c r="D18" s="199"/>
      <c r="E18" s="7" t="s">
        <v>177</v>
      </c>
    </row>
    <row r="19" spans="1:7">
      <c r="A19" s="147" t="s">
        <v>77</v>
      </c>
      <c r="B19" s="171">
        <v>44735</v>
      </c>
      <c r="C19" s="198" t="str">
        <f t="shared" ref="C19:C21" ca="1" si="0">IF(TODAY()&gt;=B19,"просрочен","годен")</f>
        <v>годен</v>
      </c>
      <c r="D19" s="199"/>
      <c r="E19" s="7" t="s">
        <v>178</v>
      </c>
    </row>
    <row r="20" spans="1:7">
      <c r="A20" s="147" t="s">
        <v>78</v>
      </c>
      <c r="B20" s="171">
        <v>42564</v>
      </c>
      <c r="C20" s="198" t="str">
        <f t="shared" ca="1" si="0"/>
        <v>просрочен</v>
      </c>
      <c r="D20" s="199"/>
      <c r="E20" s="7" t="s">
        <v>177</v>
      </c>
    </row>
    <row r="21" spans="1:7" ht="13" thickBot="1">
      <c r="A21" s="148" t="s">
        <v>79</v>
      </c>
      <c r="B21" s="172">
        <v>43086</v>
      </c>
      <c r="C21" s="198" t="str">
        <f t="shared" ca="1" si="0"/>
        <v>просрочен</v>
      </c>
      <c r="D21" s="199"/>
      <c r="E21" s="7" t="s">
        <v>177</v>
      </c>
    </row>
    <row r="22" spans="1:7" ht="13" thickBot="1"/>
    <row r="23" spans="1:7" ht="26.25" customHeight="1">
      <c r="A23" s="145" t="s">
        <v>74</v>
      </c>
      <c r="B23" s="149" t="s">
        <v>110</v>
      </c>
      <c r="C23" s="149" t="s">
        <v>111</v>
      </c>
      <c r="D23" s="192" t="s">
        <v>37</v>
      </c>
      <c r="E23" s="193"/>
      <c r="F23" s="194" t="s">
        <v>118</v>
      </c>
      <c r="G23" s="195"/>
    </row>
    <row r="24" spans="1:7">
      <c r="A24" s="147" t="s">
        <v>15</v>
      </c>
      <c r="B24" s="150">
        <v>1.5</v>
      </c>
      <c r="C24" s="139">
        <v>40</v>
      </c>
      <c r="D24" s="182">
        <f xml:space="preserve"> B24*C24</f>
        <v>60</v>
      </c>
      <c r="E24" s="63">
        <v>60</v>
      </c>
      <c r="F24" s="62">
        <f>IF(C24 &gt; 50, D24 - D24/10,D24)</f>
        <v>60</v>
      </c>
      <c r="G24" s="65">
        <v>60</v>
      </c>
    </row>
    <row r="25" spans="1:7">
      <c r="A25" s="147" t="s">
        <v>17</v>
      </c>
      <c r="B25" s="150">
        <v>3.15</v>
      </c>
      <c r="C25" s="139">
        <v>55</v>
      </c>
      <c r="D25" s="182">
        <f t="shared" ref="D25:D26" si="1" xml:space="preserve"> B25*C25</f>
        <v>173.25</v>
      </c>
      <c r="E25" s="63">
        <v>173.25</v>
      </c>
      <c r="F25" s="62">
        <f>IF(C25 &gt; 50, D25 - D25/10,D25)</f>
        <v>155.92500000000001</v>
      </c>
      <c r="G25" s="65">
        <v>155.92500000000001</v>
      </c>
    </row>
    <row r="26" spans="1:7" ht="13" thickBot="1">
      <c r="A26" s="148" t="s">
        <v>18</v>
      </c>
      <c r="B26" s="151">
        <v>2.5</v>
      </c>
      <c r="C26" s="152">
        <v>60</v>
      </c>
      <c r="D26" s="182">
        <f t="shared" si="1"/>
        <v>150</v>
      </c>
      <c r="E26" s="64">
        <v>150</v>
      </c>
      <c r="F26" s="62">
        <f>IF(C26 &gt; 50, D26 - D26/10,D26)</f>
        <v>135</v>
      </c>
      <c r="G26" s="66">
        <v>135</v>
      </c>
    </row>
  </sheetData>
  <mergeCells count="8">
    <mergeCell ref="A1:J1"/>
    <mergeCell ref="D23:E23"/>
    <mergeCell ref="F23:G23"/>
    <mergeCell ref="C17:D17"/>
    <mergeCell ref="C18:D18"/>
    <mergeCell ref="C19:D19"/>
    <mergeCell ref="C20:D20"/>
    <mergeCell ref="C21:D21"/>
  </mergeCells>
  <phoneticPr fontId="0" type="noConversion"/>
  <printOptions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8"/>
  <sheetViews>
    <sheetView showGridLines="0" tabSelected="1" topLeftCell="A10" zoomScaleNormal="100" workbookViewId="0">
      <selection activeCell="F24" sqref="F24"/>
    </sheetView>
  </sheetViews>
  <sheetFormatPr defaultColWidth="8" defaultRowHeight="12.5"/>
  <cols>
    <col min="1" max="1" width="12.453125" style="41" customWidth="1"/>
    <col min="2" max="2" width="14.453125" style="41" customWidth="1"/>
    <col min="3" max="3" width="21.1796875" style="41" customWidth="1"/>
    <col min="4" max="4" width="13.54296875" style="41" customWidth="1"/>
    <col min="5" max="5" width="6.1796875" style="41" customWidth="1"/>
    <col min="6" max="6" width="13" style="41" customWidth="1"/>
    <col min="7" max="7" width="20.1796875" style="41" customWidth="1"/>
    <col min="8" max="8" width="13.81640625" style="41" bestFit="1" customWidth="1"/>
    <col min="9" max="16384" width="8" style="41"/>
  </cols>
  <sheetData>
    <row r="1" spans="1:12" ht="28.5" customHeight="1">
      <c r="A1" s="183" t="s">
        <v>199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2">
      <c r="G2" s="42"/>
    </row>
    <row r="3" spans="1:12" ht="15.5">
      <c r="A3" s="67" t="s">
        <v>121</v>
      </c>
      <c r="G3" s="42"/>
    </row>
    <row r="4" spans="1:12">
      <c r="G4" s="42"/>
    </row>
    <row r="5" spans="1:12" ht="13">
      <c r="A5" s="78" t="s">
        <v>179</v>
      </c>
      <c r="C5" s="43"/>
      <c r="D5" s="45" t="s">
        <v>173</v>
      </c>
      <c r="E5" s="45"/>
      <c r="H5" s="44"/>
    </row>
    <row r="7" spans="1:12" ht="13">
      <c r="A7" s="81">
        <v>1</v>
      </c>
      <c r="B7" s="81">
        <v>2</v>
      </c>
      <c r="C7" s="81">
        <v>3</v>
      </c>
      <c r="D7" s="81">
        <v>4</v>
      </c>
      <c r="E7" s="81"/>
      <c r="H7" s="156" t="s">
        <v>84</v>
      </c>
    </row>
    <row r="8" spans="1:12" ht="13">
      <c r="A8" s="82" t="s">
        <v>74</v>
      </c>
      <c r="B8" s="82" t="s">
        <v>81</v>
      </c>
      <c r="C8" s="82" t="s">
        <v>82</v>
      </c>
      <c r="D8" s="82" t="s">
        <v>83</v>
      </c>
      <c r="E8" s="157"/>
      <c r="H8" s="46" t="s">
        <v>96</v>
      </c>
    </row>
    <row r="9" spans="1:12" ht="13">
      <c r="A9" s="153" t="s">
        <v>86</v>
      </c>
      <c r="B9" s="142" t="s">
        <v>87</v>
      </c>
      <c r="C9" s="142" t="s">
        <v>88</v>
      </c>
      <c r="D9" s="142" t="s">
        <v>89</v>
      </c>
      <c r="E9" s="158"/>
      <c r="H9" s="156" t="s">
        <v>81</v>
      </c>
    </row>
    <row r="10" spans="1:12">
      <c r="A10" s="153" t="s">
        <v>85</v>
      </c>
      <c r="B10" s="142" t="s">
        <v>87</v>
      </c>
      <c r="C10" s="142" t="s">
        <v>90</v>
      </c>
      <c r="D10" s="142" t="s">
        <v>91</v>
      </c>
      <c r="E10" s="158"/>
      <c r="F10" s="215" t="s">
        <v>200</v>
      </c>
      <c r="H10" s="96" t="str">
        <f>VLOOKUP(H8,A8:D13,2,0)</f>
        <v>Moscow</v>
      </c>
      <c r="I10" s="155" t="str">
        <f>VLOOKUP(H8,A8:D13,2,0)</f>
        <v>Moscow</v>
      </c>
      <c r="L10" s="47" t="s">
        <v>253</v>
      </c>
    </row>
    <row r="11" spans="1:12" ht="13">
      <c r="A11" s="153" t="s">
        <v>92</v>
      </c>
      <c r="B11" s="142" t="s">
        <v>93</v>
      </c>
      <c r="C11" s="142" t="s">
        <v>94</v>
      </c>
      <c r="D11" s="142" t="s">
        <v>95</v>
      </c>
      <c r="E11" s="158"/>
      <c r="H11" s="156" t="s">
        <v>82</v>
      </c>
    </row>
    <row r="12" spans="1:12">
      <c r="A12" s="153" t="s">
        <v>96</v>
      </c>
      <c r="B12" s="142" t="s">
        <v>87</v>
      </c>
      <c r="C12" s="142" t="s">
        <v>97</v>
      </c>
      <c r="D12" s="142" t="s">
        <v>98</v>
      </c>
      <c r="E12" s="158"/>
      <c r="F12" s="215" t="s">
        <v>201</v>
      </c>
      <c r="H12" s="96" t="str">
        <f>VLOOKUP(H8,A8:D13,3,0)</f>
        <v>Tverskaya ul., 123</v>
      </c>
      <c r="I12" s="155" t="str">
        <f>VLOOKUP(H8,A8:D13,3,0)</f>
        <v>Tverskaya ul., 123</v>
      </c>
      <c r="L12" s="47" t="s">
        <v>254</v>
      </c>
    </row>
    <row r="13" spans="1:12" ht="13">
      <c r="A13" s="153" t="s">
        <v>99</v>
      </c>
      <c r="B13" s="142" t="s">
        <v>100</v>
      </c>
      <c r="C13" s="142" t="s">
        <v>101</v>
      </c>
      <c r="D13" s="142" t="s">
        <v>102</v>
      </c>
      <c r="E13" s="158"/>
      <c r="H13" s="156" t="s">
        <v>83</v>
      </c>
    </row>
    <row r="14" spans="1:12">
      <c r="F14" s="215" t="s">
        <v>202</v>
      </c>
      <c r="H14" s="96" t="str">
        <f>VLOOKUP(H8,A8:D13,4,0)</f>
        <v>(095)343-3455</v>
      </c>
      <c r="I14" s="155" t="str">
        <f>VLOOKUP(H8,A8:D13,4,0)</f>
        <v>(095)343-3455</v>
      </c>
      <c r="L14" s="47" t="s">
        <v>255</v>
      </c>
    </row>
    <row r="15" spans="1:12" ht="13">
      <c r="F15" s="80"/>
      <c r="I15" s="47"/>
    </row>
    <row r="16" spans="1:12" ht="13">
      <c r="A16" s="200" t="s">
        <v>205</v>
      </c>
      <c r="B16" s="200"/>
      <c r="C16" s="200"/>
      <c r="D16" s="216" t="s">
        <v>203</v>
      </c>
      <c r="H16" s="46" t="str">
        <f>INDEX(A8:A13, MATCH("Stupino",B8:B13,0))</f>
        <v>Mars</v>
      </c>
      <c r="I16" s="83" t="str">
        <f>INDEX(A9:A13, MATCH("Stupino",B9:B13,0))</f>
        <v>Mars</v>
      </c>
      <c r="L16" s="43" t="s">
        <v>256</v>
      </c>
    </row>
    <row r="17" spans="1:8">
      <c r="C17" s="60"/>
      <c r="F17" s="44"/>
      <c r="G17" s="43"/>
    </row>
    <row r="18" spans="1:8">
      <c r="C18" s="60"/>
      <c r="F18" s="44"/>
      <c r="G18" s="43"/>
    </row>
    <row r="19" spans="1:8" ht="15.5">
      <c r="A19" s="67" t="s">
        <v>172</v>
      </c>
      <c r="H19" s="60"/>
    </row>
    <row r="20" spans="1:8" ht="13" thickBot="1">
      <c r="H20" s="60"/>
    </row>
    <row r="21" spans="1:8" ht="13">
      <c r="A21" s="143" t="s">
        <v>103</v>
      </c>
      <c r="B21" s="143" t="s">
        <v>25</v>
      </c>
      <c r="D21" s="204" t="s">
        <v>103</v>
      </c>
      <c r="E21" s="205"/>
      <c r="F21" s="48" t="s">
        <v>104</v>
      </c>
      <c r="H21" s="60"/>
    </row>
    <row r="22" spans="1:8" ht="13.5" thickBot="1">
      <c r="A22" s="142" t="s">
        <v>104</v>
      </c>
      <c r="B22" s="154">
        <v>34000</v>
      </c>
      <c r="D22" s="206" t="s">
        <v>25</v>
      </c>
      <c r="E22" s="207"/>
      <c r="F22" s="217">
        <f>VLOOKUP(F21, A22:B26,2,0)</f>
        <v>34000</v>
      </c>
      <c r="H22" s="60"/>
    </row>
    <row r="23" spans="1:8">
      <c r="A23" s="142" t="s">
        <v>105</v>
      </c>
      <c r="B23" s="154">
        <v>55000</v>
      </c>
      <c r="H23" s="60"/>
    </row>
    <row r="24" spans="1:8" ht="13.15" customHeight="1">
      <c r="A24" s="142" t="s">
        <v>106</v>
      </c>
      <c r="B24" s="154">
        <v>68500</v>
      </c>
      <c r="C24" s="201" t="s">
        <v>204</v>
      </c>
      <c r="D24" s="202"/>
      <c r="E24" s="203"/>
      <c r="F24" s="61" t="str">
        <f>INDEX(A22:A26, MATCH(MAX(B22:B26), B22:B26,0))</f>
        <v>Иванов</v>
      </c>
      <c r="G24" s="44" t="s">
        <v>106</v>
      </c>
      <c r="H24" s="60"/>
    </row>
    <row r="25" spans="1:8">
      <c r="A25" s="142" t="s">
        <v>107</v>
      </c>
      <c r="B25" s="154">
        <v>19700</v>
      </c>
      <c r="D25" s="84"/>
      <c r="E25" s="84"/>
      <c r="F25" s="84"/>
      <c r="H25" s="60"/>
    </row>
    <row r="26" spans="1:8">
      <c r="A26" s="142" t="s">
        <v>108</v>
      </c>
      <c r="B26" s="154">
        <v>23000</v>
      </c>
      <c r="G26" s="84"/>
      <c r="H26" s="60"/>
    </row>
    <row r="28" spans="1:8" ht="15.5">
      <c r="A28" s="67" t="s">
        <v>172</v>
      </c>
    </row>
    <row r="30" spans="1:8" ht="13">
      <c r="A30" s="168" t="s">
        <v>217</v>
      </c>
      <c r="C30" s="168" t="s">
        <v>210</v>
      </c>
      <c r="D30" s="168" t="s">
        <v>211</v>
      </c>
    </row>
    <row r="31" spans="1:8">
      <c r="A31" s="142" t="s">
        <v>213</v>
      </c>
      <c r="C31" s="142" t="s">
        <v>212</v>
      </c>
      <c r="D31" s="167" t="str">
        <f>IF(ISNA(INDEX($A$31:$A$34, MATCH(C31,$A$31:$A$34,0))), "работает", "в отпуске")</f>
        <v>работает</v>
      </c>
      <c r="E31" s="44" t="s">
        <v>260</v>
      </c>
      <c r="G31" s="173" t="str">
        <f t="shared" ref="G31:G38" si="0">IF(ISNA(VLOOKUP(C31,$A$31:$A$34,1,0)),"работает","в отпуске")</f>
        <v>работает</v>
      </c>
    </row>
    <row r="32" spans="1:8">
      <c r="A32" s="142" t="s">
        <v>215</v>
      </c>
      <c r="C32" s="142" t="s">
        <v>213</v>
      </c>
      <c r="D32" s="167" t="str">
        <f t="shared" ref="D32:D38" si="1">IF(ISNA(INDEX($A$31:$A$34, MATCH(C32,$A$31:$A$34,0))), "работает", "в отпуске")</f>
        <v>в отпуске</v>
      </c>
      <c r="E32" s="44" t="s">
        <v>261</v>
      </c>
      <c r="G32" s="173" t="str">
        <f t="shared" si="0"/>
        <v>в отпуске</v>
      </c>
    </row>
    <row r="33" spans="1:7">
      <c r="A33" s="142" t="s">
        <v>218</v>
      </c>
      <c r="C33" s="142" t="s">
        <v>214</v>
      </c>
      <c r="D33" s="167" t="str">
        <f t="shared" si="1"/>
        <v>работает</v>
      </c>
      <c r="E33" s="44" t="s">
        <v>260</v>
      </c>
      <c r="G33" s="173" t="str">
        <f t="shared" si="0"/>
        <v>работает</v>
      </c>
    </row>
    <row r="34" spans="1:7">
      <c r="A34" s="142" t="s">
        <v>219</v>
      </c>
      <c r="C34" s="142" t="s">
        <v>215</v>
      </c>
      <c r="D34" s="167" t="str">
        <f t="shared" si="1"/>
        <v>в отпуске</v>
      </c>
      <c r="E34" s="44" t="s">
        <v>261</v>
      </c>
      <c r="G34" s="173" t="str">
        <f t="shared" si="0"/>
        <v>в отпуске</v>
      </c>
    </row>
    <row r="35" spans="1:7">
      <c r="C35" s="142" t="s">
        <v>216</v>
      </c>
      <c r="D35" s="167" t="str">
        <f t="shared" si="1"/>
        <v>работает</v>
      </c>
      <c r="E35" s="44" t="s">
        <v>260</v>
      </c>
      <c r="G35" s="173" t="str">
        <f t="shared" si="0"/>
        <v>работает</v>
      </c>
    </row>
    <row r="36" spans="1:7">
      <c r="C36" s="142" t="s">
        <v>218</v>
      </c>
      <c r="D36" s="167" t="str">
        <f t="shared" si="1"/>
        <v>в отпуске</v>
      </c>
      <c r="E36" s="44" t="s">
        <v>261</v>
      </c>
      <c r="G36" s="173" t="str">
        <f t="shared" si="0"/>
        <v>в отпуске</v>
      </c>
    </row>
    <row r="37" spans="1:7">
      <c r="C37" s="142" t="s">
        <v>220</v>
      </c>
      <c r="D37" s="167" t="str">
        <f t="shared" si="1"/>
        <v>работает</v>
      </c>
      <c r="E37" s="44" t="s">
        <v>260</v>
      </c>
      <c r="G37" s="173" t="str">
        <f t="shared" si="0"/>
        <v>работает</v>
      </c>
    </row>
    <row r="38" spans="1:7">
      <c r="C38" s="142" t="s">
        <v>219</v>
      </c>
      <c r="D38" s="167" t="str">
        <f t="shared" si="1"/>
        <v>в отпуске</v>
      </c>
      <c r="E38" s="44" t="s">
        <v>261</v>
      </c>
      <c r="G38" s="173" t="str">
        <f t="shared" si="0"/>
        <v>в отпуске</v>
      </c>
    </row>
  </sheetData>
  <mergeCells count="5">
    <mergeCell ref="A1:J1"/>
    <mergeCell ref="A16:C16"/>
    <mergeCell ref="C24:E24"/>
    <mergeCell ref="D21:E21"/>
    <mergeCell ref="D22:E22"/>
  </mergeCells>
  <phoneticPr fontId="0" type="noConversion"/>
  <conditionalFormatting sqref="C31:C38">
    <cfRule type="expression" dxfId="0" priority="2" stopIfTrue="1">
      <formula>$G31="в отпуске"</formula>
    </cfRule>
  </conditionalFormatting>
  <dataValidations count="1">
    <dataValidation type="list" allowBlank="1" showInputMessage="1" showErrorMessage="1" sqref="H8" xr:uid="{00000000-0002-0000-0600-000000000000}">
      <formula1>$A$9:$A$13</formula1>
    </dataValidation>
  </dataValidations>
  <printOptions gridLines="1"/>
  <pageMargins left="0.75" right="0.75" top="1" bottom="1" header="0.5" footer="0.5"/>
  <pageSetup paperSize="9" orientation="landscape" r:id="rId1"/>
  <headerFooter alignWithMargins="0">
    <oddHeader>&amp;A</oddHeader>
    <oddFooter>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5"/>
  <sheetViews>
    <sheetView showGridLines="0" topLeftCell="A10" zoomScaleNormal="100" workbookViewId="0">
      <selection activeCell="F23" sqref="F23"/>
    </sheetView>
  </sheetViews>
  <sheetFormatPr defaultColWidth="8" defaultRowHeight="12.5"/>
  <cols>
    <col min="1" max="1" width="14.81640625" style="60" customWidth="1"/>
    <col min="2" max="2" width="14.7265625" style="60" customWidth="1"/>
    <col min="3" max="3" width="16.1796875" style="60" customWidth="1"/>
    <col min="4" max="4" width="6.7265625" style="60" customWidth="1"/>
    <col min="5" max="5" width="15.81640625" style="60" customWidth="1"/>
    <col min="6" max="6" width="12.7265625" style="60" customWidth="1"/>
    <col min="7" max="7" width="9.81640625" style="60" customWidth="1"/>
    <col min="8" max="8" width="8.26953125" style="60" customWidth="1"/>
    <col min="9" max="9" width="9.26953125" style="60" customWidth="1"/>
    <col min="10" max="16384" width="8" style="60"/>
  </cols>
  <sheetData>
    <row r="1" spans="1:10" s="58" customFormat="1" ht="27" customHeight="1">
      <c r="A1" s="208" t="s">
        <v>80</v>
      </c>
      <c r="B1" s="208"/>
      <c r="C1" s="208"/>
      <c r="D1" s="208"/>
      <c r="E1" s="208"/>
      <c r="F1" s="208"/>
      <c r="G1" s="208"/>
      <c r="H1" s="208"/>
      <c r="I1" s="208"/>
      <c r="J1" s="208"/>
    </row>
    <row r="3" spans="1:10" s="41" customFormat="1" ht="15.5">
      <c r="A3" s="67" t="s">
        <v>121</v>
      </c>
      <c r="G3" s="42"/>
    </row>
    <row r="5" spans="1:10" ht="13">
      <c r="A5" s="78" t="s">
        <v>180</v>
      </c>
      <c r="B5" s="41"/>
      <c r="C5" s="43"/>
      <c r="D5" s="45" t="s">
        <v>181</v>
      </c>
      <c r="E5" s="41"/>
      <c r="F5" s="41"/>
      <c r="G5" s="41"/>
      <c r="H5" s="41"/>
    </row>
    <row r="6" spans="1:10" s="59" customFormat="1">
      <c r="A6" s="41"/>
      <c r="B6" s="41"/>
      <c r="C6" s="41"/>
      <c r="D6" s="60"/>
      <c r="E6" s="41"/>
      <c r="F6" s="41"/>
      <c r="G6" s="41"/>
      <c r="H6" s="41"/>
    </row>
    <row r="7" spans="1:10" s="59" customFormat="1" ht="13">
      <c r="A7" s="81">
        <v>1</v>
      </c>
      <c r="B7" s="81">
        <v>2</v>
      </c>
      <c r="C7" s="81">
        <v>3</v>
      </c>
      <c r="D7" s="60"/>
      <c r="E7" s="41"/>
      <c r="F7" s="41"/>
      <c r="G7" s="41"/>
      <c r="H7" s="41"/>
    </row>
    <row r="8" spans="1:10" s="59" customFormat="1" ht="13">
      <c r="A8" s="85" t="s">
        <v>114</v>
      </c>
      <c r="B8" s="85" t="s">
        <v>119</v>
      </c>
      <c r="C8" s="85" t="s">
        <v>109</v>
      </c>
      <c r="D8" s="60"/>
      <c r="E8" s="41"/>
      <c r="G8" s="90" t="s">
        <v>115</v>
      </c>
      <c r="H8" s="41"/>
    </row>
    <row r="9" spans="1:10" ht="13">
      <c r="A9" s="159">
        <v>0</v>
      </c>
      <c r="B9" s="160">
        <v>0</v>
      </c>
      <c r="C9" s="161">
        <v>0.12</v>
      </c>
      <c r="G9" s="88">
        <v>42000</v>
      </c>
    </row>
    <row r="10" spans="1:10" ht="13">
      <c r="A10" s="162">
        <v>20001</v>
      </c>
      <c r="B10" s="163">
        <v>2400</v>
      </c>
      <c r="C10" s="161">
        <v>0.15</v>
      </c>
      <c r="E10" s="87"/>
      <c r="G10" s="90" t="s">
        <v>114</v>
      </c>
    </row>
    <row r="11" spans="1:10">
      <c r="A11" s="162">
        <v>40001</v>
      </c>
      <c r="B11" s="163">
        <v>5400</v>
      </c>
      <c r="C11" s="161">
        <v>0.2</v>
      </c>
      <c r="E11" s="86" t="s">
        <v>206</v>
      </c>
      <c r="G11" s="97">
        <f>VLOOKUP(G9,A8:C14,1)</f>
        <v>40001</v>
      </c>
      <c r="H11" s="92">
        <f>VLOOKUP(G9,A8:C14,1)</f>
        <v>40001</v>
      </c>
      <c r="J11" s="86" t="s">
        <v>257</v>
      </c>
    </row>
    <row r="12" spans="1:10" ht="13">
      <c r="A12" s="162">
        <v>60001</v>
      </c>
      <c r="B12" s="163">
        <v>9400</v>
      </c>
      <c r="C12" s="161">
        <v>0.25</v>
      </c>
      <c r="G12" s="90" t="s">
        <v>119</v>
      </c>
    </row>
    <row r="13" spans="1:10">
      <c r="A13" s="162">
        <v>80001</v>
      </c>
      <c r="B13" s="163">
        <v>14400</v>
      </c>
      <c r="C13" s="161">
        <v>0.3</v>
      </c>
      <c r="E13" s="86" t="s">
        <v>207</v>
      </c>
      <c r="G13" s="97">
        <f>VLOOKUP(G9,A8:C14,2)</f>
        <v>5400</v>
      </c>
      <c r="H13" s="92">
        <f>VLOOKUP(G9,A8:C14,2)</f>
        <v>5400</v>
      </c>
      <c r="J13" s="86" t="s">
        <v>258</v>
      </c>
    </row>
    <row r="14" spans="1:10" ht="13">
      <c r="A14" s="162">
        <v>100001</v>
      </c>
      <c r="B14" s="163">
        <v>20400</v>
      </c>
      <c r="C14" s="161">
        <v>0.35</v>
      </c>
      <c r="G14" s="90" t="s">
        <v>109</v>
      </c>
    </row>
    <row r="15" spans="1:10">
      <c r="A15" s="41"/>
      <c r="B15" s="41"/>
      <c r="E15" s="86" t="s">
        <v>208</v>
      </c>
      <c r="G15" s="97">
        <f>VLOOKUP(G9,A8:C14,3)</f>
        <v>0.2</v>
      </c>
      <c r="H15" s="92">
        <f>VLOOKUP(G9,A8:C14,3)</f>
        <v>0.2</v>
      </c>
      <c r="J15" s="86" t="s">
        <v>259</v>
      </c>
    </row>
    <row r="16" spans="1:10" ht="13">
      <c r="E16" s="87"/>
      <c r="G16" s="90" t="s">
        <v>116</v>
      </c>
      <c r="J16" s="87"/>
    </row>
    <row r="17" spans="1:10">
      <c r="E17" s="86" t="s">
        <v>209</v>
      </c>
      <c r="G17" s="89">
        <f>G13 + (G9-G11) * G15</f>
        <v>5799.8</v>
      </c>
      <c r="H17" s="92">
        <f>H13+(G9-H11)*H15</f>
        <v>5799.8</v>
      </c>
      <c r="J17" s="86" t="s">
        <v>209</v>
      </c>
    </row>
    <row r="19" spans="1:10" s="41" customFormat="1" ht="15.5">
      <c r="A19" s="67" t="s">
        <v>172</v>
      </c>
      <c r="H19" s="60"/>
    </row>
    <row r="20" spans="1:10" ht="13" thickBot="1"/>
    <row r="21" spans="1:10" s="59" customFormat="1" ht="13">
      <c r="A21" s="85" t="s">
        <v>111</v>
      </c>
      <c r="B21" s="85" t="s">
        <v>112</v>
      </c>
      <c r="D21" s="213" t="s">
        <v>110</v>
      </c>
      <c r="E21" s="214"/>
      <c r="F21" s="165">
        <v>15</v>
      </c>
    </row>
    <row r="22" spans="1:10">
      <c r="A22" s="142">
        <v>0</v>
      </c>
      <c r="B22" s="164">
        <v>0</v>
      </c>
      <c r="D22" s="209" t="s">
        <v>111</v>
      </c>
      <c r="E22" s="210"/>
      <c r="F22" s="166">
        <v>123</v>
      </c>
    </row>
    <row r="23" spans="1:10">
      <c r="A23" s="142">
        <v>100</v>
      </c>
      <c r="B23" s="164">
        <v>0.05</v>
      </c>
      <c r="D23" s="209" t="s">
        <v>113</v>
      </c>
      <c r="E23" s="210"/>
      <c r="F23" s="93">
        <f>VLOOKUP(F22,A22:B25,2)</f>
        <v>0.05</v>
      </c>
      <c r="G23" s="91">
        <v>0.05</v>
      </c>
    </row>
    <row r="24" spans="1:10">
      <c r="A24" s="142">
        <v>200</v>
      </c>
      <c r="B24" s="164">
        <v>0.08</v>
      </c>
      <c r="D24" s="209" t="s">
        <v>182</v>
      </c>
      <c r="E24" s="210"/>
      <c r="F24" s="94">
        <f>F22*F21</f>
        <v>1845</v>
      </c>
      <c r="G24" s="92">
        <v>1845</v>
      </c>
    </row>
    <row r="25" spans="1:10" ht="13" thickBot="1">
      <c r="A25" s="142">
        <v>400</v>
      </c>
      <c r="B25" s="164">
        <v>0.12</v>
      </c>
      <c r="D25" s="211" t="s">
        <v>183</v>
      </c>
      <c r="E25" s="212"/>
      <c r="F25" s="218">
        <f>F24*0.95</f>
        <v>1752.75</v>
      </c>
      <c r="G25" s="92">
        <v>1752.75</v>
      </c>
    </row>
  </sheetData>
  <mergeCells count="6">
    <mergeCell ref="A1:J1"/>
    <mergeCell ref="D24:E24"/>
    <mergeCell ref="D25:E25"/>
    <mergeCell ref="D21:E21"/>
    <mergeCell ref="D22:E22"/>
    <mergeCell ref="D23:E23"/>
  </mergeCells>
  <phoneticPr fontId="0" type="noConversion"/>
  <printOptions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Statistical</vt:lpstr>
      <vt:lpstr>CountIf &amp; SumIf</vt:lpstr>
      <vt:lpstr>Round &amp; Trunc</vt:lpstr>
      <vt:lpstr>Text</vt:lpstr>
      <vt:lpstr>Date</vt:lpstr>
      <vt:lpstr>Logical</vt:lpstr>
      <vt:lpstr>Lookup</vt:lpstr>
      <vt:lpstr>Lookup (продолжение)</vt:lpstr>
    </vt:vector>
  </TitlesOfParts>
  <Company>Xylos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Xylos Informatica Service</dc:creator>
  <cp:lastModifiedBy>Орхан Махмудов</cp:lastModifiedBy>
  <dcterms:created xsi:type="dcterms:W3CDTF">1998-10-16T08:20:25Z</dcterms:created>
  <dcterms:modified xsi:type="dcterms:W3CDTF">2022-02-25T15:49:18Z</dcterms:modified>
</cp:coreProperties>
</file>