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\Desktop\정민훈\월 마감자료\26년 기안보고_생산_보전_안전보건\"/>
    </mc:Choice>
  </mc:AlternateContent>
  <bookViews>
    <workbookView xWindow="0" yWindow="0" windowWidth="28800" windowHeight="11832" activeTab="5"/>
  </bookViews>
  <sheets>
    <sheet name="25년 예산_보전" sheetId="1" r:id="rId1"/>
    <sheet name="26년 사용금액_보전_공정_연구소" sheetId="7" r:id="rId2"/>
    <sheet name="보고_0202" sheetId="36" r:id="rId3"/>
    <sheet name="보고_0203" sheetId="42" r:id="rId4"/>
    <sheet name="보고_0206" sheetId="39" r:id="rId5"/>
    <sheet name="보고_0210" sheetId="22" r:id="rId6"/>
    <sheet name="보고_0220" sheetId="43" r:id="rId7"/>
    <sheet name="보고_0115" sheetId="38" r:id="rId8"/>
    <sheet name="보고_0122" sheetId="41" r:id="rId9"/>
    <sheet name="보고_0126" sheetId="26" r:id="rId10"/>
    <sheet name="보고_0131" sheetId="10" r:id="rId11"/>
    <sheet name="보고_1124" sheetId="35" r:id="rId12"/>
    <sheet name="생산관리비내역" sheetId="23" r:id="rId13"/>
    <sheet name="생산장려금_TO_조장부조장" sheetId="4" r:id="rId14"/>
    <sheet name="GF_생산문제점" sheetId="5" r:id="rId15"/>
    <sheet name="장마_혹한기대비" sheetId="9" r:id="rId16"/>
    <sheet name="1공장 SHUT_DOWN" sheetId="11" r:id="rId17"/>
    <sheet name="DHA_출장" sheetId="24" r:id="rId18"/>
    <sheet name="서명란" sheetId="33" r:id="rId19"/>
  </sheets>
  <externalReferences>
    <externalReference r:id="rId20"/>
  </externalReferences>
  <definedNames>
    <definedName name="_xlnm.Print_Area" localSheetId="16">'1공장 SHUT_DOWN'!$K$1:$V$29</definedName>
    <definedName name="_xlnm.Print_Area" localSheetId="17">DHA_출장!$A$4:$D$13</definedName>
    <definedName name="_xlnm.Print_Area" localSheetId="14">GF_생산문제점!$A$1:$K$36</definedName>
    <definedName name="_xlnm.Print_Area" localSheetId="7">보고_0115!$M$62:$R$104</definedName>
    <definedName name="_xlnm.Print_Area" localSheetId="8">보고_0122!$T$26:$Y$30</definedName>
    <definedName name="_xlnm.Print_Area" localSheetId="9">보고_0126!$T$9:$Y$37</definedName>
    <definedName name="_xlnm.Print_Area" localSheetId="10">보고_0131!$T$9:$Y$48</definedName>
    <definedName name="_xlnm.Print_Area" localSheetId="2">보고_0202!$T$9:$Y$16</definedName>
    <definedName name="_xlnm.Print_Area" localSheetId="3">보고_0203!$T$9:$Y$16</definedName>
    <definedName name="_xlnm.Print_Area" localSheetId="4">보고_0206!$T$9:$Y$27</definedName>
    <definedName name="_xlnm.Print_Area" localSheetId="5">보고_0210!$B$2:$G$45</definedName>
    <definedName name="_xlnm.Print_Area" localSheetId="6">보고_0220!$B$2:$H$7</definedName>
    <definedName name="_xlnm.Print_Area" localSheetId="11">보고_1124!$T$9:$Y$15</definedName>
    <definedName name="_xlnm.Print_Area" localSheetId="13">생산장려금_TO_조장부조장!$A$1:$K$28</definedName>
    <definedName name="_xlnm.Print_Area" localSheetId="15">장마_혹한기대비!$A$1:$D$12</definedName>
    <definedName name="슬라이서_기안팀">#N/A</definedName>
  </definedNames>
  <calcPr calcId="162913"/>
  <extLst>
    <ext xmlns:x14="http://schemas.microsoft.com/office/spreadsheetml/2009/9/main" uri="{876F7934-8845-4945-9796-88D515C7AA90}">
      <x14:pivotCaches>
        <pivotCache cacheId="0" r:id="rId21"/>
      </x14:pivotCaches>
    </ext>
    <ext xmlns:x14="http://schemas.microsoft.com/office/spreadsheetml/2009/9/main" uri="{BBE1A952-AA13-448e-AADC-164F8A28A991}">
      <x14:slicerCaches>
        <x14:slicerCache r:id="rId22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AH41" i="42" l="1"/>
  <c r="AH42" i="42"/>
  <c r="AH43" i="42"/>
  <c r="AC44" i="42"/>
  <c r="AD44" i="42"/>
  <c r="AD45" i="42" s="1"/>
  <c r="AE44" i="42"/>
  <c r="AE45" i="42" s="1"/>
  <c r="AF44" i="42"/>
  <c r="AF45" i="42" s="1"/>
  <c r="AG44" i="42"/>
  <c r="AG45" i="42" s="1"/>
  <c r="AH44" i="42" l="1"/>
  <c r="AC45" i="42"/>
  <c r="AH45" i="42" s="1"/>
  <c r="W24" i="42"/>
  <c r="D56" i="7" l="1"/>
  <c r="W11" i="43" l="1"/>
  <c r="V11" i="43"/>
  <c r="U11" i="43"/>
  <c r="W9" i="43"/>
  <c r="V9" i="43"/>
  <c r="U9" i="43"/>
  <c r="G8" i="43"/>
  <c r="X9" i="43" l="1"/>
  <c r="X11" i="43"/>
  <c r="I10" i="22"/>
  <c r="D6" i="7" l="1"/>
  <c r="D55" i="7" l="1"/>
  <c r="Y9" i="39" l="1"/>
  <c r="D20" i="7" l="1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19" i="7"/>
  <c r="Y9" i="42" l="1"/>
  <c r="X16" i="42"/>
  <c r="X32" i="42" l="1"/>
  <c r="X27" i="42"/>
  <c r="AA18" i="42"/>
  <c r="H9" i="42"/>
  <c r="O8" i="42"/>
  <c r="N8" i="42"/>
  <c r="M8" i="42"/>
  <c r="K8" i="42"/>
  <c r="I8" i="42"/>
  <c r="G8" i="42"/>
  <c r="F8" i="42"/>
  <c r="E8" i="42"/>
  <c r="P7" i="42"/>
  <c r="Q7" i="42" s="1"/>
  <c r="P6" i="42"/>
  <c r="Q6" i="42" s="1"/>
  <c r="P5" i="42"/>
  <c r="Q5" i="42" s="1"/>
  <c r="L4" i="42"/>
  <c r="L8" i="42" s="1"/>
  <c r="J4" i="42"/>
  <c r="H4" i="42"/>
  <c r="H8" i="42" s="1"/>
  <c r="D4" i="42"/>
  <c r="D8" i="42" s="1"/>
  <c r="P3" i="42"/>
  <c r="Q3" i="42" s="1"/>
  <c r="P4" i="42" l="1"/>
  <c r="J8" i="42"/>
  <c r="Q4" i="42"/>
  <c r="Q8" i="42" s="1"/>
  <c r="P8" i="42"/>
  <c r="Y9" i="36" l="1"/>
  <c r="AH39" i="41" l="1"/>
  <c r="AH42" i="41" s="1"/>
  <c r="AF42" i="41"/>
  <c r="AG42" i="41"/>
  <c r="AE42" i="41"/>
  <c r="X16" i="36" l="1"/>
  <c r="AH40" i="41" l="1"/>
  <c r="AI40" i="41" s="1"/>
  <c r="AH41" i="41"/>
  <c r="AI41" i="41" s="1"/>
  <c r="AI39" i="41"/>
  <c r="AI42" i="41" s="1"/>
  <c r="X30" i="41"/>
  <c r="AA17" i="41"/>
  <c r="X15" i="41"/>
  <c r="H9" i="41" s="1"/>
  <c r="O8" i="41"/>
  <c r="N8" i="41"/>
  <c r="M8" i="41"/>
  <c r="K8" i="41"/>
  <c r="I8" i="41"/>
  <c r="G8" i="41"/>
  <c r="F8" i="41"/>
  <c r="E8" i="41"/>
  <c r="P7" i="41"/>
  <c r="Q7" i="41" s="1"/>
  <c r="P6" i="41"/>
  <c r="Q6" i="41" s="1"/>
  <c r="P5" i="41"/>
  <c r="Q5" i="41" s="1"/>
  <c r="L4" i="41"/>
  <c r="L8" i="41" s="1"/>
  <c r="J4" i="41"/>
  <c r="J8" i="41" s="1"/>
  <c r="H4" i="41"/>
  <c r="H8" i="41" s="1"/>
  <c r="D4" i="41"/>
  <c r="D8" i="41" s="1"/>
  <c r="P3" i="41"/>
  <c r="Q3" i="41" s="1"/>
  <c r="P8" i="41" l="1"/>
  <c r="P4" i="41"/>
  <c r="Q4" i="41" s="1"/>
  <c r="Q8" i="41" s="1"/>
  <c r="AQ53" i="10" l="1"/>
  <c r="F8" i="22" l="1"/>
  <c r="X46" i="39" l="1"/>
  <c r="AO59" i="39"/>
  <c r="AP59" i="39" s="1"/>
  <c r="AN59" i="39"/>
  <c r="AM59" i="39"/>
  <c r="AO57" i="39"/>
  <c r="AN57" i="39"/>
  <c r="AM57" i="39"/>
  <c r="AP56" i="39"/>
  <c r="AP55" i="39"/>
  <c r="AP54" i="39"/>
  <c r="AP53" i="39"/>
  <c r="AP52" i="39"/>
  <c r="AP51" i="39"/>
  <c r="AP50" i="39"/>
  <c r="AE50" i="39"/>
  <c r="AD50" i="39"/>
  <c r="AC50" i="39"/>
  <c r="AP49" i="39"/>
  <c r="AG49" i="39"/>
  <c r="AF49" i="39"/>
  <c r="AG48" i="39"/>
  <c r="AG50" i="39" s="1"/>
  <c r="AF48" i="39"/>
  <c r="AF50" i="39" s="1"/>
  <c r="AG47" i="39"/>
  <c r="AF47" i="39"/>
  <c r="X41" i="39"/>
  <c r="X35" i="39"/>
  <c r="AA17" i="39"/>
  <c r="X15" i="39"/>
  <c r="H9" i="39" s="1"/>
  <c r="O8" i="39"/>
  <c r="N8" i="39"/>
  <c r="M8" i="39"/>
  <c r="K8" i="39"/>
  <c r="I8" i="39"/>
  <c r="G8" i="39"/>
  <c r="F8" i="39"/>
  <c r="E8" i="39"/>
  <c r="P7" i="39"/>
  <c r="Q7" i="39" s="1"/>
  <c r="P6" i="39"/>
  <c r="Q6" i="39" s="1"/>
  <c r="P5" i="39"/>
  <c r="Q5" i="39" s="1"/>
  <c r="L4" i="39"/>
  <c r="L8" i="39" s="1"/>
  <c r="J4" i="39"/>
  <c r="J8" i="39" s="1"/>
  <c r="H4" i="39"/>
  <c r="H8" i="39" s="1"/>
  <c r="D4" i="39"/>
  <c r="P4" i="39" s="1"/>
  <c r="Q4" i="39" s="1"/>
  <c r="P3" i="39"/>
  <c r="P8" i="39" s="1"/>
  <c r="AP57" i="39" l="1"/>
  <c r="D8" i="39"/>
  <c r="Q3" i="39"/>
  <c r="Q8" i="39" s="1"/>
  <c r="V49" i="38" l="1"/>
  <c r="W49" i="38" s="1"/>
  <c r="U49" i="38"/>
  <c r="T49" i="38"/>
  <c r="V47" i="38"/>
  <c r="W47" i="38" s="1"/>
  <c r="U47" i="38"/>
  <c r="T47" i="38"/>
  <c r="W46" i="38"/>
  <c r="W45" i="38"/>
  <c r="W44" i="38"/>
  <c r="W43" i="38"/>
  <c r="W42" i="38"/>
  <c r="W41" i="38"/>
  <c r="W40" i="38"/>
  <c r="W39" i="38"/>
  <c r="I32" i="38"/>
  <c r="F29" i="38"/>
  <c r="I10" i="38"/>
  <c r="F8" i="38"/>
  <c r="X18" i="10" l="1"/>
  <c r="F34" i="22" l="1"/>
  <c r="AD49" i="36" l="1"/>
  <c r="AD50" i="36"/>
  <c r="AL50" i="36"/>
  <c r="AL49" i="36"/>
  <c r="X30" i="36" l="1"/>
  <c r="X42" i="36"/>
  <c r="W34" i="36" l="1"/>
  <c r="X37" i="36"/>
  <c r="AA18" i="36"/>
  <c r="H9" i="36"/>
  <c r="O8" i="36"/>
  <c r="N8" i="36"/>
  <c r="M8" i="36"/>
  <c r="L8" i="36"/>
  <c r="K8" i="36"/>
  <c r="J8" i="36"/>
  <c r="I8" i="36"/>
  <c r="H8" i="36"/>
  <c r="G8" i="36"/>
  <c r="F8" i="36"/>
  <c r="E8" i="36"/>
  <c r="P7" i="36"/>
  <c r="Q7" i="36" s="1"/>
  <c r="P6" i="36"/>
  <c r="Q6" i="36" s="1"/>
  <c r="P5" i="36"/>
  <c r="Q5" i="36" s="1"/>
  <c r="L4" i="36"/>
  <c r="J4" i="36"/>
  <c r="H4" i="36"/>
  <c r="D4" i="36"/>
  <c r="P3" i="36"/>
  <c r="Q3" i="36" s="1"/>
  <c r="P4" i="36" l="1"/>
  <c r="D8" i="36"/>
  <c r="Q4" i="36"/>
  <c r="Q8" i="36" s="1"/>
  <c r="P8" i="36"/>
  <c r="X37" i="35" l="1"/>
  <c r="X30" i="35"/>
  <c r="AA17" i="35"/>
  <c r="X15" i="35"/>
  <c r="H9" i="35" s="1"/>
  <c r="O8" i="35"/>
  <c r="N8" i="35"/>
  <c r="M8" i="35"/>
  <c r="L8" i="35"/>
  <c r="K8" i="35"/>
  <c r="J8" i="35"/>
  <c r="I8" i="35"/>
  <c r="H8" i="35"/>
  <c r="G8" i="35"/>
  <c r="F8" i="35"/>
  <c r="E8" i="35"/>
  <c r="D8" i="35"/>
  <c r="P7" i="35"/>
  <c r="Q7" i="35" s="1"/>
  <c r="P6" i="35"/>
  <c r="Q6" i="35" s="1"/>
  <c r="P5" i="35"/>
  <c r="Q5" i="35" s="1"/>
  <c r="L4" i="35"/>
  <c r="J4" i="35"/>
  <c r="H4" i="35"/>
  <c r="D4" i="35"/>
  <c r="P4" i="35" s="1"/>
  <c r="P3" i="35"/>
  <c r="Q3" i="35" s="1"/>
  <c r="P8" i="35" l="1"/>
  <c r="Q4" i="35"/>
  <c r="Q8" i="35" s="1"/>
  <c r="Z8" i="11" l="1"/>
  <c r="W5" i="11"/>
  <c r="W6" i="11"/>
  <c r="W7" i="11"/>
  <c r="W8" i="11"/>
  <c r="W4" i="11"/>
  <c r="S5" i="11"/>
  <c r="S6" i="11"/>
  <c r="S7" i="11"/>
  <c r="S8" i="11"/>
  <c r="S4" i="11"/>
  <c r="O5" i="11"/>
  <c r="O6" i="11"/>
  <c r="O7" i="11"/>
  <c r="O8" i="11"/>
  <c r="O4" i="11"/>
  <c r="V4" i="11"/>
  <c r="U4" i="11"/>
  <c r="T4" i="11"/>
  <c r="R4" i="11"/>
  <c r="Q4" i="11"/>
  <c r="P4" i="11"/>
  <c r="N4" i="11"/>
  <c r="M4" i="11"/>
  <c r="L4" i="11"/>
  <c r="X36" i="26" l="1"/>
  <c r="N7" i="11" l="1"/>
  <c r="M7" i="11"/>
  <c r="L7" i="11"/>
  <c r="N8" i="11" l="1"/>
  <c r="M8" i="11"/>
  <c r="L8" i="11"/>
  <c r="Q8" i="11" l="1"/>
  <c r="R8" i="11"/>
  <c r="T8" i="11"/>
  <c r="U8" i="11"/>
  <c r="V8" i="11"/>
  <c r="P8" i="11"/>
  <c r="Q7" i="11" l="1"/>
  <c r="R7" i="11"/>
  <c r="P7" i="11"/>
  <c r="U7" i="11"/>
  <c r="V7" i="11"/>
  <c r="T7" i="11"/>
  <c r="K22" i="23"/>
  <c r="K20" i="23"/>
  <c r="K21" i="23"/>
  <c r="AN55" i="26" l="1"/>
  <c r="AM55" i="26"/>
  <c r="AL55" i="26"/>
  <c r="AN53" i="26"/>
  <c r="AM53" i="26"/>
  <c r="AL53" i="26"/>
  <c r="AO52" i="26"/>
  <c r="AO51" i="26"/>
  <c r="AO50" i="26"/>
  <c r="AO49" i="26"/>
  <c r="AO48" i="26"/>
  <c r="AO47" i="26"/>
  <c r="AO46" i="26"/>
  <c r="AO45" i="26"/>
  <c r="AA38" i="26"/>
  <c r="X30" i="26"/>
  <c r="AA17" i="26"/>
  <c r="X15" i="26"/>
  <c r="H9" i="26" s="1"/>
  <c r="O8" i="26"/>
  <c r="N8" i="26"/>
  <c r="M8" i="26"/>
  <c r="L8" i="26"/>
  <c r="K8" i="26"/>
  <c r="J8" i="26"/>
  <c r="I8" i="26"/>
  <c r="H8" i="26"/>
  <c r="G8" i="26"/>
  <c r="F8" i="26"/>
  <c r="E8" i="26"/>
  <c r="D8" i="26"/>
  <c r="P7" i="26"/>
  <c r="Q7" i="26" s="1"/>
  <c r="P6" i="26"/>
  <c r="Q6" i="26" s="1"/>
  <c r="P5" i="26"/>
  <c r="Q5" i="26" s="1"/>
  <c r="L4" i="26"/>
  <c r="J4" i="26"/>
  <c r="H4" i="26"/>
  <c r="D4" i="26"/>
  <c r="P4" i="26" s="1"/>
  <c r="P3" i="26"/>
  <c r="Q3" i="26" s="1"/>
  <c r="AO55" i="26" l="1"/>
  <c r="AO53" i="26"/>
  <c r="Q4" i="26"/>
  <c r="Q8" i="26" s="1"/>
  <c r="P8" i="26"/>
  <c r="E5" i="23" l="1"/>
  <c r="E4" i="23"/>
  <c r="E2" i="23"/>
  <c r="V54" i="22"/>
  <c r="U54" i="22"/>
  <c r="T54" i="22"/>
  <c r="V52" i="22"/>
  <c r="U52" i="22"/>
  <c r="T52" i="22"/>
  <c r="W51" i="22"/>
  <c r="W50" i="22"/>
  <c r="W49" i="22"/>
  <c r="W48" i="22"/>
  <c r="W47" i="22"/>
  <c r="W46" i="22"/>
  <c r="W45" i="22"/>
  <c r="W44" i="22"/>
  <c r="I37" i="22"/>
  <c r="W52" i="22" l="1"/>
  <c r="W54" i="22"/>
  <c r="AA20" i="4" l="1"/>
  <c r="P59" i="5" l="1"/>
  <c r="O59" i="5"/>
  <c r="P58" i="5"/>
  <c r="O58" i="5"/>
  <c r="Q57" i="5"/>
  <c r="Q56" i="5"/>
  <c r="Q58" i="5" l="1"/>
  <c r="H9" i="10" l="1"/>
  <c r="O8" i="10"/>
  <c r="N8" i="10"/>
  <c r="M8" i="10"/>
  <c r="K8" i="10"/>
  <c r="I8" i="10"/>
  <c r="H8" i="10"/>
  <c r="G8" i="10"/>
  <c r="F8" i="10"/>
  <c r="E8" i="10"/>
  <c r="P7" i="10"/>
  <c r="Q7" i="10" s="1"/>
  <c r="P6" i="10"/>
  <c r="Q6" i="10" s="1"/>
  <c r="P5" i="10"/>
  <c r="Q5" i="10" s="1"/>
  <c r="L4" i="10"/>
  <c r="L8" i="10" s="1"/>
  <c r="J4" i="10"/>
  <c r="J8" i="10" s="1"/>
  <c r="H4" i="10"/>
  <c r="D4" i="10"/>
  <c r="P3" i="10"/>
  <c r="Q3" i="10" s="1"/>
  <c r="P4" i="10" l="1"/>
  <c r="D8" i="10"/>
  <c r="P8" i="10"/>
  <c r="Q4" i="10"/>
  <c r="Q8" i="10" s="1"/>
  <c r="Z18" i="4" l="1"/>
  <c r="V18" i="4" l="1"/>
  <c r="O19" i="1" l="1"/>
  <c r="N19" i="1"/>
  <c r="M19" i="1"/>
  <c r="K19" i="1"/>
  <c r="I19" i="1"/>
  <c r="G19" i="1"/>
  <c r="F19" i="1"/>
  <c r="E19" i="1"/>
  <c r="P18" i="1"/>
  <c r="Q18" i="1" s="1"/>
  <c r="P17" i="1"/>
  <c r="Q17" i="1" s="1"/>
  <c r="P16" i="1"/>
  <c r="Q16" i="1" s="1"/>
  <c r="L15" i="1"/>
  <c r="L19" i="1" s="1"/>
  <c r="J15" i="1"/>
  <c r="J19" i="1" s="1"/>
  <c r="H15" i="1"/>
  <c r="H19" i="1" s="1"/>
  <c r="D15" i="1"/>
  <c r="D19" i="1" s="1"/>
  <c r="P14" i="1"/>
  <c r="Q14" i="1" s="1"/>
  <c r="O10" i="1"/>
  <c r="N10" i="1"/>
  <c r="M10" i="1"/>
  <c r="L10" i="1"/>
  <c r="K10" i="1"/>
  <c r="J10" i="1"/>
  <c r="I10" i="1"/>
  <c r="H10" i="1"/>
  <c r="G10" i="1"/>
  <c r="F10" i="1"/>
  <c r="E10" i="1"/>
  <c r="D10" i="1"/>
  <c r="P9" i="1"/>
  <c r="Q9" i="1" s="1"/>
  <c r="P8" i="1"/>
  <c r="Q8" i="1" s="1"/>
  <c r="P7" i="1"/>
  <c r="Q7" i="1" s="1"/>
  <c r="P6" i="1"/>
  <c r="P5" i="1"/>
  <c r="Q5" i="1" s="1"/>
  <c r="P10" i="1" l="1"/>
  <c r="Q6" i="1"/>
  <c r="Q10" i="1" s="1"/>
  <c r="P15" i="1"/>
  <c r="Q15" i="1" s="1"/>
  <c r="Q19" i="1" s="1"/>
  <c r="P19" i="1" l="1"/>
</calcChain>
</file>

<file path=xl/sharedStrings.xml><?xml version="1.0" encoding="utf-8"?>
<sst xmlns="http://schemas.openxmlformats.org/spreadsheetml/2006/main" count="1359" uniqueCount="807">
  <si>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</si>
  <si>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</si>
  <si>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</si>
  <si>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</si>
  <si>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</si>
  <si>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</si>
  <si>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</si>
  <si>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</si>
  <si>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</si>
  <si>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</si>
  <si>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</si>
  <si>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보전합계</t>
    <phoneticPr fontId="1" type="noConversion"/>
  </si>
  <si>
    <t>항목</t>
    <phoneticPr fontId="1" type="noConversion"/>
  </si>
  <si>
    <t>1월</t>
    <phoneticPr fontId="1" type="noConversion"/>
  </si>
  <si>
    <t>합계</t>
    <phoneticPr fontId="1" type="noConversion"/>
  </si>
  <si>
    <t>비고</t>
    <phoneticPr fontId="1" type="noConversion"/>
  </si>
  <si>
    <t>(원)</t>
    <phoneticPr fontId="1" type="noConversion"/>
  </si>
  <si>
    <t>월평균</t>
    <phoneticPr fontId="1" type="noConversion"/>
  </si>
  <si>
    <t>보전</t>
    <phoneticPr fontId="1" type="noConversion"/>
  </si>
  <si>
    <t>수선비</t>
    <phoneticPr fontId="1" type="noConversion"/>
  </si>
  <si>
    <t>시설비</t>
    <phoneticPr fontId="1" type="noConversion"/>
  </si>
  <si>
    <t>감소</t>
    <phoneticPr fontId="1" type="noConversion"/>
  </si>
  <si>
    <t xml:space="preserve">▣. 2025년 보전 &amp; 폐기물별도 분리 예산안 </t>
    <phoneticPr fontId="1" type="noConversion"/>
  </si>
  <si>
    <t>구매</t>
    <phoneticPr fontId="8" type="noConversion"/>
  </si>
  <si>
    <t>▣. 2024년 보전 실적 &amp; 폐기물 분리  실적</t>
    <phoneticPr fontId="1" type="noConversion"/>
  </si>
  <si>
    <t>▣. 2025년 보전팀 예산안 (최종)</t>
    <phoneticPr fontId="1" type="noConversion"/>
  </si>
  <si>
    <t>번호</t>
    <phoneticPr fontId="1" type="noConversion"/>
  </si>
  <si>
    <t>견적가</t>
    <phoneticPr fontId="1" type="noConversion"/>
  </si>
  <si>
    <t>네고금액</t>
    <phoneticPr fontId="1" type="noConversion"/>
  </si>
  <si>
    <t>기  타</t>
    <phoneticPr fontId="1" type="noConversion"/>
  </si>
  <si>
    <t>구매/ 수리 내용</t>
    <phoneticPr fontId="1" type="noConversion"/>
  </si>
  <si>
    <t>사  유</t>
    <phoneticPr fontId="1" type="noConversion"/>
  </si>
  <si>
    <t>합 계</t>
    <phoneticPr fontId="1" type="noConversion"/>
  </si>
  <si>
    <t>2월</t>
    <phoneticPr fontId="1" type="noConversion"/>
  </si>
  <si>
    <t>4월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</si>
  <si>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 xml:space="preserve">▶ </t>
    </r>
    <r>
      <rPr>
        <b/>
        <sz val="11"/>
        <color theme="1"/>
        <rFont val="맑은 고딕"/>
        <family val="3"/>
        <charset val="129"/>
        <scheme val="minor"/>
      </rPr>
      <t>생산 설비 수리 및 구매 보고]</t>
    </r>
    <phoneticPr fontId="1" type="noConversion"/>
  </si>
  <si>
    <t>시행근거</t>
    <phoneticPr fontId="1" type="noConversion"/>
  </si>
  <si>
    <t>내   용</t>
    <phoneticPr fontId="1" type="noConversion"/>
  </si>
  <si>
    <t>[ 생산장려금 재검토 결과 보고의 건 ]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</si>
  <si>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</si>
  <si>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</si>
  <si>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</si>
  <si>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평균</t>
    <phoneticPr fontId="1" type="noConversion"/>
  </si>
  <si>
    <t>1월</t>
    <phoneticPr fontId="1" type="noConversion"/>
  </si>
  <si>
    <t>3월</t>
    <phoneticPr fontId="1" type="noConversion"/>
  </si>
  <si>
    <t>24 ~ 25년</t>
    <phoneticPr fontId="1" type="noConversion"/>
  </si>
  <si>
    <t>월별 일평균 생산량 및 생산장려금 지급액</t>
    <phoneticPr fontId="1" type="noConversion"/>
  </si>
  <si>
    <t>조장</t>
    <phoneticPr fontId="1" type="noConversion"/>
  </si>
  <si>
    <t>240만원(8명)</t>
    <phoneticPr fontId="1" type="noConversion"/>
  </si>
  <si>
    <t>생산 &amp; 품질</t>
    <phoneticPr fontId="1" type="noConversion"/>
  </si>
  <si>
    <t>부조장</t>
    <phoneticPr fontId="1" type="noConversion"/>
  </si>
  <si>
    <t>30만/인</t>
    <phoneticPr fontId="1" type="noConversion"/>
  </si>
  <si>
    <t>15만/인</t>
    <phoneticPr fontId="1" type="noConversion"/>
  </si>
  <si>
    <t>120만원(8명)</t>
    <phoneticPr fontId="1" type="noConversion"/>
  </si>
  <si>
    <t>10만/인</t>
    <phoneticPr fontId="1" type="noConversion"/>
  </si>
  <si>
    <t>우수팀 격려금</t>
    <phoneticPr fontId="1" type="noConversion"/>
  </si>
  <si>
    <t>합 계</t>
    <phoneticPr fontId="1" type="noConversion"/>
  </si>
  <si>
    <t>[ G/F 제품 생산 문제점 ]</t>
    <phoneticPr fontId="1" type="noConversion"/>
  </si>
  <si>
    <t>▶ GRADE CHANGE 시 비가동 시간 높음</t>
    <phoneticPr fontId="1" type="noConversion"/>
  </si>
  <si>
    <t>#7</t>
    <phoneticPr fontId="1" type="noConversion"/>
  </si>
  <si>
    <t>호기</t>
    <phoneticPr fontId="1" type="noConversion"/>
  </si>
  <si>
    <t>#14</t>
    <phoneticPr fontId="1" type="noConversion"/>
  </si>
  <si>
    <t>P.P</t>
    <phoneticPr fontId="1" type="noConversion"/>
  </si>
  <si>
    <t>G.F</t>
    <phoneticPr fontId="1" type="noConversion"/>
  </si>
  <si>
    <t>시간당 생산량(kg)</t>
    <phoneticPr fontId="1" type="noConversion"/>
  </si>
  <si>
    <t>950 ~ 1,350</t>
    <phoneticPr fontId="1" type="noConversion"/>
  </si>
  <si>
    <t>이력없음</t>
    <phoneticPr fontId="1" type="noConversion"/>
  </si>
  <si>
    <t>▶ 기계/ 설비 마모가 심함</t>
    <phoneticPr fontId="1" type="noConversion"/>
  </si>
  <si>
    <t xml:space="preserve">    - 펠렛타이져 로터리 나이프, 수중 롤러 및 펠렛타이죠 인입구, AIR WIPER 등의 설비 마모가 P.P 보다 심함</t>
    <phoneticPr fontId="1" type="noConversion"/>
  </si>
  <si>
    <t xml:space="preserve">    - 스크류 마모가 P.P보다 심함</t>
    <phoneticPr fontId="1" type="noConversion"/>
  </si>
  <si>
    <t>번호</t>
    <phoneticPr fontId="1" type="noConversion"/>
  </si>
  <si>
    <t>기안팀</t>
    <phoneticPr fontId="1" type="noConversion"/>
  </si>
  <si>
    <t>금액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</si>
  <si>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</t>
    </r>
    <r>
      <rPr>
        <b/>
        <sz val="11"/>
        <color theme="1"/>
        <rFont val="맑은 고딕"/>
        <family val="3"/>
        <charset val="129"/>
        <scheme val="minor"/>
      </rPr>
      <t xml:space="preserve"> 기타 보고내용 ]</t>
    </r>
    <phoneticPr fontId="1" type="noConversion"/>
  </si>
  <si>
    <t>▶ 시간당 생산량  비교 (P.P vs G.F)</t>
    <phoneticPr fontId="1" type="noConversion"/>
  </si>
  <si>
    <t>번 호</t>
    <phoneticPr fontId="1" type="noConversion"/>
  </si>
  <si>
    <t>최종 승인 견적</t>
    <phoneticPr fontId="1" type="noConversion"/>
  </si>
  <si>
    <t>리튬전동 지게차</t>
    <phoneticPr fontId="1" type="noConversion"/>
  </si>
  <si>
    <t>비  고</t>
    <phoneticPr fontId="1" type="noConversion"/>
  </si>
  <si>
    <t>[ 5월 폐기물 처리 비용 집계 ]</t>
    <phoneticPr fontId="1" type="noConversion"/>
  </si>
  <si>
    <t>일반쓰레기</t>
    <phoneticPr fontId="1" type="noConversion"/>
  </si>
  <si>
    <t>폐유 공 드럼</t>
    <phoneticPr fontId="1" type="noConversion"/>
  </si>
  <si>
    <t>그밖의 폐유(액상)</t>
    <phoneticPr fontId="1" type="noConversion"/>
  </si>
  <si>
    <t>폐기 펠렛</t>
    <phoneticPr fontId="1" type="noConversion"/>
  </si>
  <si>
    <t>분진(매립)</t>
    <phoneticPr fontId="1" type="noConversion"/>
  </si>
  <si>
    <t>분진(재활용)</t>
    <phoneticPr fontId="1" type="noConversion"/>
  </si>
  <si>
    <t>폐목재(원)</t>
    <phoneticPr fontId="1" type="noConversion"/>
  </si>
  <si>
    <t>오수처리시설관리(원)</t>
    <phoneticPr fontId="1" type="noConversion"/>
  </si>
  <si>
    <t>비용합계</t>
    <phoneticPr fontId="1" type="noConversion"/>
  </si>
  <si>
    <t>재활용 BAG 매각</t>
    <phoneticPr fontId="1" type="noConversion"/>
  </si>
  <si>
    <t>합 계</t>
    <phoneticPr fontId="1" type="noConversion"/>
  </si>
  <si>
    <t>3월</t>
    <phoneticPr fontId="1" type="noConversion"/>
  </si>
  <si>
    <t>5월</t>
    <phoneticPr fontId="1" type="noConversion"/>
  </si>
  <si>
    <t>4월 대비증감</t>
    <phoneticPr fontId="1" type="noConversion"/>
  </si>
  <si>
    <t>증감원인</t>
    <phoneticPr fontId="1" type="noConversion"/>
  </si>
  <si>
    <t>배출주기</t>
    <phoneticPr fontId="1" type="noConversion"/>
  </si>
  <si>
    <t>수시</t>
    <phoneticPr fontId="1" type="noConversion"/>
  </si>
  <si>
    <t>필요시 구매</t>
    <phoneticPr fontId="1" type="noConversion"/>
  </si>
  <si>
    <t>약 1개월</t>
    <phoneticPr fontId="1" type="noConversion"/>
  </si>
  <si>
    <t>약 6개월</t>
    <phoneticPr fontId="1" type="noConversion"/>
  </si>
  <si>
    <t>1개월</t>
    <phoneticPr fontId="1" type="noConversion"/>
  </si>
  <si>
    <t>재활용 가능 집진기 TALC(비용 270/kg)</t>
    <phoneticPr fontId="1" type="noConversion"/>
  </si>
  <si>
    <t>발생건수(회)</t>
    <phoneticPr fontId="1" type="noConversion"/>
  </si>
  <si>
    <t>발생시간(분)</t>
    <phoneticPr fontId="1" type="noConversion"/>
  </si>
  <si>
    <t>평균시간(분)</t>
    <phoneticPr fontId="1" type="noConversion"/>
  </si>
  <si>
    <t>전체</t>
    <phoneticPr fontId="1" type="noConversion"/>
  </si>
  <si>
    <t>G.F</t>
    <phoneticPr fontId="1" type="noConversion"/>
  </si>
  <si>
    <t>P.P</t>
    <phoneticPr fontId="1" type="noConversion"/>
  </si>
  <si>
    <t>비율</t>
    <phoneticPr fontId="1" type="noConversion"/>
  </si>
  <si>
    <t>월 2개 조 선정</t>
    <phoneticPr fontId="1" type="noConversion"/>
  </si>
  <si>
    <t>140 ~ 220만원</t>
    <phoneticPr fontId="1" type="noConversion"/>
  </si>
  <si>
    <t>500 ~ 580만원</t>
    <phoneticPr fontId="1" type="noConversion"/>
  </si>
  <si>
    <t>3) 결론 및 개선방안</t>
    <phoneticPr fontId="1" type="noConversion"/>
  </si>
  <si>
    <t xml:space="preserve">      [월 지급 예상금액]</t>
    <phoneticPr fontId="1" type="noConversion"/>
  </si>
  <si>
    <r>
      <t xml:space="preserve">    - 시행은 6월부터 시행하며, </t>
    </r>
    <r>
      <rPr>
        <b/>
        <sz val="11"/>
        <color rgb="FFFF0000"/>
        <rFont val="맑은 고딕"/>
        <family val="3"/>
        <charset val="129"/>
        <scheme val="minor"/>
      </rPr>
      <t>6개월간 시행 결과를 검토하여 지속적으로 지급할지에 대한 논의</t>
    </r>
    <phoneticPr fontId="1" type="noConversion"/>
  </si>
  <si>
    <r>
      <t>생산장려금 지급액</t>
    </r>
    <r>
      <rPr>
        <b/>
        <sz val="11"/>
        <color rgb="FFFF0000"/>
        <rFont val="맑은 고딕"/>
        <family val="3"/>
        <charset val="129"/>
        <scheme val="minor"/>
      </rPr>
      <t>(평균 : 11,312,500원)</t>
    </r>
    <phoneticPr fontId="1" type="noConversion"/>
  </si>
  <si>
    <t>2) 근거 : 생산장려금 지급이 정말 기대치의 비용 VS 결과를 내고 있는지 의문을 가지게 됨</t>
    <phoneticPr fontId="1" type="noConversion"/>
  </si>
  <si>
    <t>1) 목적 : 현재 지급되고 있는 생산장려금의 효과를 검토하여, 비용대비 더 효용 극대화를 위함</t>
    <phoneticPr fontId="1" type="noConversion"/>
  </si>
  <si>
    <r>
      <t xml:space="preserve">    - 결론 : 생산장려금의 </t>
    </r>
    <r>
      <rPr>
        <sz val="11"/>
        <color rgb="FFFF0000"/>
        <rFont val="맑은 고딕"/>
        <family val="3"/>
        <charset val="129"/>
        <scheme val="minor"/>
      </rPr>
      <t>지급 효과가 크지않고</t>
    </r>
    <r>
      <rPr>
        <sz val="11"/>
        <color theme="1"/>
        <rFont val="맑은 고딕"/>
        <family val="2"/>
        <charset val="129"/>
        <scheme val="minor"/>
      </rPr>
      <t>, 이를 조장/부조장의 동기부여 및 월 별 성과가 좋은 팀(2)을 선발하여</t>
    </r>
    <phoneticPr fontId="1" type="noConversion"/>
  </si>
  <si>
    <t>4) 지급형태별 예상 목표(일 평균)</t>
    <phoneticPr fontId="1" type="noConversion"/>
  </si>
  <si>
    <t>지급형태</t>
    <phoneticPr fontId="1" type="noConversion"/>
  </si>
  <si>
    <t>B 안</t>
    <phoneticPr fontId="1" type="noConversion"/>
  </si>
  <si>
    <t>조/부조장 및 월 선별(2개팀)</t>
    <phoneticPr fontId="1" type="noConversion"/>
  </si>
  <si>
    <t>지급금액(평균/예상)</t>
    <phoneticPr fontId="1" type="noConversion"/>
  </si>
  <si>
    <t>모두 지급 X</t>
    <phoneticPr fontId="1" type="noConversion"/>
  </si>
  <si>
    <t>일 평균 생산량(톤)</t>
    <phoneticPr fontId="1" type="noConversion"/>
  </si>
  <si>
    <t>A 안</t>
    <phoneticPr fontId="1" type="noConversion"/>
  </si>
  <si>
    <t>C 안</t>
    <phoneticPr fontId="1" type="noConversion"/>
  </si>
  <si>
    <t>생산장려금</t>
    <phoneticPr fontId="1" type="noConversion"/>
  </si>
  <si>
    <t>1,100만</t>
    <phoneticPr fontId="1" type="noConversion"/>
  </si>
  <si>
    <t>500 ~ 580만</t>
    <phoneticPr fontId="1" type="noConversion"/>
  </si>
  <si>
    <t>322 (목표)</t>
    <phoneticPr fontId="1" type="noConversion"/>
  </si>
  <si>
    <t xml:space="preserve">      격려금으로 지급 전환 방안</t>
    <phoneticPr fontId="1" type="noConversion"/>
  </si>
  <si>
    <r>
      <t xml:space="preserve">    -</t>
    </r>
    <r>
      <rPr>
        <sz val="12"/>
        <color rgb="FFFF0000"/>
        <rFont val="맑은 고딕"/>
        <family val="3"/>
        <charset val="129"/>
        <scheme val="minor"/>
      </rPr>
      <t xml:space="preserve"> </t>
    </r>
    <r>
      <rPr>
        <b/>
        <sz val="12"/>
        <rFont val="맑은 고딕"/>
        <family val="3"/>
        <charset val="129"/>
        <scheme val="minor"/>
      </rPr>
      <t xml:space="preserve"># 14호기 </t>
    </r>
    <r>
      <rPr>
        <sz val="12"/>
        <color theme="1"/>
        <rFont val="맑은 고딕"/>
        <family val="3"/>
        <charset val="129"/>
        <scheme val="minor"/>
      </rPr>
      <t xml:space="preserve">리본믹서는 용량이 작고, 가로 구조로 배합물 혼련 등의 </t>
    </r>
    <r>
      <rPr>
        <sz val="12"/>
        <rFont val="맑은 고딕"/>
        <family val="3"/>
        <charset val="129"/>
        <scheme val="minor"/>
      </rPr>
      <t xml:space="preserve">문제로 P.P 작업을 위해서 </t>
    </r>
    <phoneticPr fontId="1" type="noConversion"/>
  </si>
  <si>
    <r>
      <t xml:space="preserve">      </t>
    </r>
    <r>
      <rPr>
        <b/>
        <sz val="12"/>
        <rFont val="맑은 고딕"/>
        <family val="3"/>
        <charset val="129"/>
        <scheme val="minor"/>
      </rPr>
      <t xml:space="preserve">설비 구조변경이 필요하지만 </t>
    </r>
    <r>
      <rPr>
        <sz val="12"/>
        <rFont val="맑은 고딕"/>
        <family val="3"/>
        <charset val="129"/>
        <scheme val="minor"/>
      </rPr>
      <t>현재 건물 높이가 낮아 개선이 어려움.</t>
    </r>
    <phoneticPr fontId="1" type="noConversion"/>
  </si>
  <si>
    <r>
      <t xml:space="preserve">    - 제품 이송 라인, 특히 </t>
    </r>
    <r>
      <rPr>
        <b/>
        <sz val="12"/>
        <rFont val="맑은 고딕"/>
        <family val="3"/>
        <charset val="129"/>
        <scheme val="minor"/>
      </rPr>
      <t>곡선 부분과 이음새 부분의 마모</t>
    </r>
    <r>
      <rPr>
        <sz val="12"/>
        <color theme="1"/>
        <rFont val="맑은 고딕"/>
        <family val="3"/>
        <charset val="129"/>
        <scheme val="minor"/>
      </rPr>
      <t>가 심함</t>
    </r>
    <phoneticPr fontId="1" type="noConversion"/>
  </si>
  <si>
    <t xml:space="preserve">    - P.P에서 G.F 전환 시 펠렛타이져 및 SCREW 교체로 비가동 시간이 기존 P.P -&gt; P.P 보다 많음</t>
    <phoneticPr fontId="1" type="noConversion"/>
  </si>
  <si>
    <t xml:space="preserve">    - '25년도 1월 1일 ~ 5월 31일 #7호기 전체 G.C 기준</t>
    <phoneticPr fontId="1" type="noConversion"/>
  </si>
  <si>
    <t xml:space="preserve">    - G.F의 G.C 횟수는 P.P-&gt; G.F 그리고 G.F -&gt; P.P 포함임</t>
    <phoneticPr fontId="1" type="noConversion"/>
  </si>
  <si>
    <t>예상비용</t>
    <phoneticPr fontId="1" type="noConversion"/>
  </si>
  <si>
    <t>MB라인 사무실(3공장) 에어컨 노후화 냉방 효율이 떨어져 스탠드형 교체 및 이전설치</t>
    <phoneticPr fontId="1" type="noConversion"/>
  </si>
  <si>
    <t xml:space="preserve">현장 비치용 포도당 구매 </t>
    <phoneticPr fontId="1" type="noConversion"/>
  </si>
  <si>
    <t>온열질환 예방을 위한 방서용품 지급</t>
    <phoneticPr fontId="1" type="noConversion"/>
  </si>
  <si>
    <t>현장 직원들 대상 교육으로 장마철 피해 및 온열질환 예방</t>
  </si>
  <si>
    <t>필요 시</t>
    <phoneticPr fontId="1" type="noConversion"/>
  </si>
  <si>
    <t>3공장 3층 유압형 환풍기 및 자동 도어 배관이 노후화와 경화로 인해 교체 작업을 해야함
유압형 환풍기 위치/ 무게 등의 문제로 보전팀 자체 작업이 불가하여 외주 진행해야함</t>
    <phoneticPr fontId="1" type="noConversion"/>
  </si>
  <si>
    <t>혹서기 1, 2공장 수조 유량 감소 예상으로 추후 필요시 살수차로 물 보충이 필요하므로
휴가 시 누수원인 규명 필요함 (보전팀 전달)</t>
    <phoneticPr fontId="1" type="noConversion"/>
  </si>
  <si>
    <t>내       용</t>
    <phoneticPr fontId="1" type="noConversion"/>
  </si>
  <si>
    <t>장마철 현장 내 계단 및 발판 등의 미끄럼 방지를 위한 조치</t>
    <phoneticPr fontId="1" type="noConversion"/>
  </si>
  <si>
    <t>추락방지
개선책 마련</t>
    <phoneticPr fontId="1" type="noConversion"/>
  </si>
  <si>
    <t>2, 3공장 1층 내 이동형 냉풍기 구매로 혹한기 온열질환 예방</t>
    <phoneticPr fontId="1" type="noConversion"/>
  </si>
  <si>
    <r>
      <rPr>
        <sz val="12"/>
        <color rgb="FFFF0000"/>
        <rFont val="맑은 고딕"/>
        <family val="3"/>
        <charset val="129"/>
        <scheme val="minor"/>
      </rPr>
      <t>맨홀막힘 또는 빗물 흐름에 방해</t>
    </r>
    <r>
      <rPr>
        <sz val="12"/>
        <color theme="1"/>
        <rFont val="맑은 고딕"/>
        <family val="3"/>
        <charset val="129"/>
        <scheme val="minor"/>
      </rPr>
      <t>가 될 수 있는 곳 주변 청소</t>
    </r>
    <phoneticPr fontId="1" type="noConversion"/>
  </si>
  <si>
    <r>
      <t xml:space="preserve">현장 내 혹서기 온열질환 예방을 위한 </t>
    </r>
    <r>
      <rPr>
        <sz val="12"/>
        <color rgb="FFFF0000"/>
        <rFont val="맑은 고딕"/>
        <family val="3"/>
        <charset val="129"/>
        <scheme val="minor"/>
      </rPr>
      <t>포도당 비치</t>
    </r>
    <phoneticPr fontId="1" type="noConversion"/>
  </si>
  <si>
    <r>
      <t xml:space="preserve">1, 2공장 수조 유량이 여름철 증발과 누수로 인하여 </t>
    </r>
    <r>
      <rPr>
        <sz val="12"/>
        <color rgb="FFFF0000"/>
        <rFont val="맑은 고딕"/>
        <family val="3"/>
        <charset val="129"/>
        <scheme val="minor"/>
      </rPr>
      <t>유량이
감소 될 수 있음</t>
    </r>
    <phoneticPr fontId="1" type="noConversion"/>
  </si>
  <si>
    <r>
      <t>노후화로 인한 효율저하로 스탠드 에어컨으로 교체 및 기존 벽걸이는 1공장 화장실로 이전설치</t>
    </r>
    <r>
      <rPr>
        <sz val="12"/>
        <color rgb="FFFF0000"/>
        <rFont val="맑은 고딕"/>
        <family val="3"/>
        <charset val="129"/>
        <scheme val="minor"/>
      </rPr>
      <t>(사용기간 : 약 10년)</t>
    </r>
    <phoneticPr fontId="1" type="noConversion"/>
  </si>
  <si>
    <t>2, 3공장 1층 포장장 내 이동형 냉풍기(2개) 구매</t>
    <phoneticPr fontId="1" type="noConversion"/>
  </si>
  <si>
    <r>
      <t xml:space="preserve">예) 2, 3공장 원료 이송 작업난간이 </t>
    </r>
    <r>
      <rPr>
        <sz val="12"/>
        <color rgb="FFFF0000"/>
        <rFont val="맑은 고딕"/>
        <family val="3"/>
        <charset val="129"/>
        <scheme val="minor"/>
      </rPr>
      <t>물기로 인해 미끄러워</t>
    </r>
    <r>
      <rPr>
        <sz val="12"/>
        <color theme="1"/>
        <rFont val="맑은 고딕"/>
        <family val="3"/>
        <charset val="129"/>
        <scheme val="minor"/>
      </rPr>
      <t xml:space="preserve">
추락의 위험이 있음</t>
    </r>
    <phoneticPr fontId="1" type="noConversion"/>
  </si>
  <si>
    <t>예) 조끼, 쿨토시 등</t>
    <phoneticPr fontId="1" type="noConversion"/>
  </si>
  <si>
    <t>장마 대비 전 공장 맨홀(우수 통합 집수정) 주변 및 펠렛 흡입 청소</t>
    <phoneticPr fontId="1" type="noConversion"/>
  </si>
  <si>
    <t>문제점</t>
    <phoneticPr fontId="1" type="noConversion"/>
  </si>
  <si>
    <r>
      <t xml:space="preserve">혹서기 기계설비 및 브로워실에서 나오는 열을 외부로
방출하기 위해 </t>
    </r>
    <r>
      <rPr>
        <sz val="12"/>
        <color rgb="FFFF0000"/>
        <rFont val="맑은 고딕"/>
        <family val="3"/>
        <charset val="129"/>
        <scheme val="minor"/>
      </rPr>
      <t>FAN을 가동해야 하나 전체가 작동되지 않음</t>
    </r>
    <phoneticPr fontId="1" type="noConversion"/>
  </si>
  <si>
    <t>장마철 피해 예방 및 혹서기 온열질환 예방을 위한 교육(OJT - 6월 13일, 27일 예정)</t>
    <phoneticPr fontId="1" type="noConversion"/>
  </si>
  <si>
    <t>[ 장마 및 혹서기 대비 준비사항 ]</t>
    <phoneticPr fontId="1" type="noConversion"/>
  </si>
  <si>
    <t>비  고</t>
    <phoneticPr fontId="1" type="noConversion"/>
  </si>
  <si>
    <t>보전</t>
    <phoneticPr fontId="1" type="noConversion"/>
  </si>
  <si>
    <t>수선비</t>
    <phoneticPr fontId="1" type="noConversion"/>
  </si>
  <si>
    <t>구매/ 수리 내용</t>
    <phoneticPr fontId="1" type="noConversion"/>
  </si>
  <si>
    <t>기  타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</si>
  <si>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</t>
    </r>
    <r>
      <rPr>
        <b/>
        <sz val="11"/>
        <color theme="1"/>
        <rFont val="맑은 고딕"/>
        <family val="3"/>
        <charset val="129"/>
        <scheme val="minor"/>
      </rPr>
      <t>안전보건/ 소방관련 보고 ]</t>
    </r>
    <phoneticPr fontId="1" type="noConversion"/>
  </si>
  <si>
    <t>번호</t>
    <phoneticPr fontId="1" type="noConversion"/>
  </si>
  <si>
    <t>내   용</t>
    <phoneticPr fontId="1" type="noConversion"/>
  </si>
  <si>
    <t>시행근거</t>
    <phoneticPr fontId="1" type="noConversion"/>
  </si>
  <si>
    <t>견적가</t>
    <phoneticPr fontId="1" type="noConversion"/>
  </si>
  <si>
    <t>네고금액</t>
    <phoneticPr fontId="1" type="noConversion"/>
  </si>
  <si>
    <t>유해위험방지계획서</t>
    <phoneticPr fontId="1" type="noConversion"/>
  </si>
  <si>
    <t>- 유해위험방지 계획서 작성 외주의뢰 견적 및 선정
- 최종업체: 대한산업안전본부 (550만원; 비교견적 770만원)</t>
    <phoneticPr fontId="1" type="noConversion"/>
  </si>
  <si>
    <t>20년 3공장 금액 : 390만원</t>
    <phoneticPr fontId="1" type="noConversion"/>
  </si>
  <si>
    <t>이전 견적</t>
    <phoneticPr fontId="1" type="noConversion"/>
  </si>
  <si>
    <t>리튬전동 지게차</t>
    <phoneticPr fontId="1" type="noConversion"/>
  </si>
  <si>
    <t>기존과 동일 조건</t>
    <phoneticPr fontId="1" type="noConversion"/>
  </si>
  <si>
    <t>디젤지게차</t>
    <phoneticPr fontId="1" type="noConversion"/>
  </si>
  <si>
    <t>4월</t>
    <phoneticPr fontId="1" type="noConversion"/>
  </si>
  <si>
    <t>5월</t>
    <phoneticPr fontId="1" type="noConversion"/>
  </si>
  <si>
    <t>일반쓰레기</t>
    <phoneticPr fontId="1" type="noConversion"/>
  </si>
  <si>
    <t>폐유 공 드럼</t>
    <phoneticPr fontId="1" type="noConversion"/>
  </si>
  <si>
    <t>오수처리시설관리(원)</t>
    <phoneticPr fontId="1" type="noConversion"/>
  </si>
  <si>
    <t>1개월</t>
    <phoneticPr fontId="1" type="noConversion"/>
  </si>
  <si>
    <t>분류</t>
  </si>
  <si>
    <t>업체명</t>
  </si>
  <si>
    <t>5월비용</t>
  </si>
  <si>
    <t>6월비용</t>
  </si>
  <si>
    <t>전월대비 차액</t>
  </si>
  <si>
    <t>지게차 주유</t>
  </si>
  <si>
    <t>거산오일</t>
  </si>
  <si>
    <t> 실 주유량(경유) : 12,495L, 평균 경유단가 : 1,496원</t>
  </si>
  <si>
    <t>외국인보험</t>
  </si>
  <si>
    <t>삼성화재</t>
  </si>
  <si>
    <t>익월 말 결제금액</t>
  </si>
  <si>
    <t>비   고</t>
    <phoneticPr fontId="1" type="noConversion"/>
  </si>
  <si>
    <t> 실 주유량(등유) :          평균 등유단가 :      원</t>
    <phoneticPr fontId="1" type="noConversion"/>
  </si>
  <si>
    <t>- 유류구매 비용 : 17,013,981원 (5월 대비 2,358,181원 감소)
- 외국인 보험 : 4,031,700원 (5월 대비 197,000원 증가)</t>
    <phoneticPr fontId="1" type="noConversion"/>
  </si>
  <si>
    <t>세부내용</t>
    <phoneticPr fontId="1" type="noConversion"/>
  </si>
  <si>
    <t>1월</t>
  </si>
  <si>
    <t>상반기 예산액</t>
  </si>
  <si>
    <t>실 지급액</t>
  </si>
  <si>
    <t>예산대비 사용비율</t>
  </si>
  <si>
    <t>총합계</t>
    <phoneticPr fontId="1" type="noConversion"/>
  </si>
  <si>
    <t>세부내용</t>
    <phoneticPr fontId="1" type="noConversion"/>
  </si>
  <si>
    <t>기   타</t>
    <phoneticPr fontId="1" type="noConversion"/>
  </si>
  <si>
    <t>▣. 2025년 보전팀 예산안 (최종)</t>
    <phoneticPr fontId="1" type="noConversion"/>
  </si>
  <si>
    <t>(원)</t>
    <phoneticPr fontId="1" type="noConversion"/>
  </si>
  <si>
    <t>항목</t>
    <phoneticPr fontId="1" type="noConversion"/>
  </si>
  <si>
    <t>1월</t>
    <phoneticPr fontId="1" type="noConversion"/>
  </si>
  <si>
    <t>합계</t>
    <phoneticPr fontId="1" type="noConversion"/>
  </si>
  <si>
    <t>월평균</t>
    <phoneticPr fontId="1" type="noConversion"/>
  </si>
  <si>
    <t>비고</t>
    <phoneticPr fontId="1" type="noConversion"/>
  </si>
  <si>
    <t>보전</t>
    <phoneticPr fontId="1" type="noConversion"/>
  </si>
  <si>
    <t>수선비</t>
    <phoneticPr fontId="1" type="noConversion"/>
  </si>
  <si>
    <t>구매</t>
    <phoneticPr fontId="8" type="noConversion"/>
  </si>
  <si>
    <t>시설비</t>
    <phoneticPr fontId="1" type="noConversion"/>
  </si>
  <si>
    <t>감소</t>
    <phoneticPr fontId="1" type="noConversion"/>
  </si>
  <si>
    <t>보전합계</t>
    <phoneticPr fontId="1" type="noConversion"/>
  </si>
  <si>
    <t>번호</t>
    <phoneticPr fontId="1" type="noConversion"/>
  </si>
  <si>
    <t>내    용</t>
    <phoneticPr fontId="1" type="noConversion"/>
  </si>
  <si>
    <t>요   약</t>
    <phoneticPr fontId="1" type="noConversion"/>
  </si>
  <si>
    <t>기  타</t>
    <phoneticPr fontId="1" type="noConversion"/>
  </si>
  <si>
    <t>합 계</t>
    <phoneticPr fontId="1" type="noConversion"/>
  </si>
  <si>
    <t>견적가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</si>
  <si>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 연구소 PILOT 증설관련</t>
    </r>
    <r>
      <rPr>
        <b/>
        <sz val="11"/>
        <color theme="1"/>
        <rFont val="맑은 고딕"/>
        <family val="3"/>
        <charset val="129"/>
        <scheme val="minor"/>
      </rPr>
      <t xml:space="preserve"> 보고내용 ]</t>
    </r>
    <phoneticPr fontId="1" type="noConversion"/>
  </si>
  <si>
    <t>디젤지게차</t>
    <phoneticPr fontId="1" type="noConversion"/>
  </si>
  <si>
    <t>배출주기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</si>
  <si>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</si>
  <si>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</si>
  <si>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</si>
  <si>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4월 대비증감</t>
    <phoneticPr fontId="1" type="noConversion"/>
  </si>
  <si>
    <t>일반쓰레기</t>
    <phoneticPr fontId="1" type="noConversion"/>
  </si>
  <si>
    <t>필요시 구매</t>
    <phoneticPr fontId="1" type="noConversion"/>
  </si>
  <si>
    <t>그밖의 폐유(액상)</t>
    <phoneticPr fontId="1" type="noConversion"/>
  </si>
  <si>
    <t>폐기 펠렛</t>
    <phoneticPr fontId="1" type="noConversion"/>
  </si>
  <si>
    <t>분진(매립)</t>
    <phoneticPr fontId="1" type="noConversion"/>
  </si>
  <si>
    <t>재활용 가능 집진기 TALC(비용 270/kg)</t>
    <phoneticPr fontId="1" type="noConversion"/>
  </si>
  <si>
    <t>분진(재활용)</t>
    <phoneticPr fontId="1" type="noConversion"/>
  </si>
  <si>
    <t>폐목재(원)</t>
    <phoneticPr fontId="1" type="noConversion"/>
  </si>
  <si>
    <t>약 6개월</t>
    <phoneticPr fontId="1" type="noConversion"/>
  </si>
  <si>
    <t>1개월</t>
    <phoneticPr fontId="1" type="noConversion"/>
  </si>
  <si>
    <t>재활용 BAG 매각</t>
    <phoneticPr fontId="1" type="noConversion"/>
  </si>
  <si>
    <t>▶ DHA 생산 오러레이터 요청 사유</t>
    <phoneticPr fontId="1" type="noConversion"/>
  </si>
  <si>
    <t>▶ 요청인원 및 운영 계획</t>
    <phoneticPr fontId="1" type="noConversion"/>
  </si>
  <si>
    <t>2차 (11월 ~ 1월)</t>
    <phoneticPr fontId="1" type="noConversion"/>
  </si>
  <si>
    <t>출장기간</t>
    <phoneticPr fontId="1" type="noConversion"/>
  </si>
  <si>
    <t>대하 당진 추천명단</t>
    <phoneticPr fontId="1" type="noConversion"/>
  </si>
  <si>
    <t>요청인원수(명)</t>
    <phoneticPr fontId="1" type="noConversion"/>
  </si>
  <si>
    <t>3차(주재원 또는 미국법인 현지채용 전환)</t>
    <phoneticPr fontId="1" type="noConversion"/>
  </si>
  <si>
    <r>
      <t xml:space="preserve">    - 현 운영시간 월 ~ 금요일(주 5일)에서 </t>
    </r>
    <r>
      <rPr>
        <b/>
        <sz val="12"/>
        <color rgb="FF0070C0"/>
        <rFont val="맑은 고딕"/>
        <family val="3"/>
        <charset val="129"/>
        <scheme val="minor"/>
      </rPr>
      <t>월 ~ 일(주 7일)로 증가</t>
    </r>
    <r>
      <rPr>
        <sz val="12"/>
        <color theme="1"/>
        <rFont val="맑은 고딕"/>
        <family val="3"/>
        <charset val="129"/>
        <scheme val="minor"/>
      </rPr>
      <t xml:space="preserve"> 예정임 </t>
    </r>
    <r>
      <rPr>
        <b/>
        <sz val="12"/>
        <color rgb="FF0070C0"/>
        <rFont val="맑은 고딕"/>
        <family val="3"/>
        <charset val="129"/>
        <scheme val="minor"/>
      </rPr>
      <t>(8월 초부터)</t>
    </r>
    <phoneticPr fontId="1" type="noConversion"/>
  </si>
  <si>
    <r>
      <t xml:space="preserve">    - 미국 정부의 자동차 관련 물품 관세부과에 따른 </t>
    </r>
    <r>
      <rPr>
        <b/>
        <sz val="12"/>
        <color rgb="FF0070C0"/>
        <rFont val="맑은 고딕"/>
        <family val="3"/>
        <charset val="129"/>
        <scheme val="minor"/>
      </rPr>
      <t>DHA 생산가동 시간 증가를 위한 운영인원 필요</t>
    </r>
    <phoneticPr fontId="1" type="noConversion"/>
  </si>
  <si>
    <t>- 조건없음
- 3개월 출장으로 완료</t>
    <phoneticPr fontId="1" type="noConversion"/>
  </si>
  <si>
    <t>세부사항</t>
    <phoneticPr fontId="1" type="noConversion"/>
  </si>
  <si>
    <t>- 주재원(E2 비자)
- 1차 출장자 중에서 근무 성적이 좋은
  직원으로 귀국 후 비자 준비</t>
    <phoneticPr fontId="1" type="noConversion"/>
  </si>
  <si>
    <t>- ESTA 비자로 출장(3개월)
- E2비자 조건(전문대졸 이상, 경력 5년)
- 근무성적 좋은 직원은 주재원(E2비자)
  진행
- 귀국 후 3개월 간 비자준비</t>
    <phoneticPr fontId="1" type="noConversion"/>
  </si>
  <si>
    <t>추후 선발</t>
    <phoneticPr fontId="1" type="noConversion"/>
  </si>
  <si>
    <t>사  유</t>
    <phoneticPr fontId="1" type="noConversion"/>
  </si>
  <si>
    <t>A안(전동)</t>
    <phoneticPr fontId="1" type="noConversion"/>
  </si>
  <si>
    <t>B안(디젤)</t>
    <phoneticPr fontId="1" type="noConversion"/>
  </si>
  <si>
    <r>
      <t xml:space="preserve">- 거절 : </t>
    </r>
    <r>
      <rPr>
        <strike/>
        <sz val="12"/>
        <color theme="1"/>
        <rFont val="맑은 고딕"/>
        <family val="3"/>
        <charset val="129"/>
        <scheme val="minor"/>
      </rPr>
      <t>신상현 계장, 이갑용 주임</t>
    </r>
    <r>
      <rPr>
        <sz val="12"/>
        <color theme="1"/>
        <rFont val="맑은 고딕"/>
        <family val="3"/>
        <charset val="129"/>
        <scheme val="minor"/>
      </rPr>
      <t xml:space="preserve">
- 21일 결정 : 최대진 주임, </t>
    </r>
    <r>
      <rPr>
        <strike/>
        <sz val="12"/>
        <color theme="1"/>
        <rFont val="맑은 고딕"/>
        <family val="3"/>
        <charset val="129"/>
        <scheme val="minor"/>
      </rPr>
      <t>지성구 주임</t>
    </r>
    <phoneticPr fontId="1" type="noConversion"/>
  </si>
  <si>
    <t>최대진 주임(확정)</t>
    <phoneticPr fontId="1" type="noConversion"/>
  </si>
  <si>
    <t>DHA 출장자
협의 내용</t>
    <phoneticPr fontId="1" type="noConversion"/>
  </si>
  <si>
    <t>- 최대진 주임 : 주재원
- 조현준 사원, 정은석 사원 : 3개월 출장</t>
    <phoneticPr fontId="1" type="noConversion"/>
  </si>
  <si>
    <t>- 지성구 주임, 김준우 사원, 안명훈 사원</t>
    <phoneticPr fontId="1" type="noConversion"/>
  </si>
  <si>
    <t>- 최대진 사원</t>
    <phoneticPr fontId="1" type="noConversion"/>
  </si>
  <si>
    <t>1차 (8월 ~ 10월)</t>
    <phoneticPr fontId="1" type="noConversion"/>
  </si>
  <si>
    <t>1차 출장자</t>
    <phoneticPr fontId="1" type="noConversion"/>
  </si>
  <si>
    <t>2차 출장자</t>
    <phoneticPr fontId="1" type="noConversion"/>
  </si>
  <si>
    <t>- 최대진 주임 (전.졸/ 입사일 2014년 3월)
- 조현준 사원 : 입사일 24년 3월 - 전 공정 가능
- 정은석 사원 : 입사일 24년 8월 - 이전 회사 유사업종 근무 경력, 전 공정 가능</t>
    <phoneticPr fontId="1" type="noConversion"/>
  </si>
  <si>
    <t>- 지성구 주임 (전.졸/ 입사일 2014년 7월)
- 김준우 사원 : 입사일 24년 4월 - 배합, 원료이송 공정 가능
- 안명훈 사원 : 입사일 24년 10월 - 배합, 원료이송 공정 가능</t>
    <phoneticPr fontId="1" type="noConversion"/>
  </si>
  <si>
    <t>7월</t>
    <phoneticPr fontId="1" type="noConversion"/>
  </si>
  <si>
    <t>25년 월별 예산계획 vs 실 지급액</t>
    <phoneticPr fontId="1" type="noConversion"/>
  </si>
  <si>
    <t>기    타</t>
    <phoneticPr fontId="1" type="noConversion"/>
  </si>
  <si>
    <t>견적가</t>
    <phoneticPr fontId="1" type="noConversion"/>
  </si>
  <si>
    <t>네고금액</t>
    <phoneticPr fontId="1" type="noConversion"/>
  </si>
  <si>
    <t>1공장</t>
  </si>
  <si>
    <t>2공장</t>
  </si>
  <si>
    <t>인원</t>
  </si>
  <si>
    <t>6월</t>
    <phoneticPr fontId="1" type="noConversion"/>
  </si>
  <si>
    <t>7월</t>
    <phoneticPr fontId="1" type="noConversion"/>
  </si>
  <si>
    <t>일 평균</t>
    <phoneticPr fontId="1" type="noConversion"/>
  </si>
  <si>
    <t>근무일수</t>
    <phoneticPr fontId="1" type="noConversion"/>
  </si>
  <si>
    <t xml:space="preserve">   - 설비 STOP &amp; START 증가로 인한 효율 감소</t>
    <phoneticPr fontId="1" type="noConversion"/>
  </si>
  <si>
    <t xml:space="preserve">   - 칼라(유색) 제품 생산이 많고,</t>
    <phoneticPr fontId="1" type="noConversion"/>
  </si>
  <si>
    <t>외주물량 본사 전환</t>
    <phoneticPr fontId="1" type="noConversion"/>
  </si>
  <si>
    <t>1공장 SHUT DOWN 및 3조 2교대</t>
    <phoneticPr fontId="1" type="noConversion"/>
  </si>
  <si>
    <t>C 안</t>
    <phoneticPr fontId="1" type="noConversion"/>
  </si>
  <si>
    <t>B 안</t>
    <phoneticPr fontId="1" type="noConversion"/>
  </si>
  <si>
    <t>현 생산량 방법 유지</t>
    <phoneticPr fontId="1" type="noConversion"/>
  </si>
  <si>
    <t>▶ 특이사항</t>
    <phoneticPr fontId="1" type="noConversion"/>
  </si>
  <si>
    <t>3) 낮은 생산 효율 (1공장)</t>
    <phoneticPr fontId="1" type="noConversion"/>
  </si>
  <si>
    <t>1) 재고증가 및 출하량 감소(월 13,000톤)로 생산량 감축 필요</t>
    <phoneticPr fontId="1" type="noConversion"/>
  </si>
  <si>
    <t>2) 주 52시간제 미시행</t>
    <phoneticPr fontId="1" type="noConversion"/>
  </si>
  <si>
    <t>1) 미국 관세협의에 의한 국내 자동차 산업의 위축</t>
    <phoneticPr fontId="1" type="noConversion"/>
  </si>
  <si>
    <t>내부요인</t>
    <phoneticPr fontId="1" type="noConversion"/>
  </si>
  <si>
    <t>외부요인</t>
    <phoneticPr fontId="1" type="noConversion"/>
  </si>
  <si>
    <t>점진적 외주 물량을 본사로 전향</t>
    <phoneticPr fontId="1" type="noConversion"/>
  </si>
  <si>
    <t>외주업체 계약 물량에 대한 파기로 
후 업체와의 거래에 문제발생 소지가 있음</t>
    <phoneticPr fontId="1" type="noConversion"/>
  </si>
  <si>
    <t>현 인원으로 주 52 시간제 실행 가능</t>
    <phoneticPr fontId="1" type="noConversion"/>
  </si>
  <si>
    <t>통상임금 업무도 병행하여 정리</t>
    <phoneticPr fontId="1" type="noConversion"/>
  </si>
  <si>
    <t>출하량 증가로 본사 생산을 지속적으로
유지해야 효율성을 높임</t>
    <phoneticPr fontId="1" type="noConversion"/>
  </si>
  <si>
    <t>직원 급여 감소로 이탈 우려됨
(7월, 8월 - 주말 및 토요일까지 비가동)</t>
    <phoneticPr fontId="1" type="noConversion"/>
  </si>
  <si>
    <t>방안</t>
    <phoneticPr fontId="1" type="noConversion"/>
  </si>
  <si>
    <t>고려사항</t>
    <phoneticPr fontId="1" type="noConversion"/>
  </si>
  <si>
    <t>지속적 설비 가동 가능
(24시간/ 월 30일 생산 시 약 7,000톤 예상)</t>
    <phoneticPr fontId="1" type="noConversion"/>
  </si>
  <si>
    <t xml:space="preserve">   - 급여감소로 인한 생산직원들 이탈이 우려됨</t>
    <phoneticPr fontId="1" type="noConversion"/>
  </si>
  <si>
    <t>2) 1공장이 2, 3공장에 비해서 1인당 평균 생산량이 떨어짐</t>
    <phoneticPr fontId="1" type="noConversion"/>
  </si>
  <si>
    <t>1) 월 비가동 일 수 증가로 생산성이 떨어짐 (5/6월 VS 7월)</t>
    <phoneticPr fontId="1" type="noConversion"/>
  </si>
  <si>
    <r>
      <rPr>
        <b/>
        <sz val="12"/>
        <color theme="1"/>
        <rFont val="맑은 고딕"/>
        <family val="3"/>
        <charset val="129"/>
      </rPr>
      <t xml:space="preserve">▶ </t>
    </r>
    <r>
      <rPr>
        <b/>
        <sz val="12"/>
        <color theme="1"/>
        <rFont val="맑은 고딕"/>
        <family val="3"/>
        <charset val="129"/>
        <scheme val="minor"/>
      </rPr>
      <t xml:space="preserve">현안문제 : </t>
    </r>
    <r>
      <rPr>
        <b/>
        <sz val="12"/>
        <color rgb="FF0070C0"/>
        <rFont val="맑은 고딕"/>
        <family val="3"/>
        <charset val="129"/>
        <scheme val="minor"/>
      </rPr>
      <t>생산량 감축으로 설비 STOP &amp; START 횟 수가 증가하면서 생산성이 감소함</t>
    </r>
    <phoneticPr fontId="1" type="noConversion"/>
  </si>
  <si>
    <r>
      <t xml:space="preserve">▶ 해결방안 : </t>
    </r>
    <r>
      <rPr>
        <b/>
        <sz val="12"/>
        <color rgb="FF0070C0"/>
        <rFont val="맑은 고딕"/>
        <family val="3"/>
        <charset val="129"/>
        <scheme val="minor"/>
      </rPr>
      <t>본사 생산량 증가로 비가동 일 없이 지속적으로 설비가동하여 생산성을 높임</t>
    </r>
    <phoneticPr fontId="1" type="noConversion"/>
  </si>
  <si>
    <t>▶ 공장별 생산량 현황 (5월 ~ 7월)</t>
    <phoneticPr fontId="1" type="noConversion"/>
  </si>
  <si>
    <t>생산 관리비용 내역</t>
    <phoneticPr fontId="1" type="noConversion"/>
  </si>
  <si>
    <t>7월 폐기물 처리 비용 집계</t>
    <phoneticPr fontId="1" type="noConversion"/>
  </si>
  <si>
    <r>
      <t xml:space="preserve">- 7월 폐기물 처리비용 : 총 19,172,950원 (6월 대비 1,020,050원 감소)
- 감소원인 : 분진발생량 감소 (약 11톤 감소)
- 마대매각 금액 : 15,000,000원 </t>
    </r>
    <r>
      <rPr>
        <b/>
        <sz val="11"/>
        <color rgb="FFFF0000"/>
        <rFont val="맑은 고딕"/>
        <family val="3"/>
        <charset val="129"/>
        <scheme val="minor"/>
      </rPr>
      <t>(감소원인 : 하계휴가 비가동)</t>
    </r>
    <phoneticPr fontId="1" type="noConversion"/>
  </si>
  <si>
    <t>기 타</t>
    <phoneticPr fontId="1" type="noConversion"/>
  </si>
  <si>
    <t>처리비용</t>
    <phoneticPr fontId="1" type="noConversion"/>
  </si>
  <si>
    <t>합계</t>
    <phoneticPr fontId="1" type="noConversion"/>
  </si>
  <si>
    <t>합계</t>
    <phoneticPr fontId="1" type="noConversion"/>
  </si>
  <si>
    <t>합계</t>
    <phoneticPr fontId="1" type="noConversion"/>
  </si>
  <si>
    <t>월 총생산량(톤)</t>
    <phoneticPr fontId="1" type="noConversion"/>
  </si>
  <si>
    <t>1인 평균 생산량(톤)</t>
    <phoneticPr fontId="1" type="noConversion"/>
  </si>
  <si>
    <t>3공장
(MB포함)</t>
    <phoneticPr fontId="1" type="noConversion"/>
  </si>
  <si>
    <t>3공장
(MB포함)</t>
    <phoneticPr fontId="1" type="noConversion"/>
  </si>
  <si>
    <t>3공장
(MB포함)</t>
    <phoneticPr fontId="1" type="noConversion"/>
  </si>
  <si>
    <t xml:space="preserve">   - 건물 노후로 인한 개조/ 추가설비 구축 등이 불가함. (근거 : '25년 건물안전성 평가 보고서)</t>
    <phoneticPr fontId="1" type="noConversion"/>
  </si>
  <si>
    <t>8월 안전보건 관리비용 내역</t>
    <phoneticPr fontId="1" type="noConversion"/>
  </si>
  <si>
    <r>
      <t xml:space="preserve">- 8월 안전보건 관련 관리비용 내역 보고 </t>
    </r>
    <r>
      <rPr>
        <sz val="11"/>
        <color rgb="FFFF0000"/>
        <rFont val="맑은 고딕"/>
        <family val="3"/>
        <charset val="129"/>
        <scheme val="minor"/>
      </rPr>
      <t>(총액 : 7,523,000원)</t>
    </r>
    <r>
      <rPr>
        <sz val="11"/>
        <rFont val="맑은 고딕"/>
        <family val="3"/>
        <charset val="129"/>
        <scheme val="minor"/>
      </rPr>
      <t xml:space="preserve">
   1) 안전용품 구내내역 : 5,744,000원 </t>
    </r>
    <r>
      <rPr>
        <b/>
        <sz val="11"/>
        <color rgb="FF0070C0"/>
        <rFont val="맑은 고딕"/>
        <family val="3"/>
        <charset val="129"/>
        <scheme val="minor"/>
      </rPr>
      <t>(7월 : 7,728,250원 비교 감소)</t>
    </r>
    <r>
      <rPr>
        <sz val="11"/>
        <rFont val="맑은 고딕"/>
        <family val="3"/>
        <charset val="129"/>
        <scheme val="minor"/>
      </rPr>
      <t xml:space="preserve">
   2) 안전대행 수수료 : 800,000원
   3) 보건대행 수수료 : 704,000원(VAT 면제)
   4) 소방대행 수수료 : 275,000원</t>
    </r>
    <phoneticPr fontId="1" type="noConversion"/>
  </si>
  <si>
    <t>항목</t>
  </si>
  <si>
    <t>증감률</t>
  </si>
  <si>
    <t>비고</t>
  </si>
  <si>
    <t>안전/보건</t>
  </si>
  <si>
    <t>안전용품</t>
  </si>
  <si>
    <t>골든플랫폼</t>
  </si>
  <si>
    <t>안전대행수수료</t>
  </si>
  <si>
    <t>한국산업안전관리원</t>
  </si>
  <si>
    <t>소방</t>
  </si>
  <si>
    <t>소방대행수수료</t>
  </si>
  <si>
    <t>SK소방</t>
  </si>
  <si>
    <t>2025년 정기 건강검진 시행의 건</t>
    <phoneticPr fontId="1" type="noConversion"/>
  </si>
  <si>
    <t>연구소 신규설비 설치 및 기존 압출기 
이설 부대 설비 설치 완료건</t>
    <phoneticPr fontId="1" type="noConversion"/>
  </si>
  <si>
    <t>1차 네고가</t>
    <phoneticPr fontId="1" type="noConversion"/>
  </si>
  <si>
    <t>최종 네고가</t>
    <phoneticPr fontId="1" type="noConversion"/>
  </si>
  <si>
    <t>- 최종 완료 (8월 26일)</t>
    <phoneticPr fontId="1" type="noConversion"/>
  </si>
  <si>
    <t>- 7월 17일(목), 8월 27일(수) 2일에 걸친 정기 건강검진 시행완료
- 국민건강보험법, 산업안전보건법 시행령에 의거</t>
    <phoneticPr fontId="1" type="noConversion"/>
  </si>
  <si>
    <t>- 연구소 PILOT 신규설치 및 기존 압출기 이설 설치 완료 
   (총 31개 항목)
- 기존 압출기(1~4호기) 이설, 신규 설치(5~7호기)
  및 성형 사출기(170톤) 설치 포함</t>
    <phoneticPr fontId="1" type="noConversion"/>
  </si>
  <si>
    <t>▣. 2025년 보전팀 예산안 (최종)</t>
    <phoneticPr fontId="1" type="noConversion"/>
  </si>
  <si>
    <t>(원)</t>
    <phoneticPr fontId="1" type="noConversion"/>
  </si>
  <si>
    <t>항목</t>
    <phoneticPr fontId="1" type="noConversion"/>
  </si>
  <si>
    <t>1월</t>
    <phoneticPr fontId="1" type="noConversion"/>
  </si>
  <si>
    <t>합계</t>
    <phoneticPr fontId="1" type="noConversion"/>
  </si>
  <si>
    <t>월평균</t>
    <phoneticPr fontId="1" type="noConversion"/>
  </si>
  <si>
    <t>비고</t>
    <phoneticPr fontId="1" type="noConversion"/>
  </si>
  <si>
    <t>구매</t>
    <phoneticPr fontId="8" type="noConversion"/>
  </si>
  <si>
    <t>시설비</t>
    <phoneticPr fontId="1" type="noConversion"/>
  </si>
  <si>
    <t>감소</t>
    <phoneticPr fontId="1" type="noConversion"/>
  </si>
  <si>
    <t>보전합계</t>
    <phoneticPr fontId="1" type="noConversion"/>
  </si>
  <si>
    <t>번호</t>
    <phoneticPr fontId="1" type="noConversion"/>
  </si>
  <si>
    <t>구매/ 수리 내용</t>
    <phoneticPr fontId="1" type="noConversion"/>
  </si>
  <si>
    <t>합 계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</si>
  <si>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 연구소 PILOT 증설관련</t>
    </r>
    <r>
      <rPr>
        <b/>
        <sz val="11"/>
        <color theme="1"/>
        <rFont val="맑은 고딕"/>
        <family val="3"/>
        <charset val="129"/>
        <scheme val="minor"/>
      </rPr>
      <t xml:space="preserve"> 보고내용 ]</t>
    </r>
    <phoneticPr fontId="1" type="noConversion"/>
  </si>
  <si>
    <t>내   용</t>
    <phoneticPr fontId="1" type="noConversion"/>
  </si>
  <si>
    <t>시행근거</t>
    <phoneticPr fontId="1" type="noConversion"/>
  </si>
  <si>
    <t>1차 네고가</t>
    <phoneticPr fontId="1" type="noConversion"/>
  </si>
  <si>
    <t>합 계</t>
    <phoneticPr fontId="1" type="noConversion"/>
  </si>
  <si>
    <t>- 작업1. 전원 포트용 트레인
- 작업2. 등기구 설치</t>
    <phoneticPr fontId="1" type="noConversion"/>
  </si>
  <si>
    <t>연구소 M공장(PILOT실) 사출실 등기구
설치의 건</t>
    <phoneticPr fontId="1" type="noConversion"/>
  </si>
  <si>
    <r>
      <t xml:space="preserve">- 사출실 전원 </t>
    </r>
    <r>
      <rPr>
        <sz val="11"/>
        <color rgb="FFFF0000"/>
        <rFont val="맑은 고딕"/>
        <family val="3"/>
        <charset val="129"/>
        <scheme val="minor"/>
      </rPr>
      <t>포트용 트레이 및 등기구</t>
    </r>
    <r>
      <rPr>
        <sz val="11"/>
        <rFont val="맑은 고딕"/>
        <family val="3"/>
        <charset val="129"/>
        <scheme val="minor"/>
      </rPr>
      <t xml:space="preserve"> 설치</t>
    </r>
    <phoneticPr fontId="1" type="noConversion"/>
  </si>
  <si>
    <t>8월 폐기물 처리 비용 집계</t>
    <phoneticPr fontId="1" type="noConversion"/>
  </si>
  <si>
    <r>
      <t xml:space="preserve">- 8월 폐기물 처리비용 : </t>
    </r>
    <r>
      <rPr>
        <sz val="11"/>
        <color rgb="FFFF0000"/>
        <rFont val="맑은 고딕"/>
        <family val="3"/>
        <charset val="129"/>
        <scheme val="minor"/>
      </rPr>
      <t>총 18,970,250원</t>
    </r>
    <r>
      <rPr>
        <sz val="11"/>
        <color theme="1"/>
        <rFont val="맑은 고딕"/>
        <family val="2"/>
        <charset val="129"/>
        <scheme val="minor"/>
      </rPr>
      <t xml:space="preserve"> (7월 대비 202,700원 감소)
- 감소원인 : 액상폐유 처리없음
- 마대매각 금액 : 16,890,000원</t>
    </r>
    <phoneticPr fontId="1" type="noConversion"/>
  </si>
  <si>
    <t>합 계</t>
    <phoneticPr fontId="1" type="noConversion"/>
  </si>
  <si>
    <t>예산금액(하반기)</t>
    <phoneticPr fontId="1" type="noConversion"/>
  </si>
  <si>
    <t>하반기 예산 VS 실 지급액</t>
    <phoneticPr fontId="1" type="noConversion"/>
  </si>
  <si>
    <t>예산대비 사용비율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</si>
  <si>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 연구소 PILOT 설비수리 및 구매 보고</t>
    </r>
    <r>
      <rPr>
        <b/>
        <sz val="11"/>
        <color theme="1"/>
        <rFont val="맑은 고딕"/>
        <family val="3"/>
        <charset val="129"/>
        <scheme val="minor"/>
      </rPr>
      <t xml:space="preserve"> ]</t>
    </r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</si>
  <si>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 xml:space="preserve">▶ </t>
    </r>
    <r>
      <rPr>
        <b/>
        <sz val="11"/>
        <color theme="1"/>
        <rFont val="맑은 고딕"/>
        <family val="3"/>
        <charset val="129"/>
        <scheme val="minor"/>
      </rPr>
      <t>생산 설비수리 및 구매 보고 ]</t>
    </r>
    <phoneticPr fontId="1" type="noConversion"/>
  </si>
  <si>
    <t>스크류 샤프트 구매의 건</t>
    <phoneticPr fontId="1" type="noConversion"/>
  </si>
  <si>
    <r>
      <t>- PILOT실 #5, 6, 7호기 스크류 예비 샤프트(1SET) 구매
- 스크류 교체 時 예비품 사용으로 비가동 시간 단축 목적
- #5, 6, 7 호기 공용(48</t>
    </r>
    <r>
      <rPr>
        <sz val="11"/>
        <color theme="1"/>
        <rFont val="맑은 고딕"/>
        <family val="3"/>
        <charset val="129"/>
      </rPr>
      <t>Ø</t>
    </r>
    <r>
      <rPr>
        <sz val="11"/>
        <color theme="1"/>
        <rFont val="맑은 고딕"/>
        <family val="2"/>
        <charset val="129"/>
      </rPr>
      <t>)</t>
    </r>
    <phoneticPr fontId="1" type="noConversion"/>
  </si>
  <si>
    <t>네고금액</t>
    <phoneticPr fontId="1" type="noConversion"/>
  </si>
  <si>
    <t>기   타</t>
    <phoneticPr fontId="1" type="noConversion"/>
  </si>
  <si>
    <t>#4호기 SCREW 구매의 건</t>
    <phoneticPr fontId="1" type="noConversion"/>
  </si>
  <si>
    <t>- PILOT실 #4호기 스크류 교체주기에 맞춘 구매 진행
- 사용기한 : 6개월</t>
    <phoneticPr fontId="1" type="noConversion"/>
  </si>
  <si>
    <t>- 예방보존 일정 참고</t>
    <phoneticPr fontId="1" type="noConversion"/>
  </si>
  <si>
    <t>※ 참고 - 연구소 PILOT실 스크류 예방보전 일정</t>
    <phoneticPr fontId="1" type="noConversion"/>
  </si>
  <si>
    <t>견적가</t>
    <phoneticPr fontId="1" type="noConversion"/>
  </si>
  <si>
    <t>네고금액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</si>
  <si>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 xml:space="preserve">▶ </t>
    </r>
    <r>
      <rPr>
        <b/>
        <sz val="11"/>
        <color theme="1"/>
        <rFont val="맑은 고딕"/>
        <family val="3"/>
        <charset val="129"/>
        <scheme val="minor"/>
      </rPr>
      <t>생산 설비 수리 및 구매 보고 ]</t>
    </r>
    <phoneticPr fontId="1" type="noConversion"/>
  </si>
  <si>
    <t>▣. 2025년 보전팀 예산안 (최종)</t>
    <phoneticPr fontId="1" type="noConversion"/>
  </si>
  <si>
    <t>(원)</t>
    <phoneticPr fontId="1" type="noConversion"/>
  </si>
  <si>
    <t>항목</t>
    <phoneticPr fontId="1" type="noConversion"/>
  </si>
  <si>
    <t>1월</t>
    <phoneticPr fontId="1" type="noConversion"/>
  </si>
  <si>
    <t>합계</t>
    <phoneticPr fontId="1" type="noConversion"/>
  </si>
  <si>
    <t>월평균</t>
    <phoneticPr fontId="1" type="noConversion"/>
  </si>
  <si>
    <t>비고</t>
    <phoneticPr fontId="1" type="noConversion"/>
  </si>
  <si>
    <t>보전</t>
    <phoneticPr fontId="1" type="noConversion"/>
  </si>
  <si>
    <t>수선비</t>
    <phoneticPr fontId="1" type="noConversion"/>
  </si>
  <si>
    <t>구매</t>
    <phoneticPr fontId="8" type="noConversion"/>
  </si>
  <si>
    <t>시설비</t>
    <phoneticPr fontId="1" type="noConversion"/>
  </si>
  <si>
    <t>감소</t>
    <phoneticPr fontId="1" type="noConversion"/>
  </si>
  <si>
    <t>보전합계</t>
    <phoneticPr fontId="1" type="noConversion"/>
  </si>
  <si>
    <t>번호</t>
    <phoneticPr fontId="1" type="noConversion"/>
  </si>
  <si>
    <t>번호</t>
    <phoneticPr fontId="1" type="noConversion"/>
  </si>
  <si>
    <t>내    용</t>
    <phoneticPr fontId="1" type="noConversion"/>
  </si>
  <si>
    <t>요   약</t>
    <phoneticPr fontId="1" type="noConversion"/>
  </si>
  <si>
    <t>전력요금</t>
    <phoneticPr fontId="1" type="noConversion"/>
  </si>
  <si>
    <t>기  타</t>
    <phoneticPr fontId="1" type="noConversion"/>
  </si>
  <si>
    <t>세액별도</t>
    <phoneticPr fontId="1" type="noConversion"/>
  </si>
  <si>
    <t>합 계</t>
    <phoneticPr fontId="1" type="noConversion"/>
  </si>
  <si>
    <t>합 계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</si>
  <si>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</t>
    </r>
    <r>
      <rPr>
        <b/>
        <sz val="11"/>
        <color theme="1"/>
        <rFont val="맑은 고딕"/>
        <family val="3"/>
        <charset val="129"/>
        <scheme val="minor"/>
      </rPr>
      <t>안전보건/ 소방관련 보고 ]</t>
    </r>
    <phoneticPr fontId="1" type="noConversion"/>
  </si>
  <si>
    <t>내   용</t>
    <phoneticPr fontId="1" type="noConversion"/>
  </si>
  <si>
    <t>시행근거</t>
    <phoneticPr fontId="1" type="noConversion"/>
  </si>
  <si>
    <t>견적가</t>
    <phoneticPr fontId="1" type="noConversion"/>
  </si>
  <si>
    <t>네고금액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</si>
  <si>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</t>
    </r>
    <r>
      <rPr>
        <b/>
        <sz val="11"/>
        <color theme="1"/>
        <rFont val="맑은 고딕"/>
        <family val="3"/>
        <charset val="129"/>
        <scheme val="minor"/>
      </rPr>
      <t xml:space="preserve"> 기타 보고내용 ]</t>
    </r>
    <phoneticPr fontId="1" type="noConversion"/>
  </si>
  <si>
    <t>세부내용</t>
    <phoneticPr fontId="1" type="noConversion"/>
  </si>
  <si>
    <t>처리비용</t>
    <phoneticPr fontId="1" type="noConversion"/>
  </si>
  <si>
    <t>기 타</t>
    <phoneticPr fontId="1" type="noConversion"/>
  </si>
  <si>
    <t>이전 견적</t>
    <phoneticPr fontId="1" type="noConversion"/>
  </si>
  <si>
    <t>최종 승인 견적</t>
    <phoneticPr fontId="1" type="noConversion"/>
  </si>
  <si>
    <t>비  고</t>
    <phoneticPr fontId="1" type="noConversion"/>
  </si>
  <si>
    <t>기존과 동일 조건</t>
    <phoneticPr fontId="1" type="noConversion"/>
  </si>
  <si>
    <t>디젤지게차</t>
    <phoneticPr fontId="1" type="noConversion"/>
  </si>
  <si>
    <t>[ 5월 폐기물 처리 비용 집계 ]</t>
    <phoneticPr fontId="1" type="noConversion"/>
  </si>
  <si>
    <t>배출주기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</si>
  <si>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</si>
  <si>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</si>
  <si>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</si>
  <si>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4월 대비증감</t>
    <phoneticPr fontId="1" type="noConversion"/>
  </si>
  <si>
    <t>증감원인</t>
    <phoneticPr fontId="1" type="noConversion"/>
  </si>
  <si>
    <t>일반쓰레기</t>
    <phoneticPr fontId="1" type="noConversion"/>
  </si>
  <si>
    <t>수시</t>
    <phoneticPr fontId="1" type="noConversion"/>
  </si>
  <si>
    <t>폐유 공 드럼</t>
    <phoneticPr fontId="1" type="noConversion"/>
  </si>
  <si>
    <t>필요시 구매</t>
    <phoneticPr fontId="1" type="noConversion"/>
  </si>
  <si>
    <t>그밖의 폐유(액상)</t>
    <phoneticPr fontId="1" type="noConversion"/>
  </si>
  <si>
    <t>폐기 펠렛</t>
    <phoneticPr fontId="1" type="noConversion"/>
  </si>
  <si>
    <t>약 1개월</t>
    <phoneticPr fontId="1" type="noConversion"/>
  </si>
  <si>
    <t>분진(매립)</t>
    <phoneticPr fontId="1" type="noConversion"/>
  </si>
  <si>
    <t>약 1개월</t>
    <phoneticPr fontId="1" type="noConversion"/>
  </si>
  <si>
    <t>재활용 가능 집진기 TALC(비용 270/kg)</t>
    <phoneticPr fontId="1" type="noConversion"/>
  </si>
  <si>
    <t>분진(재활용)</t>
    <phoneticPr fontId="1" type="noConversion"/>
  </si>
  <si>
    <t>폐목재(원)</t>
    <phoneticPr fontId="1" type="noConversion"/>
  </si>
  <si>
    <t>약 6개월</t>
    <phoneticPr fontId="1" type="noConversion"/>
  </si>
  <si>
    <t>오수처리시설관리(원)</t>
    <phoneticPr fontId="1" type="noConversion"/>
  </si>
  <si>
    <t>1개월</t>
    <phoneticPr fontId="1" type="noConversion"/>
  </si>
  <si>
    <t>비용합계</t>
    <phoneticPr fontId="1" type="noConversion"/>
  </si>
  <si>
    <t>수시</t>
    <phoneticPr fontId="1" type="noConversion"/>
  </si>
  <si>
    <t>10월 폐기물 처리 비용 집계</t>
    <phoneticPr fontId="1" type="noConversion"/>
  </si>
  <si>
    <r>
      <t xml:space="preserve">- 10월 폐기물 처리비용 : </t>
    </r>
    <r>
      <rPr>
        <sz val="11"/>
        <color rgb="FFFF0000"/>
        <rFont val="맑은 고딕"/>
        <family val="3"/>
        <charset val="129"/>
        <scheme val="minor"/>
      </rPr>
      <t>총 12,335,100원</t>
    </r>
    <r>
      <rPr>
        <sz val="11"/>
        <color theme="1"/>
        <rFont val="맑은 고딕"/>
        <family val="2"/>
        <charset val="129"/>
        <scheme val="minor"/>
      </rPr>
      <t xml:space="preserve"> (9월 대비 1,766,800원 감소)
- 감소원인 : 일반쓰레기 약 11톤 감소
- 마대매각 금액 : 13,340,000원</t>
    </r>
    <phoneticPr fontId="1" type="noConversion"/>
  </si>
  <si>
    <t>안전</t>
    <phoneticPr fontId="1" type="noConversion"/>
  </si>
  <si>
    <t>11월 현장 MOTOR 수리의 건</t>
    <phoneticPr fontId="1" type="noConversion"/>
  </si>
  <si>
    <t>- #14호기 배합물 이송 블로워 모터외 2건</t>
    <phoneticPr fontId="1" type="noConversion"/>
  </si>
  <si>
    <t>연구소 압출실(M동) 압출 에어 수분제거기 구매의 건</t>
    <phoneticPr fontId="1" type="noConversion"/>
  </si>
  <si>
    <t>- 동절기 압출 AIR 콤퓨레샤 內 발생하는 수분 제거 장치
- 수분제거가 안될 경우, 동절기 결빙으로 설비 오작동 발생
- 설비명 : 바우만 드라이어</t>
    <phoneticPr fontId="1" type="noConversion"/>
  </si>
  <si>
    <t>1공장 바큠펌프 2호기 수리 교체의 건</t>
    <phoneticPr fontId="1" type="noConversion"/>
  </si>
  <si>
    <t>#7호기 베랄 쿨러 교체의 건</t>
    <phoneticPr fontId="1" type="noConversion"/>
  </si>
  <si>
    <t>연구동 원료이송 호퍼 자석 구매의 건</t>
    <phoneticPr fontId="1" type="noConversion"/>
  </si>
  <si>
    <r>
      <t xml:space="preserve">- 바큠펌프 예방교체 주기는 </t>
    </r>
    <r>
      <rPr>
        <sz val="11"/>
        <color rgb="FFFF0000"/>
        <rFont val="맑은 고딕"/>
        <family val="3"/>
        <charset val="129"/>
        <scheme val="minor"/>
      </rPr>
      <t>1년 6개월 ('22년 7월 가동)</t>
    </r>
    <r>
      <rPr>
        <sz val="11"/>
        <color theme="1"/>
        <rFont val="맑은 고딕"/>
        <family val="2"/>
        <charset val="129"/>
        <scheme val="minor"/>
      </rPr>
      <t xml:space="preserve">
- 바큠펌프 노후로 인한 진공불량 및 오일 누유 발생</t>
    </r>
    <phoneticPr fontId="1" type="noConversion"/>
  </si>
  <si>
    <r>
      <t xml:space="preserve">- 쉿가루 및 철성분 이물 혼입 방지의 목적
- </t>
    </r>
    <r>
      <rPr>
        <sz val="11"/>
        <color rgb="FFFF0000"/>
        <rFont val="맑은 고딕"/>
        <family val="3"/>
        <charset val="129"/>
        <scheme val="minor"/>
      </rPr>
      <t>연구동 #4호기 원료 호퍼 투입용</t>
    </r>
    <phoneticPr fontId="1" type="noConversion"/>
  </si>
  <si>
    <t>- 베랄쿨러 장시간 사용으로 내부 석회질 및 냉각 효율 감소로
  인한 교체(평균사용 기간 : 2년)</t>
    <phoneticPr fontId="1" type="noConversion"/>
  </si>
  <si>
    <r>
      <t xml:space="preserve">- 전력공급 장치 </t>
    </r>
    <r>
      <rPr>
        <sz val="11"/>
        <color rgb="FFFF0000"/>
        <rFont val="맑은 고딕"/>
        <family val="3"/>
        <charset val="129"/>
        <scheme val="minor"/>
      </rPr>
      <t>서지(SURGE)로 인한 PLC 파손</t>
    </r>
    <r>
      <rPr>
        <sz val="11"/>
        <color theme="1"/>
        <rFont val="맑은 고딕"/>
        <family val="2"/>
        <charset val="129"/>
        <scheme val="minor"/>
      </rPr>
      <t xml:space="preserve">
- PLC 교체 및 프로그램 셋업</t>
    </r>
    <phoneticPr fontId="1" type="noConversion"/>
  </si>
  <si>
    <t>OG 이송 SILO 판넬 PLC 교체의 건</t>
    <phoneticPr fontId="1" type="noConversion"/>
  </si>
  <si>
    <t>견적금액</t>
    <phoneticPr fontId="1" type="noConversion"/>
  </si>
  <si>
    <t>네고금액</t>
    <phoneticPr fontId="1" type="noConversion"/>
  </si>
  <si>
    <t>11월 생산 관리비용 내역</t>
    <phoneticPr fontId="1" type="noConversion"/>
  </si>
  <si>
    <t>10월</t>
    <phoneticPr fontId="1" type="noConversion"/>
  </si>
  <si>
    <t>11월</t>
    <phoneticPr fontId="1" type="noConversion"/>
  </si>
  <si>
    <t>유류단가(원)</t>
    <phoneticPr fontId="1" type="noConversion"/>
  </si>
  <si>
    <r>
      <t xml:space="preserve">- 유류구매 비용 : 21,062,358원 (10월 대비 4,780,681원 증가)
   : 증가사유 : </t>
    </r>
    <r>
      <rPr>
        <b/>
        <sz val="11"/>
        <color rgb="FFFF0000"/>
        <rFont val="맑은 고딕"/>
        <family val="3"/>
        <charset val="129"/>
        <scheme val="minor"/>
      </rPr>
      <t>근무일수 증가 및 유류단가 상승</t>
    </r>
    <r>
      <rPr>
        <sz val="11"/>
        <color theme="1"/>
        <rFont val="맑은 고딕"/>
        <family val="2"/>
        <charset val="129"/>
        <scheme val="minor"/>
      </rPr>
      <t xml:space="preserve">
- 외국인 보험 : 10월 대비 2,900원 증가
   : 증가사유 : 외국인(수랑가) </t>
    </r>
    <r>
      <rPr>
        <b/>
        <sz val="11"/>
        <color rgb="FFFF0000"/>
        <rFont val="맑은 고딕"/>
        <family val="3"/>
        <charset val="129"/>
        <scheme val="minor"/>
      </rPr>
      <t>보험 갱신으로 인한 증가분</t>
    </r>
    <phoneticPr fontId="1" type="noConversion"/>
  </si>
  <si>
    <t>11월 폐기물 처리 비용 집계</t>
    <phoneticPr fontId="1" type="noConversion"/>
  </si>
  <si>
    <r>
      <t xml:space="preserve">- 10월 폐기물 처리비용 : 총 13,898,250원 (10월 대비 1,563,150원 증가)
- 명품 마대 매각금액 : 16,340,000원 </t>
    </r>
    <r>
      <rPr>
        <sz val="11"/>
        <color theme="1"/>
        <rFont val="맑은 고딕"/>
        <family val="3"/>
        <charset val="129"/>
        <scheme val="minor"/>
      </rPr>
      <t xml:space="preserve">(10월 대비 3,000,000원 증가)
- 증가사유 : </t>
    </r>
    <r>
      <rPr>
        <b/>
        <sz val="11"/>
        <color rgb="FFFF0000"/>
        <rFont val="맑은 고딕"/>
        <family val="3"/>
        <charset val="129"/>
        <scheme val="minor"/>
      </rPr>
      <t>근무일수 증가</t>
    </r>
    <phoneticPr fontId="1" type="noConversion"/>
  </si>
  <si>
    <t>유류사용량(리터)</t>
    <phoneticPr fontId="1" type="noConversion"/>
  </si>
  <si>
    <t>9월</t>
    <phoneticPr fontId="1" type="noConversion"/>
  </si>
  <si>
    <t>월 평균</t>
    <phoneticPr fontId="1" type="noConversion"/>
  </si>
  <si>
    <t>일평균 사용량</t>
    <phoneticPr fontId="1" type="noConversion"/>
  </si>
  <si>
    <t>근무일(일)</t>
    <phoneticPr fontId="1" type="noConversion"/>
  </si>
  <si>
    <t>※ 참고 : 시간대별 전력량 요금(제공 : 한국전력공사)</t>
    <phoneticPr fontId="1" type="noConversion"/>
  </si>
  <si>
    <t>안정제 계량비닐 구매의 건</t>
    <phoneticPr fontId="1" type="noConversion"/>
  </si>
  <si>
    <t> 구분 </t>
  </si>
  <si>
    <t> 1월 </t>
  </si>
  <si>
    <t> 2월 </t>
  </si>
  <si>
    <t> 3월 </t>
  </si>
  <si>
    <t> 4월 </t>
  </si>
  <si>
    <t> 5월 </t>
  </si>
  <si>
    <t> 6월 </t>
  </si>
  <si>
    <t> 7월 </t>
  </si>
  <si>
    <t> 8월 </t>
  </si>
  <si>
    <t> 9월 </t>
  </si>
  <si>
    <t> 10월 </t>
  </si>
  <si>
    <t> 11월 </t>
  </si>
  <si>
    <t> 12월 </t>
  </si>
  <si>
    <t> 합계 </t>
  </si>
  <si>
    <t> SIZE 小 </t>
  </si>
  <si>
    <t> 수량(EA) </t>
  </si>
  <si>
    <t> 20,000</t>
  </si>
  <si>
    <t> 30,000</t>
  </si>
  <si>
    <t> 금액(원) </t>
  </si>
  <si>
    <t> 2,840,000</t>
  </si>
  <si>
    <t> 4,260,000</t>
  </si>
  <si>
    <t> 18,460,000</t>
  </si>
  <si>
    <t> SIZE 大 </t>
  </si>
  <si>
    <t> 4,080,000</t>
  </si>
  <si>
    <t> 6,120,000</t>
  </si>
  <si>
    <t> 30,600,000</t>
  </si>
  <si>
    <t> 40,000</t>
  </si>
  <si>
    <t> -</t>
  </si>
  <si>
    <t> 50,000</t>
  </si>
  <si>
    <t> 60,000</t>
  </si>
  <si>
    <t> 6,920,000</t>
  </si>
  <si>
    <t> 8,960,000</t>
  </si>
  <si>
    <t> 10,380,000</t>
  </si>
  <si>
    <t> 49,060,000</t>
  </si>
  <si>
    <t> 500</t>
  </si>
  <si>
    <t> 6,000</t>
  </si>
  <si>
    <t> 275,000</t>
  </si>
  <si>
    <t> 3,300,000</t>
  </si>
  <si>
    <t> 9,235,000</t>
  </si>
  <si>
    <t> 7,195,000</t>
  </si>
  <si>
    <t> 10,655,000</t>
  </si>
  <si>
    <t>안정제
비닐</t>
    <phoneticPr fontId="1" type="noConversion"/>
  </si>
  <si>
    <t>오염방지용
비닐</t>
    <phoneticPr fontId="1" type="noConversion"/>
  </si>
  <si>
    <t> 단가(EA) </t>
    <phoneticPr fontId="1" type="noConversion"/>
  </si>
  <si>
    <t> 142원</t>
    <phoneticPr fontId="1" type="noConversion"/>
  </si>
  <si>
    <t> 204원</t>
    <phoneticPr fontId="1" type="noConversion"/>
  </si>
  <si>
    <t> 550원</t>
    <phoneticPr fontId="1" type="noConversion"/>
  </si>
  <si>
    <t> 20,000</t>
    <phoneticPr fontId="1" type="noConversion"/>
  </si>
  <si>
    <t>월별합계(금액)</t>
    <phoneticPr fontId="1" type="noConversion"/>
  </si>
  <si>
    <t>       15,000</t>
  </si>
  <si>
    <t> 15,000</t>
  </si>
  <si>
    <t> 105,000</t>
  </si>
  <si>
    <t> 2,130,000</t>
  </si>
  <si>
    <t> 14,910,000</t>
  </si>
  <si>
    <t> 135,000</t>
  </si>
  <si>
    <t> 3,060,000</t>
  </si>
  <si>
    <t>               -</t>
  </si>
  <si>
    <t> 27,540,000</t>
  </si>
  <si>
    <t>       30,000</t>
  </si>
  <si>
    <t>       45,000</t>
  </si>
  <si>
    <t> 45,000</t>
  </si>
  <si>
    <t> 240,000</t>
  </si>
  <si>
    <t> 5,190,000</t>
  </si>
  <si>
    <t> 8,250,000</t>
  </si>
  <si>
    <t> 42,450,000</t>
  </si>
  <si>
    <t> 5,000</t>
  </si>
  <si>
    <t> 2,750,000</t>
  </si>
  <si>
    <t> 11,000,000</t>
  </si>
  <si>
    <t>예산대비 실 구매액 증/감</t>
    <phoneticPr fontId="1" type="noConversion"/>
  </si>
  <si>
    <t>(1) 25년 안정제 비닐 및 오염방지용 비닐 구매 예산 계획</t>
    <phoneticPr fontId="1" type="noConversion"/>
  </si>
  <si>
    <t>(2) 25년 안정제 비닐 및 오염방지용 비닐 실 구매 현황</t>
    <phoneticPr fontId="1" type="noConversion"/>
  </si>
  <si>
    <r>
      <t xml:space="preserve">- 현장 투입용 </t>
    </r>
    <r>
      <rPr>
        <sz val="11"/>
        <color theme="1"/>
        <rFont val="맑은 고딕"/>
        <family val="3"/>
        <charset val="129"/>
      </rPr>
      <t>①</t>
    </r>
    <r>
      <rPr>
        <sz val="11"/>
        <color theme="1"/>
        <rFont val="맑은 고딕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안정제 계량 비닐 </t>
    </r>
    <r>
      <rPr>
        <sz val="11"/>
        <color theme="1"/>
        <rFont val="맑은 고딕"/>
        <family val="3"/>
        <charset val="129"/>
      </rPr>
      <t>②</t>
    </r>
    <r>
      <rPr>
        <sz val="11"/>
        <color theme="1"/>
        <rFont val="맑은 고딕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>오염방지 비닐 구매
- 매월 구매가 아닌, 필요시 2 ~ 3개월 사용분 구매
- '25년 구매 예산 vs 실 구매액 (7,160,000원) 감소</t>
    </r>
    <phoneticPr fontId="1" type="noConversion"/>
  </si>
  <si>
    <t>참고 : '25년 구매예산 계획</t>
    <phoneticPr fontId="1" type="noConversion"/>
  </si>
  <si>
    <t>1월</t>
    <phoneticPr fontId="1" type="noConversion"/>
  </si>
  <si>
    <t>월평균</t>
    <phoneticPr fontId="1" type="noConversion"/>
  </si>
  <si>
    <t>비고</t>
    <phoneticPr fontId="1" type="noConversion"/>
  </si>
  <si>
    <t>구매</t>
    <phoneticPr fontId="8" type="noConversion"/>
  </si>
  <si>
    <t>감소</t>
    <phoneticPr fontId="1" type="noConversion"/>
  </si>
  <si>
    <t>번호</t>
    <phoneticPr fontId="1" type="noConversion"/>
  </si>
  <si>
    <t>구매/ 수리 내용</t>
    <phoneticPr fontId="1" type="noConversion"/>
  </si>
  <si>
    <t>견적가</t>
    <phoneticPr fontId="1" type="noConversion"/>
  </si>
  <si>
    <t>합 계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</si>
  <si>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</t>
    </r>
    <r>
      <rPr>
        <b/>
        <sz val="11"/>
        <color theme="1"/>
        <rFont val="맑은 고딕"/>
        <family val="3"/>
        <charset val="129"/>
        <scheme val="minor"/>
      </rPr>
      <t>안전보건/ 소방관련 보고 ]</t>
    </r>
    <phoneticPr fontId="1" type="noConversion"/>
  </si>
  <si>
    <t>시행근거</t>
    <phoneticPr fontId="1" type="noConversion"/>
  </si>
  <si>
    <t>기  타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</si>
  <si>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 연구소 PILOT 증설관련</t>
    </r>
    <r>
      <rPr>
        <b/>
        <sz val="11"/>
        <color theme="1"/>
        <rFont val="맑은 고딕"/>
        <family val="3"/>
        <charset val="129"/>
        <scheme val="minor"/>
      </rPr>
      <t xml:space="preserve"> 보고내용 ]</t>
    </r>
    <phoneticPr fontId="1" type="noConversion"/>
  </si>
  <si>
    <t>내   용</t>
    <phoneticPr fontId="1" type="noConversion"/>
  </si>
  <si>
    <t>기   타</t>
    <phoneticPr fontId="1" type="noConversion"/>
  </si>
  <si>
    <t>샘플팀 지게차 추가의 건</t>
    <phoneticPr fontId="1" type="noConversion"/>
  </si>
  <si>
    <r>
      <t xml:space="preserve">- PILOT 설비 증설(M공장)로 </t>
    </r>
    <r>
      <rPr>
        <sz val="11"/>
        <color rgb="FFFF0000"/>
        <rFont val="맑은 고딕"/>
        <family val="3"/>
        <charset val="129"/>
        <scheme val="minor"/>
      </rPr>
      <t>총 생산량(약 300톤/月)까지 증가 예정임</t>
    </r>
    <r>
      <rPr>
        <sz val="11"/>
        <color theme="1"/>
        <rFont val="맑은 고딕"/>
        <family val="2"/>
        <charset val="129"/>
        <scheme val="minor"/>
      </rPr>
      <t xml:space="preserve">
  이에 따라 원료이송 및 제품포장/재포장이 어려워 </t>
    </r>
    <r>
      <rPr>
        <sz val="11"/>
        <color rgb="FFFF0000"/>
        <rFont val="맑은 고딕"/>
        <family val="3"/>
        <charset val="129"/>
        <scheme val="minor"/>
      </rPr>
      <t>추가 렌탈이 필요함(1대)</t>
    </r>
    <r>
      <rPr>
        <sz val="11"/>
        <color theme="1"/>
        <rFont val="맑은 고딕"/>
        <family val="2"/>
        <charset val="129"/>
        <scheme val="minor"/>
      </rPr>
      <t xml:space="preserve">
- 지게차 공급까지 중고지게차 임대로 공백기간을 없앨 수 있으며, 
  중고 지게차 공급은 즉시 가능함
- 샘플팀 홍성학 주임과 논의하였으며, 
  </t>
    </r>
    <r>
      <rPr>
        <sz val="11"/>
        <color rgb="FFFF0000"/>
        <rFont val="맑은 고딕"/>
        <family val="3"/>
        <charset val="129"/>
        <scheme val="minor"/>
      </rPr>
      <t>PILOT실 샘플팀 운영 안 회의 자료 첨부함</t>
    </r>
    <phoneticPr fontId="1" type="noConversion"/>
  </si>
  <si>
    <t>- 지게차 공급기간
  (2 ~ 3개월 소요, 롯데렌탈)
- 전동지게차(6/16일입고) 
  테스트 사용 후 결정</t>
    <phoneticPr fontId="1" type="noConversion"/>
  </si>
  <si>
    <t>미정</t>
    <phoneticPr fontId="1" type="noConversion"/>
  </si>
  <si>
    <t>익월 말 
결제금액</t>
    <phoneticPr fontId="1" type="noConversion"/>
  </si>
  <si>
    <t>12월 비용</t>
    <phoneticPr fontId="1" type="noConversion"/>
  </si>
  <si>
    <t>보고일 :</t>
    <phoneticPr fontId="1" type="noConversion"/>
  </si>
  <si>
    <t>보고일 : 1월 9일</t>
    <phoneticPr fontId="1" type="noConversion"/>
  </si>
  <si>
    <t>조색실 전등 선로 교체공사</t>
    <phoneticPr fontId="1" type="noConversion"/>
  </si>
  <si>
    <t>- 1공장 4층 옥상 누수로 인한 누전 발생
- 전등 및 전원선로 교체 필요. 계속되는 누전 문제 지속적으로 발생함</t>
    <phoneticPr fontId="1" type="noConversion"/>
  </si>
  <si>
    <t>#3호기 SCREW 구매의 건</t>
    <phoneticPr fontId="1" type="noConversion"/>
  </si>
  <si>
    <t>- #3호기 SCREW 예방교체 주기에 따른 교체작업(교체주기 : 6개월)
- '25년 9월 교체로 '26년 3월 교체를 위한 SCREW 예비품 구매
- SK 100/100외 2종 (75mm) 총 34EA(17Pairs)</t>
    <phoneticPr fontId="1" type="noConversion"/>
  </si>
  <si>
    <t>#13호기 GEAR BOX 수리의 건</t>
    <phoneticPr fontId="1" type="noConversion"/>
  </si>
  <si>
    <t>결재완료</t>
    <phoneticPr fontId="1" type="noConversion"/>
  </si>
  <si>
    <t>보전(기계)</t>
    <phoneticPr fontId="1" type="noConversion"/>
  </si>
  <si>
    <t>펠레타이져 로터리 나이프(2, 6호기용)</t>
    <phoneticPr fontId="1" type="noConversion"/>
  </si>
  <si>
    <t>사내 정화조 분뇨 배출의 건</t>
    <phoneticPr fontId="1" type="noConversion"/>
  </si>
  <si>
    <t>설비 보수용 소모품 구매(오토 드레인)</t>
    <phoneticPr fontId="1" type="noConversion"/>
  </si>
  <si>
    <t>연구소 #6호기 원료이송 호퍼 자석설치</t>
    <phoneticPr fontId="1" type="noConversion"/>
  </si>
  <si>
    <t>#6호기 오일 쿨러</t>
    <phoneticPr fontId="1" type="noConversion"/>
  </si>
  <si>
    <t>#13호기 바렐 쿨러 구매의 건</t>
    <phoneticPr fontId="1" type="noConversion"/>
  </si>
  <si>
    <t>#14호기 SIDE LIW SCREW 구매의 건</t>
    <phoneticPr fontId="1" type="noConversion"/>
  </si>
  <si>
    <t>보전(전기)</t>
    <phoneticPr fontId="1" type="noConversion"/>
  </si>
  <si>
    <t>보전(기계)</t>
    <phoneticPr fontId="1" type="noConversion"/>
  </si>
  <si>
    <t>보전(기계)</t>
    <phoneticPr fontId="1" type="noConversion"/>
  </si>
  <si>
    <t>설비부품 수리 및 제작</t>
    <phoneticPr fontId="1" type="noConversion"/>
  </si>
  <si>
    <t>1공장 조색실 전등 및 전원선로 교체</t>
    <phoneticPr fontId="1" type="noConversion"/>
  </si>
  <si>
    <t>#3호기 SCREW 구매의 건</t>
    <phoneticPr fontId="1" type="noConversion"/>
  </si>
  <si>
    <t>철 자재 구매의 건(당진종합철재)</t>
    <phoneticPr fontId="1" type="noConversion"/>
  </si>
  <si>
    <t>보전(전기)</t>
    <phoneticPr fontId="1" type="noConversion"/>
  </si>
  <si>
    <t>보전(기계)</t>
    <phoneticPr fontId="1" type="noConversion"/>
  </si>
  <si>
    <t>보전(기계)</t>
    <phoneticPr fontId="1" type="noConversion"/>
  </si>
  <si>
    <t>연구소 #7호기 원료이송 호퍼 자석설치</t>
    <phoneticPr fontId="1" type="noConversion"/>
  </si>
  <si>
    <t>연구소 #7호기 SCREW 구매의 건</t>
    <phoneticPr fontId="1" type="noConversion"/>
  </si>
  <si>
    <t>설비보수용 소모성 자재 구매(BAG FILTER)</t>
    <phoneticPr fontId="1" type="noConversion"/>
  </si>
  <si>
    <t>#7호기 제품 SILO 라인교체의 건</t>
    <phoneticPr fontId="1" type="noConversion"/>
  </si>
  <si>
    <t>- 사유 : 2009년 설치라인으로 장기간 사용으로 마모/천공 및 파손 발생으로
           제품이송 트립이 잦음
- #7호기 P.P 제품이송 라인이며,  재질은 SUS 사용으로 교체주기 15년임
- 작업업체 : 세명산업, 작업 소요일 : 1.5일</t>
    <phoneticPr fontId="1" type="noConversion"/>
  </si>
  <si>
    <t>보고일 : 1월 16일</t>
    <phoneticPr fontId="1" type="noConversion"/>
  </si>
  <si>
    <t>생산비품(철재와이드 책상)</t>
    <phoneticPr fontId="1" type="noConversion"/>
  </si>
  <si>
    <t>공정관리팀</t>
    <phoneticPr fontId="1" type="noConversion"/>
  </si>
  <si>
    <t>1월 전기자재 구매의 건</t>
    <phoneticPr fontId="1" type="noConversion"/>
  </si>
  <si>
    <t>보전(전기)</t>
    <phoneticPr fontId="1" type="noConversion"/>
  </si>
  <si>
    <t>설비보수용 소모성 자재 구매(대정컨트롤)</t>
    <phoneticPr fontId="1" type="noConversion"/>
  </si>
  <si>
    <t>액츄레이터</t>
    <phoneticPr fontId="1" type="noConversion"/>
  </si>
  <si>
    <t>보전(기계)</t>
    <phoneticPr fontId="1" type="noConversion"/>
  </si>
  <si>
    <t>연구소 #4호기 SIDE FEEDER 수리의 건</t>
    <phoneticPr fontId="1" type="noConversion"/>
  </si>
  <si>
    <t>철 자재구매의 건(당진종합철재)</t>
    <phoneticPr fontId="1" type="noConversion"/>
  </si>
  <si>
    <t>#6,12호기 발판 제작용</t>
    <phoneticPr fontId="1" type="noConversion"/>
  </si>
  <si>
    <t>1월 현장 모터 및 수리의 건</t>
    <phoneticPr fontId="1" type="noConversion"/>
  </si>
  <si>
    <t>연구소</t>
    <phoneticPr fontId="1" type="noConversion"/>
  </si>
  <si>
    <t>연구소</t>
    <phoneticPr fontId="1" type="noConversion"/>
  </si>
  <si>
    <t>1월 현장 모터 수리 및 예비품 구매의 건</t>
  </si>
  <si>
    <t>- 연구소 #4호기 제품이송 링 브로워 수리
- 연구소 #5~7호기 제품이송 링 브로워 예비품 구매 (6.3kw &amp; 2.2kw)</t>
  </si>
  <si>
    <t>12월 비용</t>
    <phoneticPr fontId="1" type="noConversion"/>
  </si>
  <si>
    <t>'26년 1월 비용</t>
    <phoneticPr fontId="1" type="noConversion"/>
  </si>
  <si>
    <t>▶ 전월 대비 증감</t>
    <phoneticPr fontId="1" type="noConversion"/>
  </si>
  <si>
    <t>- VAT 별도</t>
    <phoneticPr fontId="1" type="noConversion"/>
  </si>
  <si>
    <t>구분</t>
    <phoneticPr fontId="1" type="noConversion"/>
  </si>
  <si>
    <t>수선비(공정)</t>
  </si>
  <si>
    <t>수선비(공정)</t>
    <phoneticPr fontId="1" type="noConversion"/>
  </si>
  <si>
    <t>수선비(품질)</t>
    <phoneticPr fontId="1" type="noConversion"/>
  </si>
  <si>
    <t>수선비(보전)</t>
    <phoneticPr fontId="1" type="noConversion"/>
  </si>
  <si>
    <t>소모품 구매(공정)</t>
    <phoneticPr fontId="1" type="noConversion"/>
  </si>
  <si>
    <t>물품구매(공정)</t>
  </si>
  <si>
    <t>물품구매(공정)</t>
    <phoneticPr fontId="1" type="noConversion"/>
  </si>
  <si>
    <t>소모품 구매(품질)</t>
    <phoneticPr fontId="1" type="noConversion"/>
  </si>
  <si>
    <t>설비보수용 소모성 자재(신평철물1)</t>
    <phoneticPr fontId="1" type="noConversion"/>
  </si>
  <si>
    <t>보전(기계)</t>
    <phoneticPr fontId="1" type="noConversion"/>
  </si>
  <si>
    <t>물품구매(보전)</t>
  </si>
  <si>
    <t>물품구매(보전)</t>
    <phoneticPr fontId="1" type="noConversion"/>
  </si>
  <si>
    <t>공정관리팀</t>
    <phoneticPr fontId="1" type="noConversion"/>
  </si>
  <si>
    <t>미싱기 부품(대성) 구매의 건</t>
    <phoneticPr fontId="1" type="noConversion"/>
  </si>
  <si>
    <t>공정관리팀</t>
    <phoneticPr fontId="1" type="noConversion"/>
  </si>
  <si>
    <t>생산비품 구매의 건(메쉬)</t>
    <phoneticPr fontId="1" type="noConversion"/>
  </si>
  <si>
    <t>공정관리팀</t>
    <phoneticPr fontId="1" type="noConversion"/>
  </si>
  <si>
    <t>수조약품 투입(경인)</t>
    <phoneticPr fontId="1" type="noConversion"/>
  </si>
  <si>
    <t>수조약품 구입</t>
    <phoneticPr fontId="1" type="noConversion"/>
  </si>
  <si>
    <t>공정관리팀</t>
    <phoneticPr fontId="1" type="noConversion"/>
  </si>
  <si>
    <t>수선비(보전)</t>
  </si>
  <si>
    <t>시설/환경</t>
  </si>
  <si>
    <t>시설/환경</t>
    <phoneticPr fontId="1" type="noConversion"/>
  </si>
  <si>
    <t>연구소</t>
  </si>
  <si>
    <t>연구소</t>
    <phoneticPr fontId="1" type="noConversion"/>
  </si>
  <si>
    <t>소모품 구매(공정)</t>
  </si>
  <si>
    <t>설비보수용 소모성 자재(신평철물2)</t>
    <phoneticPr fontId="1" type="noConversion"/>
  </si>
  <si>
    <t>연구소 원료호퍼 측면 도어 설치의 건</t>
    <phoneticPr fontId="1" type="noConversion"/>
  </si>
  <si>
    <t>보전(기계)</t>
    <phoneticPr fontId="1" type="noConversion"/>
  </si>
  <si>
    <t>설비보수용 소모성 자재(화성종합)</t>
    <phoneticPr fontId="1" type="noConversion"/>
  </si>
  <si>
    <t>보전(기계)</t>
    <phoneticPr fontId="1" type="noConversion"/>
  </si>
  <si>
    <t>연구소 #5~7호기 다이노즐 및 볼트/핀 구매의 건</t>
    <phoneticPr fontId="1" type="noConversion"/>
  </si>
  <si>
    <t>설비부품 수리 및 제작의 건</t>
    <phoneticPr fontId="1" type="noConversion"/>
  </si>
  <si>
    <r>
      <t>- #11호기 제품라운드 배관(80A) 외 9종
- RUBBER ROLL COATING 3종 (</t>
    </r>
    <r>
      <rPr>
        <sz val="11"/>
        <color theme="1"/>
        <rFont val="맑은 고딕"/>
        <family val="3"/>
        <charset val="129"/>
      </rPr>
      <t>Ø</t>
    </r>
    <r>
      <rPr>
        <sz val="11"/>
        <color theme="1"/>
        <rFont val="맑은 고딕"/>
        <family val="2"/>
        <charset val="129"/>
      </rPr>
      <t xml:space="preserve">110*600L, </t>
    </r>
    <r>
      <rPr>
        <sz val="11"/>
        <color theme="1"/>
        <rFont val="맑은 고딕"/>
        <family val="3"/>
        <charset val="129"/>
      </rPr>
      <t>Ø</t>
    </r>
    <r>
      <rPr>
        <sz val="11"/>
        <color theme="1"/>
        <rFont val="맑은 고딕"/>
        <family val="2"/>
        <charset val="129"/>
      </rPr>
      <t xml:space="preserve">110*120L, </t>
    </r>
    <r>
      <rPr>
        <sz val="11"/>
        <color theme="1"/>
        <rFont val="맑은 고딕"/>
        <family val="3"/>
        <charset val="129"/>
      </rPr>
      <t>Ø</t>
    </r>
    <r>
      <rPr>
        <sz val="11"/>
        <color theme="1"/>
        <rFont val="맑은 고딕"/>
        <family val="2"/>
        <charset val="129"/>
        <scheme val="minor"/>
      </rPr>
      <t>135 )</t>
    </r>
    <phoneticPr fontId="1" type="noConversion"/>
  </si>
  <si>
    <t>'26년 작동기능 점검결과 이행 공사의 건</t>
    <phoneticPr fontId="1" type="noConversion"/>
  </si>
  <si>
    <t xml:space="preserve">
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</si>
  <si>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 xml:space="preserve">※ </t>
    </r>
    <r>
      <rPr>
        <b/>
        <sz val="11"/>
        <color theme="1"/>
        <rFont val="맑은 고딕"/>
        <family val="3"/>
        <charset val="129"/>
        <scheme val="minor"/>
      </rPr>
      <t>첨부 - 소방대행업체 점검결과 보완사항 리스트 ]</t>
    </r>
    <phoneticPr fontId="1" type="noConversion"/>
  </si>
  <si>
    <t>보고일 : 1월 22일</t>
    <phoneticPr fontId="1" type="noConversion"/>
  </si>
  <si>
    <r>
      <t xml:space="preserve">- 소방시설법 제23조에 의거 매년 1회 소방시설 작동기능점검 자체점검 후
   이행완료보고서 소방서에 제출해야함
- 시행일 : '26년 1월 13일 소방대행업체(SK소방) 점검완료
- 점검완료 후 보완사항 이행완료보고서 제출해야함(2주 이내)
- 대행업체 보완사항 총 67건이나, 최소한으로 협의 18건에 대해서 보완조치
  후 소방서에 완료보고서 제출 예정임
- 최소사항 : 피난유도등(11개소) 외 17건 진행 예정임
- </t>
    </r>
    <r>
      <rPr>
        <b/>
        <sz val="11"/>
        <color rgb="FFFF0000"/>
        <rFont val="맑은 고딕"/>
        <family val="3"/>
        <charset val="129"/>
        <scheme val="minor"/>
      </rPr>
      <t>특이사항</t>
    </r>
    <r>
      <rPr>
        <sz val="11"/>
        <color theme="1"/>
        <rFont val="맑은 고딕"/>
        <family val="2"/>
        <charset val="129"/>
        <scheme val="minor"/>
      </rPr>
      <t xml:space="preserve"> : 금번 작동기능점검 후 이행조치에 관한 공사는 소방서에 
  이행완료보고서 제출을 위한 최소한의 공사만 진행 예정임.</t>
    </r>
    <phoneticPr fontId="1" type="noConversion"/>
  </si>
  <si>
    <t>보고일 : 1월 26일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</si>
  <si>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 xml:space="preserve">▶ </t>
    </r>
    <r>
      <rPr>
        <b/>
        <sz val="11"/>
        <color theme="1"/>
        <rFont val="맑은 고딕"/>
        <family val="3"/>
        <charset val="129"/>
        <scheme val="minor"/>
      </rPr>
      <t>생산 설비 수리 및 구매 보고 ]</t>
    </r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</si>
  <si>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 xml:space="preserve">▶ </t>
    </r>
    <r>
      <rPr>
        <b/>
        <sz val="11"/>
        <color theme="1"/>
        <rFont val="맑은 고딕"/>
        <family val="3"/>
        <charset val="129"/>
        <scheme val="minor"/>
      </rPr>
      <t>생산 설비 수리 및 구매 보고 ]</t>
    </r>
    <phoneticPr fontId="1" type="noConversion"/>
  </si>
  <si>
    <t>미싱기 [타이거자동포장]부품 구매 및 수리의 件</t>
  </si>
  <si>
    <t>공정관리팀</t>
    <phoneticPr fontId="1" type="noConversion"/>
  </si>
  <si>
    <t>2, 3공장 물 보충건</t>
    <phoneticPr fontId="1" type="noConversion"/>
  </si>
  <si>
    <t>설비부품 수리 및 제작</t>
    <phoneticPr fontId="1" type="noConversion"/>
  </si>
  <si>
    <t>2공장 6~10호기  LIW  상부 쿠션HOPPER  타워 표시등 설치</t>
    <phoneticPr fontId="1" type="noConversion"/>
  </si>
  <si>
    <t>2공장 6~10호기 LIW 상부 쿠션호퍼
타워 경광등 설치의 건</t>
    <phoneticPr fontId="1" type="noConversion"/>
  </si>
  <si>
    <t>- 문제점 : 포장 중 호기별 배합호퍼 잔량확인이 안되어, 
   GRADE CHANGE 時 현장 사무실에 1명이 항시 상주해야함
- 개선내용 : 현재 1공장은 타워 경광등이 설치가 되어 
  포장 시에도 잔량확인이 가능함</t>
    <phoneticPr fontId="1" type="noConversion"/>
  </si>
  <si>
    <t>▣. 2025년 보전팀 예산안 (최종)</t>
    <phoneticPr fontId="1" type="noConversion"/>
  </si>
  <si>
    <t>(원)</t>
    <phoneticPr fontId="1" type="noConversion"/>
  </si>
  <si>
    <t>항목</t>
    <phoneticPr fontId="1" type="noConversion"/>
  </si>
  <si>
    <t>1월</t>
    <phoneticPr fontId="1" type="noConversion"/>
  </si>
  <si>
    <t>합계</t>
    <phoneticPr fontId="1" type="noConversion"/>
  </si>
  <si>
    <t>월평균</t>
    <phoneticPr fontId="1" type="noConversion"/>
  </si>
  <si>
    <t>비고</t>
    <phoneticPr fontId="1" type="noConversion"/>
  </si>
  <si>
    <t>보전</t>
    <phoneticPr fontId="1" type="noConversion"/>
  </si>
  <si>
    <t>수선비</t>
    <phoneticPr fontId="1" type="noConversion"/>
  </si>
  <si>
    <t>구매</t>
    <phoneticPr fontId="8" type="noConversion"/>
  </si>
  <si>
    <t>시설비</t>
    <phoneticPr fontId="1" type="noConversion"/>
  </si>
  <si>
    <t>감소</t>
    <phoneticPr fontId="1" type="noConversion"/>
  </si>
  <si>
    <t>보전합계</t>
    <phoneticPr fontId="1" type="noConversion"/>
  </si>
  <si>
    <t>보고일 :</t>
    <phoneticPr fontId="1" type="noConversion"/>
  </si>
  <si>
    <t>번호</t>
    <phoneticPr fontId="1" type="noConversion"/>
  </si>
  <si>
    <t>구매/ 수리 내용</t>
    <phoneticPr fontId="1" type="noConversion"/>
  </si>
  <si>
    <t>사  유</t>
    <phoneticPr fontId="1" type="noConversion"/>
  </si>
  <si>
    <t>기  타</t>
    <phoneticPr fontId="1" type="noConversion"/>
  </si>
  <si>
    <t>합 계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</si>
  <si>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 연구소 PILOT 증설관련</t>
    </r>
    <r>
      <rPr>
        <b/>
        <sz val="11"/>
        <color theme="1"/>
        <rFont val="맑은 고딕"/>
        <family val="3"/>
        <charset val="129"/>
        <scheme val="minor"/>
      </rPr>
      <t xml:space="preserve"> 보고내용 ]</t>
    </r>
    <phoneticPr fontId="1" type="noConversion"/>
  </si>
  <si>
    <t>내   용</t>
    <phoneticPr fontId="1" type="noConversion"/>
  </si>
  <si>
    <t>시행근거</t>
    <phoneticPr fontId="1" type="noConversion"/>
  </si>
  <si>
    <t>1차 네고가</t>
    <phoneticPr fontId="1" type="noConversion"/>
  </si>
  <si>
    <t>최종 네고가</t>
    <phoneticPr fontId="1" type="noConversion"/>
  </si>
  <si>
    <t>기   타</t>
    <phoneticPr fontId="1" type="noConversion"/>
  </si>
  <si>
    <t>연구소 M공장(PILOT실) 사출실 등기구
설치의 건</t>
    <phoneticPr fontId="1" type="noConversion"/>
  </si>
  <si>
    <r>
      <t xml:space="preserve">- 사출실 전원 </t>
    </r>
    <r>
      <rPr>
        <sz val="11"/>
        <color rgb="FFFF0000"/>
        <rFont val="맑은 고딕"/>
        <family val="3"/>
        <charset val="129"/>
        <scheme val="minor"/>
      </rPr>
      <t>포트용 트레이 및 등기구</t>
    </r>
    <r>
      <rPr>
        <sz val="11"/>
        <rFont val="맑은 고딕"/>
        <family val="3"/>
        <charset val="129"/>
        <scheme val="minor"/>
      </rPr>
      <t xml:space="preserve"> 설치</t>
    </r>
    <phoneticPr fontId="1" type="noConversion"/>
  </si>
  <si>
    <t>- 작업1. 전원 포트용 트레인
- 작업2. 등기구 설치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</si>
  <si>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</t>
    </r>
    <r>
      <rPr>
        <b/>
        <sz val="11"/>
        <color theme="1"/>
        <rFont val="맑은 고딕"/>
        <family val="3"/>
        <charset val="129"/>
        <scheme val="minor"/>
      </rPr>
      <t xml:space="preserve"> 기타 보고내용 ]</t>
    </r>
    <phoneticPr fontId="1" type="noConversion"/>
  </si>
  <si>
    <t>세부내용</t>
    <phoneticPr fontId="1" type="noConversion"/>
  </si>
  <si>
    <t>처리비용</t>
    <phoneticPr fontId="1" type="noConversion"/>
  </si>
  <si>
    <t>기 타</t>
    <phoneticPr fontId="1" type="noConversion"/>
  </si>
  <si>
    <t>8월 폐기물 처리 비용 집계</t>
    <phoneticPr fontId="1" type="noConversion"/>
  </si>
  <si>
    <r>
      <t xml:space="preserve">- 8월 폐기물 처리비용 : </t>
    </r>
    <r>
      <rPr>
        <sz val="11"/>
        <color rgb="FFFF0000"/>
        <rFont val="맑은 고딕"/>
        <family val="3"/>
        <charset val="129"/>
        <scheme val="minor"/>
      </rPr>
      <t>총 18,970,250원</t>
    </r>
    <r>
      <rPr>
        <sz val="11"/>
        <color theme="1"/>
        <rFont val="맑은 고딕"/>
        <family val="2"/>
        <charset val="129"/>
        <scheme val="minor"/>
      </rPr>
      <t xml:space="preserve"> (7월 대비 202,700원 감소)
- 감소원인 : 액상폐유 처리없음
- 마대매각 금액 : 16,890,000원</t>
    </r>
    <phoneticPr fontId="1" type="noConversion"/>
  </si>
  <si>
    <t>월 평균</t>
    <phoneticPr fontId="1" type="noConversion"/>
  </si>
  <si>
    <t>12월</t>
    <phoneticPr fontId="1" type="noConversion"/>
  </si>
  <si>
    <t>'26년 1월</t>
    <phoneticPr fontId="1" type="noConversion"/>
  </si>
  <si>
    <t>'25년 10월</t>
    <phoneticPr fontId="1" type="noConversion"/>
  </si>
  <si>
    <t>수선비(보전)</t>
    <phoneticPr fontId="1" type="noConversion"/>
  </si>
  <si>
    <t>설비보수용 소모성 자재 구매건(당진윤활유상사)</t>
  </si>
  <si>
    <t>보전(기계)</t>
    <phoneticPr fontId="1" type="noConversion"/>
  </si>
  <si>
    <t>1월 스트레치 필름구매</t>
    <phoneticPr fontId="1" type="noConversion"/>
  </si>
  <si>
    <t>공정관리팀</t>
    <phoneticPr fontId="1" type="noConversion"/>
  </si>
  <si>
    <t>월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</si>
  <si>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 '26년 1</t>
    </r>
    <r>
      <rPr>
        <b/>
        <sz val="11"/>
        <color theme="1"/>
        <rFont val="맑은 고딕"/>
        <family val="3"/>
        <charset val="129"/>
        <scheme val="minor"/>
      </rPr>
      <t>월 전력사용량 보고 ]</t>
    </r>
    <phoneticPr fontId="1" type="noConversion"/>
  </si>
  <si>
    <t>26년 1월 전력량 사용 보고의 건</t>
    <phoneticPr fontId="1" type="noConversion"/>
  </si>
  <si>
    <r>
      <t xml:space="preserve">- '26년 1월 전기요금 472,621,597원( 12월 대비 약 2,700만원 증가)
- 전기요금 증가원인 :
   </t>
    </r>
    <r>
      <rPr>
        <sz val="11"/>
        <color theme="1"/>
        <rFont val="맑은 고딕"/>
        <family val="3"/>
        <charset val="129"/>
      </rPr>
      <t>①</t>
    </r>
    <r>
      <rPr>
        <sz val="11"/>
        <color theme="1"/>
        <rFont val="맑은 고딕"/>
        <family val="2"/>
        <charset val="129"/>
      </rPr>
      <t xml:space="preserve"> 겨울철 요금(11 ~ 2월) 적용 - 년 중 계절단가 가장 높음
   </t>
    </r>
    <r>
      <rPr>
        <sz val="11"/>
        <color theme="1"/>
        <rFont val="맑은 고딕"/>
        <family val="3"/>
        <charset val="129"/>
      </rPr>
      <t>②</t>
    </r>
    <r>
      <rPr>
        <sz val="11"/>
        <color theme="1"/>
        <rFont val="맑은 고딕"/>
        <family val="2"/>
        <charset val="129"/>
      </rPr>
      <t xml:space="preserve"> 전력사용량 약 146Kwh 증가로 근무일수(23일 -&gt; 24일)
- 전기요금은 톤당 66,198원으로 '25년 12월 대비 168원/톤 감소함</t>
    </r>
    <phoneticPr fontId="1" type="noConversion"/>
  </si>
  <si>
    <t>심정모터 펌프 교체의 건</t>
    <phoneticPr fontId="1" type="noConversion"/>
  </si>
  <si>
    <t>보전(기계)</t>
    <phoneticPr fontId="1" type="noConversion"/>
  </si>
  <si>
    <t>[ 입력창 ]</t>
    <phoneticPr fontId="1" type="noConversion"/>
  </si>
  <si>
    <t>사용내역</t>
    <phoneticPr fontId="1" type="noConversion"/>
  </si>
  <si>
    <t>사용내역</t>
    <phoneticPr fontId="1" type="noConversion"/>
  </si>
  <si>
    <t>구분</t>
    <phoneticPr fontId="1" type="noConversion"/>
  </si>
  <si>
    <t>구분</t>
    <phoneticPr fontId="1" type="noConversion"/>
  </si>
  <si>
    <t>소방활동</t>
    <phoneticPr fontId="1" type="noConversion"/>
  </si>
  <si>
    <t>안전보건</t>
    <phoneticPr fontId="1" type="noConversion"/>
  </si>
  <si>
    <t>- G/F &amp; P.P 병행 생산라인
- '22년 9월 최종 교체하였으며, '25년 6월 자체점검 후 추가사용 결정함
- 참조 : ZONE별 마모치수 및 수리여부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</si>
  <si>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 연구소 PILOT 설비수리 및 구매 보고</t>
    </r>
    <r>
      <rPr>
        <b/>
        <sz val="11"/>
        <color theme="1"/>
        <rFont val="맑은 고딕"/>
        <family val="3"/>
        <charset val="129"/>
        <scheme val="minor"/>
      </rPr>
      <t xml:space="preserve"> ]</t>
    </r>
    <phoneticPr fontId="1" type="noConversion"/>
  </si>
  <si>
    <t>부서장</t>
    <phoneticPr fontId="1" type="noConversion"/>
  </si>
  <si>
    <t>상  무</t>
    <phoneticPr fontId="1" type="noConversion"/>
  </si>
  <si>
    <t>담  당</t>
    <phoneticPr fontId="1" type="noConversion"/>
  </si>
  <si>
    <t>팀  장</t>
    <phoneticPr fontId="1" type="noConversion"/>
  </si>
  <si>
    <t>※ 참조 : #7호기 베랄 ZONE별 마모치수 측정값 및 수리여부</t>
    <phoneticPr fontId="1" type="noConversion"/>
  </si>
  <si>
    <t xml:space="preserve"> VAT 별도</t>
    <phoneticPr fontId="1" type="noConversion"/>
  </si>
  <si>
    <t>보전사무실 냉난방기 실외기 팬 교환</t>
    <phoneticPr fontId="1" type="noConversion"/>
  </si>
  <si>
    <t>- 실외기 팬 고장으로 인한 수리</t>
    <phoneticPr fontId="1" type="noConversion"/>
  </si>
  <si>
    <t>※ 연구소 스크류 교체 계획(보전팀)</t>
    <phoneticPr fontId="1" type="noConversion"/>
  </si>
  <si>
    <t>- 예비 모터 보유현황
  : 유니플러스 A/C, DC 모터 각 1대
    75mm 각 1대</t>
    <phoneticPr fontId="1" type="noConversion"/>
  </si>
  <si>
    <t>- 원인 : 2월 5일 #2호기 베어링 불량으로 모터 소손되어 예비모터로 교체함
- 모터 예비품(#7, 8, 13호기 공용) 수리
- 파손 모터는 현재 외부수리(업체 : 수신중전기) 반출상태임</t>
    <phoneticPr fontId="1" type="noConversion"/>
  </si>
  <si>
    <t>예비 메인 A/C MOTOR(400kw) 수리의 건</t>
    <phoneticPr fontId="1" type="noConversion"/>
  </si>
  <si>
    <t>- 1공장 냉난방기 실내증발기 세척 및 청소
   (사유 : 실내증발기 먼지 및 유분 고착으로 인하여 난방안됨)
- 보전 사무실 냉난방기터치피시비 고장으로 인한 교체</t>
    <phoneticPr fontId="1" type="noConversion"/>
  </si>
  <si>
    <t>선수리 진행</t>
    <phoneticPr fontId="1" type="noConversion"/>
  </si>
  <si>
    <t xml:space="preserve"> 선수리 진행</t>
    <phoneticPr fontId="1" type="noConversion"/>
  </si>
  <si>
    <t>연구소 #2, 3호기 SCREW 구매의 건</t>
    <phoneticPr fontId="1" type="noConversion"/>
  </si>
  <si>
    <t>- 현 #2, 3호기 예방보존을 위한 스크류 예비품(32mm) 구매 목적임
- 예비 스크류가 없어 사고로 인한 파손 시 제작에 2 ~3주 가량 소요됨
- SE 30/30 타입외 4종 (총 42EA)</t>
    <phoneticPr fontId="1" type="noConversion"/>
  </si>
  <si>
    <t>1공장/ 보전사무실 냉난방기 실내기 수리 및
청소의 건</t>
    <phoneticPr fontId="1" type="noConversion"/>
  </si>
  <si>
    <t>#7호기 압출기 베랄 슬리브 수리의 건</t>
    <phoneticPr fontId="1" type="noConversion"/>
  </si>
  <si>
    <t>2월 안전용품 구매 및 안전보건 관리비용</t>
    <phoneticPr fontId="1" type="noConversion"/>
  </si>
  <si>
    <r>
      <t>- 2월 안전용품 구매액 : 5,110,250원 (전월대비 132,850원 증가)
- 사유 : 반코팅장갑(50</t>
    </r>
    <r>
      <rPr>
        <sz val="11"/>
        <rFont val="맑은 고딕"/>
        <family val="3"/>
        <charset val="129"/>
      </rPr>
      <t>↑)</t>
    </r>
    <r>
      <rPr>
        <sz val="11"/>
        <rFont val="맑은 고딕"/>
        <family val="3"/>
        <charset val="129"/>
        <scheme val="minor"/>
      </rPr>
      <t xml:space="preserve"> 및 1급 마스크(100</t>
    </r>
    <r>
      <rPr>
        <sz val="11"/>
        <rFont val="맑은 고딕"/>
        <family val="3"/>
        <charset val="129"/>
      </rPr>
      <t>↑</t>
    </r>
    <r>
      <rPr>
        <sz val="11"/>
        <rFont val="맑은 고딕"/>
        <family val="3"/>
        <charset val="129"/>
        <scheme val="minor"/>
      </rPr>
      <t>) 구매수량 증가
- 2월 안전보건 대행 수수료
   1) 안전대행 수수료 : 800,000원
   2) 소방대행 수수료 : 275,000원
- '26년 1월 안전보건 대행 수수료와 동일함</t>
    </r>
    <phoneticPr fontId="1" type="noConversion"/>
  </si>
  <si>
    <t>AL 주물 히터 제작의 건</t>
    <phoneticPr fontId="1" type="noConversion"/>
  </si>
  <si>
    <t>관련사진</t>
    <phoneticPr fontId="1" type="noConversion"/>
  </si>
  <si>
    <t>기  타</t>
    <phoneticPr fontId="1" type="noConversion"/>
  </si>
  <si>
    <t>- 1월 28일 #13호기 DIE 노즐 히터봉 과열로 주물히터 녹아내림
- 사유 : 주물히터 결손이 풀리면서 열전달이 되지않고 과열됨
- 현재고품 보유량 : 3EA (적정 예비품 6EA/ 구매필요 수량 3EA)
- 사용호기 : #2, 7, 9, 11, 12, 13호기 공용(호기당 2EA)</t>
    <phoneticPr fontId="1" type="noConversion"/>
  </si>
  <si>
    <t>VAT 별도</t>
    <phoneticPr fontId="1" type="noConversion"/>
  </si>
  <si>
    <t>수조약품[경인] 투입의 件 (1월 투입)</t>
    <phoneticPr fontId="1" type="noConversion"/>
  </si>
  <si>
    <t>- 경인(수질관리 대행업체) 월 약품투입비 청구의 건
- 약품투입 목적 : 미생물 제거, 살균스케일 방지,이끼제거
- 전월 투입약품비용을 익월말 결재('26년 1월분)
- 현재 연구소(샘플팀) 수조를 제외한 수조에 약품 투입 중임
- 보전팀 박태식 부장 샘플팀 수조 약품투입 건의함</t>
    <phoneticPr fontId="1" type="noConversion"/>
  </si>
  <si>
    <t>샘플팀 추가 투입 시 비용 상승</t>
    <phoneticPr fontId="1" type="noConversion"/>
  </si>
  <si>
    <t>생산팀 비품(신평철물) 구매의 件</t>
    <phoneticPr fontId="1" type="noConversion"/>
  </si>
  <si>
    <t>- 생산팀 2월 비품 구매청구의 건 (공급업체 : 신평철물)
- 보전팀 자재 구매와 별도 세금계산서 발생
- 디지털 타임스위치외 8건 (부탄가스 - 동절기 동파설비 해동용)</t>
    <phoneticPr fontId="1" type="noConversion"/>
  </si>
  <si>
    <t>▶ 비품구입 내역</t>
    <phoneticPr fontId="1" type="noConversion"/>
  </si>
  <si>
    <t>생산비품 구매의 건(커피외)</t>
    <phoneticPr fontId="1" type="noConversion"/>
  </si>
  <si>
    <t>공정관리팀</t>
  </si>
  <si>
    <t>공정관리팀</t>
    <phoneticPr fontId="1" type="noConversion"/>
  </si>
  <si>
    <t>안전보건</t>
  </si>
  <si>
    <t>2월 관리비용(안전용품) 구매의 건</t>
  </si>
  <si>
    <t>안전보건/ 소방</t>
  </si>
  <si>
    <t>실외기 팬 모터 교체의건</t>
  </si>
  <si>
    <t>보전(기계)</t>
  </si>
  <si>
    <t>보전(기계)</t>
    <phoneticPr fontId="1" type="noConversion"/>
  </si>
  <si>
    <t>보전사무실 냉난방기  실외기 청소 의건</t>
  </si>
  <si>
    <t>설비보수용 소모성 자재 구매건(신평절물1)</t>
  </si>
  <si>
    <t>설비보수용 소모성 자재 구매건(신평절물2)</t>
  </si>
  <si>
    <t>생산비품 (지엘테크) 구매의  件</t>
  </si>
  <si>
    <t>2월 AL 주물 HEATER 제작 건</t>
  </si>
  <si>
    <t>보전(전기)</t>
  </si>
  <si>
    <t> 수조약품[경인] 투입의 件</t>
  </si>
  <si>
    <t xml:space="preserve"> 생산비품(신평철물) 구매의 件</t>
  </si>
  <si>
    <t>VACUUM PUMP 수리건</t>
  </si>
  <si>
    <t>2월</t>
    <phoneticPr fontId="1" type="noConversion"/>
  </si>
  <si>
    <t>▶ 월 경유사용량</t>
    <phoneticPr fontId="1" type="noConversion"/>
  </si>
  <si>
    <t>금액(원)/톤</t>
    <phoneticPr fontId="1" type="noConversion"/>
  </si>
  <si>
    <t>'26년 2월 생산 관리비용 내역</t>
    <phoneticPr fontId="1" type="noConversion"/>
  </si>
  <si>
    <t>설비부품 수리 및 구매</t>
    <phoneticPr fontId="1" type="noConversion"/>
  </si>
  <si>
    <t>사 진</t>
    <phoneticPr fontId="1" type="noConversion"/>
  </si>
  <si>
    <t>최종금액</t>
    <phoneticPr fontId="1" type="noConversion"/>
  </si>
  <si>
    <t>#10호기 안정제 믹서 게이트 밸브 
전선교체 및 프로그램 수정 작업</t>
    <phoneticPr fontId="1" type="noConversion"/>
  </si>
  <si>
    <t>- 사유 : 안정제 믹서 게이트밸브 오류로 믹싱중 열림
- 업체진단결과 : 쉴드선 노후로 노이즈에 의한 오류
                       (24년 판넬교체 시 제외됨)</t>
    <phoneticPr fontId="1" type="noConversion"/>
  </si>
  <si>
    <r>
      <t xml:space="preserve">- 12호기 로타리밸브 스프라켓외 9종 
   </t>
    </r>
    <r>
      <rPr>
        <sz val="11"/>
        <color theme="1"/>
        <rFont val="맑은 고딕"/>
        <family val="3"/>
        <charset val="129"/>
      </rPr>
      <t>※</t>
    </r>
    <r>
      <rPr>
        <sz val="11"/>
        <color theme="1"/>
        <rFont val="맑은 고딕"/>
        <family val="2"/>
        <charset val="129"/>
      </rPr>
      <t xml:space="preserve"> 참조 - (1) 설비부품 재고현황 및 필요수량 (2) 사진대조</t>
    </r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</si>
  <si>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 xml:space="preserve">▶ </t>
    </r>
    <r>
      <rPr>
        <b/>
        <sz val="11"/>
        <color theme="1"/>
        <rFont val="맑은 고딕"/>
        <family val="3"/>
        <charset val="129"/>
        <scheme val="minor"/>
      </rPr>
      <t>생산팀 관리비용 내역 보고 ]</t>
    </r>
    <phoneticPr fontId="1" type="noConversion"/>
  </si>
  <si>
    <t>※ 최근 5개월 유류(경유) 월별 사용량 및 단가</t>
    <phoneticPr fontId="1" type="noConversion"/>
  </si>
  <si>
    <t>※ 2월 등유 사용량 : 458리터, 평균단가 : 1091원</t>
    <phoneticPr fontId="1" type="noConversion"/>
  </si>
  <si>
    <t>경유</t>
    <phoneticPr fontId="1" type="noConversion"/>
  </si>
  <si>
    <t>등유</t>
    <phoneticPr fontId="1" type="noConversion"/>
  </si>
  <si>
    <t>항  목</t>
    <phoneticPr fontId="1" type="noConversion"/>
  </si>
  <si>
    <t>근무일</t>
    <phoneticPr fontId="1" type="noConversion"/>
  </si>
  <si>
    <t>총 생산량</t>
    <phoneticPr fontId="1" type="noConversion"/>
  </si>
  <si>
    <t>총 사용량</t>
    <phoneticPr fontId="1" type="noConversion"/>
  </si>
  <si>
    <t>단가</t>
    <phoneticPr fontId="1" type="noConversion"/>
  </si>
  <si>
    <t>일 평균</t>
    <phoneticPr fontId="1" type="noConversion"/>
  </si>
  <si>
    <t>- 유류비(VAT 미포함)</t>
    <phoneticPr fontId="1" type="noConversion"/>
  </si>
  <si>
    <r>
      <t>- 유류구매 비용 : 13,343,356원 (1월 대비 3,535,285원 감소)
   : 감소사유 - 근무일수 및 단가 감소(</t>
    </r>
    <r>
      <rPr>
        <sz val="11"/>
        <color rgb="FFFF0000"/>
        <rFont val="맑은 고딕"/>
        <family val="3"/>
        <charset val="129"/>
        <scheme val="minor"/>
      </rPr>
      <t>-3일, -8원</t>
    </r>
    <r>
      <rPr>
        <sz val="11"/>
        <color theme="1"/>
        <rFont val="맑은 고딕"/>
        <family val="2"/>
        <charset val="129"/>
        <scheme val="minor"/>
      </rPr>
      <t>)
- 외국인 보험 : 3,654,300원( 총 21명, 1월 대비 5,100원 증가)
   : 증가사유 - '26년 갱신 보험료 인상(2공장 가마치)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</si>
</sst>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0_);[Red]\(0\)"/>
    <numFmt numFmtId="178" formatCode="_-* #,##0_-;\-* #,##0_-;_-* &quot;-&quot;??_-;_-@_-"/>
    <numFmt numFmtId="179" formatCode="m&quot;월&quot;\ d&quot;일&quot;;@"/>
  </numFmts>
  <fonts count="6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b/>
      <sz val="18"/>
      <color theme="3"/>
      <name val="맑은 고딕"/>
      <family val="2"/>
      <charset val="129"/>
      <scheme val="major"/>
    </font>
    <font>
      <sz val="10"/>
      <name val="굴림체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2"/>
      <color rgb="FFFF0000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</font>
    <font>
      <b/>
      <sz val="12"/>
      <color rgb="FF0070C0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b/>
      <sz val="11"/>
      <color rgb="FF0070C0"/>
      <name val="맑은 고딕"/>
      <family val="3"/>
      <charset val="129"/>
      <scheme val="minor"/>
    </font>
    <font>
      <strike/>
      <sz val="12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0" tint="-4.9989318521683403E-2"/>
        <bgColor indexed="64"/>
      </patternFill>
    </fill>
  </fills>
  <borders count="1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FF0000"/>
      </bottom>
      <diagonal/>
    </border>
    <border>
      <left/>
      <right style="thick">
        <color rgb="FFFF0000"/>
      </right>
      <top style="medium">
        <color indexed="64"/>
      </top>
      <bottom style="thick">
        <color rgb="FFFF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1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3" fillId="0" borderId="31" applyNumberFormat="0" applyFill="0" applyAlignment="0" applyProtection="0">
      <alignment vertical="center"/>
    </xf>
    <xf numFmtId="0" fontId="14" fillId="0" borderId="3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33" applyNumberFormat="0" applyAlignment="0" applyProtection="0">
      <alignment vertical="center"/>
    </xf>
    <xf numFmtId="0" fontId="19" fillId="12" borderId="34" applyNumberFormat="0" applyAlignment="0" applyProtection="0">
      <alignment vertical="center"/>
    </xf>
    <xf numFmtId="0" fontId="20" fillId="12" borderId="33" applyNumberFormat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2" fillId="13" borderId="36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14" borderId="3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666">
    <xf numFmtId="0" fontId="0" fillId="0" borderId="0" xfId="0">
      <alignment vertical="center"/>
    </xf>
    <xf numFmtId="0" fontId="0" fillId="0" borderId="0" xfId="0" applyAlignment="1">
      <alignment vertical="center"/>
    </xf>
    <xf numFmtId="41" fontId="3" fillId="2" borderId="2" xfId="1" applyFont="1" applyFill="1" applyBorder="1" applyAlignment="1">
      <alignment horizontal="center" vertical="center"/>
    </xf>
    <xf numFmtId="41" fontId="3" fillId="2" borderId="3" xfId="1" applyFont="1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4" fillId="5" borderId="4" xfId="0" applyFont="1" applyFill="1" applyBorder="1" applyAlignment="1">
      <alignment horizontal="center" vertical="center"/>
    </xf>
    <xf numFmtId="176" fontId="4" fillId="5" borderId="4" xfId="0" applyNumberFormat="1" applyFont="1" applyFill="1" applyBorder="1" applyAlignment="1">
      <alignment vertical="center"/>
    </xf>
    <xf numFmtId="176" fontId="5" fillId="0" borderId="5" xfId="0" applyNumberFormat="1" applyFont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176" fontId="6" fillId="4" borderId="4" xfId="0" applyNumberFormat="1" applyFont="1" applyFill="1" applyBorder="1" applyAlignment="1">
      <alignment vertical="center"/>
    </xf>
    <xf numFmtId="176" fontId="5" fillId="4" borderId="5" xfId="0" applyNumberFormat="1" applyFont="1" applyFill="1" applyBorder="1" applyAlignment="1">
      <alignment vertical="center"/>
    </xf>
    <xf numFmtId="41" fontId="3" fillId="2" borderId="6" xfId="1" applyFont="1" applyFill="1" applyBorder="1" applyAlignment="1">
      <alignment horizontal="center" vertical="center"/>
    </xf>
    <xf numFmtId="41" fontId="3" fillId="2" borderId="7" xfId="1" applyFont="1" applyFill="1" applyBorder="1" applyAlignment="1">
      <alignment horizontal="center" vertical="center"/>
    </xf>
    <xf numFmtId="176" fontId="5" fillId="0" borderId="8" xfId="0" applyNumberFormat="1" applyFont="1" applyBorder="1" applyAlignment="1">
      <alignment vertical="center"/>
    </xf>
    <xf numFmtId="0" fontId="0" fillId="3" borderId="9" xfId="0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176" fontId="6" fillId="4" borderId="9" xfId="0" applyNumberFormat="1" applyFont="1" applyFill="1" applyBorder="1" applyAlignment="1">
      <alignment vertical="center"/>
    </xf>
    <xf numFmtId="176" fontId="5" fillId="4" borderId="10" xfId="0" applyNumberFormat="1" applyFont="1" applyFill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41" fontId="0" fillId="7" borderId="24" xfId="0" applyNumberFormat="1" applyFill="1" applyBorder="1">
      <alignment vertical="center"/>
    </xf>
    <xf numFmtId="0" fontId="5" fillId="0" borderId="0" xfId="0" applyFont="1" applyAlignment="1">
      <alignment vertical="center"/>
    </xf>
    <xf numFmtId="0" fontId="10" fillId="0" borderId="0" xfId="0" applyFont="1">
      <alignment vertical="center"/>
    </xf>
    <xf numFmtId="41" fontId="0" fillId="0" borderId="17" xfId="1" applyFont="1" applyBorder="1" applyAlignment="1">
      <alignment horizontal="center" vertical="center"/>
    </xf>
    <xf numFmtId="41" fontId="0" fillId="0" borderId="0" xfId="0" applyNumberFormat="1">
      <alignment vertical="center"/>
    </xf>
    <xf numFmtId="41" fontId="0" fillId="7" borderId="39" xfId="0" applyNumberFormat="1" applyFill="1" applyBorder="1">
      <alignment vertical="center"/>
    </xf>
    <xf numFmtId="0" fontId="3" fillId="0" borderId="0" xfId="0" applyFont="1">
      <alignment vertical="center"/>
    </xf>
    <xf numFmtId="0" fontId="0" fillId="0" borderId="40" xfId="0" applyBorder="1" applyAlignment="1">
      <alignment horizontal="center" vertical="center"/>
    </xf>
    <xf numFmtId="41" fontId="0" fillId="0" borderId="40" xfId="1" applyFont="1" applyBorder="1" applyAlignment="1">
      <alignment horizontal="center" vertical="center"/>
    </xf>
    <xf numFmtId="0" fontId="0" fillId="0" borderId="40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" fontId="0" fillId="0" borderId="40" xfId="0" applyNumberFormat="1" applyBorder="1" applyAlignment="1">
      <alignment horizontal="center" vertical="center"/>
    </xf>
    <xf numFmtId="0" fontId="0" fillId="39" borderId="23" xfId="0" applyFill="1" applyBorder="1" applyAlignment="1">
      <alignment horizontal="center" vertical="center"/>
    </xf>
    <xf numFmtId="0" fontId="0" fillId="39" borderId="44" xfId="0" applyFill="1" applyBorder="1" applyAlignment="1">
      <alignment horizontal="center" vertical="center"/>
    </xf>
    <xf numFmtId="1" fontId="0" fillId="0" borderId="45" xfId="0" applyNumberFormat="1" applyBorder="1" applyAlignment="1">
      <alignment horizontal="center" vertical="center"/>
    </xf>
    <xf numFmtId="1" fontId="0" fillId="0" borderId="48" xfId="0" applyNumberFormat="1" applyBorder="1" applyAlignment="1">
      <alignment horizontal="center" vertical="center"/>
    </xf>
    <xf numFmtId="0" fontId="27" fillId="0" borderId="0" xfId="0" applyFont="1">
      <alignment vertical="center"/>
    </xf>
    <xf numFmtId="0" fontId="0" fillId="0" borderId="54" xfId="0" applyBorder="1">
      <alignment vertical="center"/>
    </xf>
    <xf numFmtId="0" fontId="0" fillId="0" borderId="15" xfId="0" applyBorder="1">
      <alignment vertical="center"/>
    </xf>
    <xf numFmtId="41" fontId="0" fillId="0" borderId="23" xfId="1" applyFont="1" applyBorder="1">
      <alignment vertical="center"/>
    </xf>
    <xf numFmtId="0" fontId="0" fillId="0" borderId="24" xfId="0" applyBorder="1">
      <alignment vertical="center"/>
    </xf>
    <xf numFmtId="0" fontId="0" fillId="7" borderId="44" xfId="0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3" fontId="0" fillId="0" borderId="24" xfId="0" applyNumberFormat="1" applyBorder="1">
      <alignment vertical="center"/>
    </xf>
    <xf numFmtId="0" fontId="0" fillId="0" borderId="43" xfId="0" applyBorder="1">
      <alignment vertical="center"/>
    </xf>
    <xf numFmtId="0" fontId="0" fillId="0" borderId="56" xfId="0" applyBorder="1" applyAlignment="1">
      <alignment horizontal="center" vertical="center"/>
    </xf>
    <xf numFmtId="0" fontId="0" fillId="0" borderId="55" xfId="0" applyBorder="1">
      <alignment vertical="center"/>
    </xf>
    <xf numFmtId="0" fontId="0" fillId="0" borderId="0" xfId="0">
      <alignment vertical="center"/>
    </xf>
    <xf numFmtId="0" fontId="0" fillId="0" borderId="1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39" borderId="46" xfId="0" applyFill="1" applyBorder="1" applyAlignment="1">
      <alignment horizontal="center" vertical="center"/>
    </xf>
    <xf numFmtId="0" fontId="0" fillId="39" borderId="57" xfId="0" applyFill="1" applyBorder="1" applyAlignment="1">
      <alignment horizontal="center" vertical="center"/>
    </xf>
    <xf numFmtId="0" fontId="0" fillId="39" borderId="47" xfId="0" applyFill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 wrapText="1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41" fontId="0" fillId="0" borderId="14" xfId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0" fontId="0" fillId="39" borderId="17" xfId="0" applyFill="1" applyBorder="1" applyAlignment="1">
      <alignment horizontal="center" vertical="center"/>
    </xf>
    <xf numFmtId="0" fontId="0" fillId="39" borderId="18" xfId="0" applyFill="1" applyBorder="1" applyAlignment="1">
      <alignment horizontal="center" vertical="center"/>
    </xf>
    <xf numFmtId="41" fontId="0" fillId="0" borderId="0" xfId="1" applyFont="1">
      <alignment vertical="center"/>
    </xf>
    <xf numFmtId="41" fontId="0" fillId="0" borderId="20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1" fillId="0" borderId="0" xfId="0" applyFont="1">
      <alignment vertical="center"/>
    </xf>
    <xf numFmtId="0" fontId="0" fillId="0" borderId="29" xfId="0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9" fillId="0" borderId="0" xfId="0" applyFont="1">
      <alignment vertical="center"/>
    </xf>
    <xf numFmtId="0" fontId="0" fillId="0" borderId="17" xfId="0" quotePrefix="1" applyBorder="1" applyAlignment="1">
      <alignment horizontal="left" vertical="center" wrapText="1"/>
    </xf>
    <xf numFmtId="0" fontId="0" fillId="0" borderId="40" xfId="0" quotePrefix="1" applyBorder="1" applyAlignment="1">
      <alignment horizontal="left" vertical="center" wrapText="1"/>
    </xf>
    <xf numFmtId="41" fontId="0" fillId="7" borderId="20" xfId="1" applyFont="1" applyFill="1" applyBorder="1" applyAlignment="1">
      <alignment horizontal="center" vertical="center"/>
    </xf>
    <xf numFmtId="41" fontId="0" fillId="7" borderId="17" xfId="1" applyFont="1" applyFill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41" fontId="0" fillId="0" borderId="15" xfId="1" applyFont="1" applyBorder="1" applyAlignment="1">
      <alignment horizontal="center" vertical="center"/>
    </xf>
    <xf numFmtId="41" fontId="0" fillId="0" borderId="21" xfId="1" applyFont="1" applyBorder="1" applyAlignment="1">
      <alignment horizontal="center" vertical="center"/>
    </xf>
    <xf numFmtId="41" fontId="3" fillId="0" borderId="22" xfId="1" applyFont="1" applyBorder="1" applyAlignment="1">
      <alignment horizontal="center" vertical="center"/>
    </xf>
    <xf numFmtId="41" fontId="3" fillId="0" borderId="23" xfId="1" applyFont="1" applyBorder="1" applyAlignment="1">
      <alignment horizontal="center" vertical="center"/>
    </xf>
    <xf numFmtId="41" fontId="3" fillId="0" borderId="24" xfId="1" applyFont="1" applyBorder="1" applyAlignment="1">
      <alignment horizontal="center" vertical="center"/>
    </xf>
    <xf numFmtId="41" fontId="3" fillId="39" borderId="23" xfId="1" applyFont="1" applyFill="1" applyBorder="1" applyAlignment="1">
      <alignment horizontal="center" vertical="center"/>
    </xf>
    <xf numFmtId="41" fontId="23" fillId="39" borderId="20" xfId="1" applyFont="1" applyFill="1" applyBorder="1" applyAlignment="1">
      <alignment horizontal="center" vertical="center"/>
    </xf>
    <xf numFmtId="41" fontId="0" fillId="39" borderId="14" xfId="1" applyFont="1" applyFill="1" applyBorder="1" applyAlignment="1">
      <alignment horizontal="center" vertical="center"/>
    </xf>
    <xf numFmtId="41" fontId="23" fillId="39" borderId="14" xfId="1" applyFont="1" applyFill="1" applyBorder="1" applyAlignment="1">
      <alignment horizontal="center" vertical="center"/>
    </xf>
    <xf numFmtId="41" fontId="0" fillId="0" borderId="26" xfId="1" applyFont="1" applyBorder="1" applyAlignment="1">
      <alignment horizontal="center" vertical="center"/>
    </xf>
    <xf numFmtId="41" fontId="0" fillId="39" borderId="26" xfId="1" applyFont="1" applyFill="1" applyBorder="1" applyAlignment="1">
      <alignment horizontal="center" vertical="center"/>
    </xf>
    <xf numFmtId="41" fontId="0" fillId="0" borderId="55" xfId="1" applyFont="1" applyBorder="1" applyAlignment="1">
      <alignment horizontal="center" vertical="center"/>
    </xf>
    <xf numFmtId="41" fontId="0" fillId="0" borderId="48" xfId="1" applyFont="1" applyBorder="1" applyAlignment="1">
      <alignment horizontal="center" vertical="center"/>
    </xf>
    <xf numFmtId="41" fontId="23" fillId="39" borderId="48" xfId="1" applyFont="1" applyFill="1" applyBorder="1" applyAlignment="1">
      <alignment horizontal="center" vertical="center"/>
    </xf>
    <xf numFmtId="41" fontId="0" fillId="0" borderId="49" xfId="1" applyFont="1" applyBorder="1" applyAlignment="1">
      <alignment horizontal="center" vertical="center"/>
    </xf>
    <xf numFmtId="41" fontId="0" fillId="7" borderId="23" xfId="1" applyFont="1" applyFill="1" applyBorder="1" applyAlignment="1">
      <alignment horizontal="center" vertical="center"/>
    </xf>
    <xf numFmtId="41" fontId="23" fillId="7" borderId="23" xfId="1" applyFont="1" applyFill="1" applyBorder="1" applyAlignment="1">
      <alignment horizontal="center" vertical="center"/>
    </xf>
    <xf numFmtId="41" fontId="0" fillId="7" borderId="24" xfId="1" applyFont="1" applyFill="1" applyBorder="1" applyAlignment="1">
      <alignment horizontal="center" vertical="center"/>
    </xf>
    <xf numFmtId="41" fontId="3" fillId="0" borderId="19" xfId="1" applyFont="1" applyBorder="1" applyAlignment="1">
      <alignment horizontal="center" vertical="center"/>
    </xf>
    <xf numFmtId="41" fontId="3" fillId="0" borderId="59" xfId="1" applyFont="1" applyBorder="1" applyAlignment="1">
      <alignment horizontal="center" vertical="center"/>
    </xf>
    <xf numFmtId="41" fontId="3" fillId="0" borderId="27" xfId="1" applyFont="1" applyBorder="1" applyAlignment="1">
      <alignment horizontal="center" vertical="center"/>
    </xf>
    <xf numFmtId="41" fontId="3" fillId="7" borderId="22" xfId="1" applyFont="1" applyFill="1" applyBorder="1" applyAlignment="1">
      <alignment horizontal="center" vertical="center"/>
    </xf>
    <xf numFmtId="41" fontId="3" fillId="0" borderId="28" xfId="1" applyFont="1" applyBorder="1" applyAlignment="1">
      <alignment horizontal="center" vertical="center"/>
    </xf>
    <xf numFmtId="0" fontId="0" fillId="0" borderId="42" xfId="0" quotePrefix="1" applyBorder="1" applyAlignment="1">
      <alignment horizontal="left" vertical="center" wrapText="1"/>
    </xf>
    <xf numFmtId="0" fontId="0" fillId="0" borderId="17" xfId="0" quotePrefix="1" applyBorder="1" applyAlignment="1">
      <alignment vertical="center" wrapText="1"/>
    </xf>
    <xf numFmtId="0" fontId="3" fillId="40" borderId="22" xfId="0" applyFont="1" applyFill="1" applyBorder="1" applyAlignment="1">
      <alignment horizontal="center" vertical="center"/>
    </xf>
    <xf numFmtId="0" fontId="3" fillId="40" borderId="23" xfId="0" applyFont="1" applyFill="1" applyBorder="1" applyAlignment="1">
      <alignment horizontal="center" vertical="center"/>
    </xf>
    <xf numFmtId="0" fontId="3" fillId="40" borderId="24" xfId="0" applyFont="1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0" fontId="0" fillId="7" borderId="59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9" fontId="0" fillId="7" borderId="17" xfId="50" applyFont="1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1" fontId="34" fillId="7" borderId="15" xfId="0" applyNumberFormat="1" applyFont="1" applyFill="1" applyBorder="1" applyAlignment="1">
      <alignment horizontal="center" vertical="center"/>
    </xf>
    <xf numFmtId="0" fontId="0" fillId="39" borderId="64" xfId="0" applyFill="1" applyBorder="1" applyAlignment="1">
      <alignment horizontal="center" vertical="center"/>
    </xf>
    <xf numFmtId="1" fontId="0" fillId="0" borderId="65" xfId="0" applyNumberFormat="1" applyBorder="1" applyAlignment="1">
      <alignment horizontal="center" vertical="center"/>
    </xf>
    <xf numFmtId="1" fontId="0" fillId="0" borderId="53" xfId="0" applyNumberFormat="1" applyBorder="1" applyAlignment="1">
      <alignment horizontal="center" vertical="center"/>
    </xf>
    <xf numFmtId="0" fontId="0" fillId="39" borderId="66" xfId="0" applyFill="1" applyBorder="1" applyAlignment="1">
      <alignment horizontal="center" vertical="center"/>
    </xf>
    <xf numFmtId="0" fontId="0" fillId="39" borderId="67" xfId="0" applyFill="1" applyBorder="1" applyAlignment="1">
      <alignment horizontal="center" vertical="center"/>
    </xf>
    <xf numFmtId="0" fontId="0" fillId="39" borderId="68" xfId="0" applyFill="1" applyBorder="1" applyAlignment="1">
      <alignment horizontal="center" vertical="center"/>
    </xf>
    <xf numFmtId="1" fontId="0" fillId="0" borderId="69" xfId="0" applyNumberFormat="1" applyBorder="1" applyAlignment="1">
      <alignment horizontal="center" vertical="center"/>
    </xf>
    <xf numFmtId="1" fontId="0" fillId="0" borderId="70" xfId="0" applyNumberForma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1" fontId="0" fillId="0" borderId="74" xfId="0" applyNumberFormat="1" applyBorder="1" applyAlignment="1">
      <alignment horizontal="center" vertical="center"/>
    </xf>
    <xf numFmtId="41" fontId="0" fillId="0" borderId="22" xfId="1" applyFont="1" applyFill="1" applyBorder="1" applyAlignment="1">
      <alignment vertical="center"/>
    </xf>
    <xf numFmtId="0" fontId="0" fillId="39" borderId="39" xfId="0" applyFill="1" applyBorder="1" applyAlignment="1">
      <alignment horizontal="center" vertical="center"/>
    </xf>
    <xf numFmtId="0" fontId="0" fillId="39" borderId="73" xfId="0" applyFill="1" applyBorder="1" applyAlignment="1">
      <alignment horizontal="center" vertical="center"/>
    </xf>
    <xf numFmtId="0" fontId="0" fillId="39" borderId="22" xfId="0" applyFill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39" borderId="78" xfId="0" applyFill="1" applyBorder="1" applyAlignment="1">
      <alignment horizontal="center" vertical="center"/>
    </xf>
    <xf numFmtId="0" fontId="0" fillId="7" borderId="79" xfId="0" applyFill="1" applyBorder="1" applyAlignment="1">
      <alignment horizontal="center" vertical="center"/>
    </xf>
    <xf numFmtId="0" fontId="0" fillId="7" borderId="80" xfId="0" applyFill="1" applyBorder="1" applyAlignment="1">
      <alignment horizontal="center" vertical="center"/>
    </xf>
    <xf numFmtId="0" fontId="0" fillId="7" borderId="81" xfId="0" applyFill="1" applyBorder="1" applyAlignment="1">
      <alignment horizontal="center"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8" fillId="0" borderId="0" xfId="0" applyFont="1">
      <alignment vertical="center"/>
    </xf>
    <xf numFmtId="0" fontId="41" fillId="0" borderId="0" xfId="0" applyFont="1">
      <alignment vertical="center"/>
    </xf>
    <xf numFmtId="0" fontId="31" fillId="0" borderId="14" xfId="0" applyFont="1" applyBorder="1" applyAlignment="1">
      <alignment horizontal="left" vertical="center" wrapText="1"/>
    </xf>
    <xf numFmtId="0" fontId="31" fillId="0" borderId="14" xfId="0" applyFont="1" applyBorder="1" applyAlignment="1">
      <alignment horizontal="left" vertical="center"/>
    </xf>
    <xf numFmtId="0" fontId="31" fillId="0" borderId="59" xfId="0" applyFont="1" applyBorder="1" applyAlignment="1">
      <alignment horizontal="center" vertical="center"/>
    </xf>
    <xf numFmtId="41" fontId="31" fillId="0" borderId="15" xfId="1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7" xfId="0" applyFont="1" applyBorder="1" applyAlignment="1">
      <alignment horizontal="left" vertical="center"/>
    </xf>
    <xf numFmtId="0" fontId="31" fillId="0" borderId="19" xfId="0" applyFont="1" applyBorder="1" applyAlignment="1">
      <alignment horizontal="center" vertical="center"/>
    </xf>
    <xf numFmtId="0" fontId="31" fillId="0" borderId="20" xfId="0" applyFont="1" applyBorder="1" applyAlignment="1">
      <alignment horizontal="left" vertical="center" wrapText="1"/>
    </xf>
    <xf numFmtId="41" fontId="31" fillId="0" borderId="21" xfId="1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6" xfId="0" applyFont="1" applyBorder="1" applyAlignment="1">
      <alignment horizontal="left" vertical="center"/>
    </xf>
    <xf numFmtId="41" fontId="31" fillId="0" borderId="55" xfId="1" applyFont="1" applyBorder="1" applyAlignment="1">
      <alignment horizontal="center" vertical="center"/>
    </xf>
    <xf numFmtId="0" fontId="31" fillId="0" borderId="17" xfId="0" applyFont="1" applyBorder="1" applyAlignment="1">
      <alignment horizontal="left" vertical="center" wrapText="1"/>
    </xf>
    <xf numFmtId="41" fontId="31" fillId="0" borderId="18" xfId="1" applyFont="1" applyBorder="1" applyAlignment="1">
      <alignment horizontal="center" vertical="center" wrapText="1"/>
    </xf>
    <xf numFmtId="0" fontId="7" fillId="40" borderId="22" xfId="0" applyFont="1" applyFill="1" applyBorder="1" applyAlignment="1">
      <alignment horizontal="center" vertical="center"/>
    </xf>
    <xf numFmtId="0" fontId="7" fillId="40" borderId="23" xfId="0" applyFont="1" applyFill="1" applyBorder="1" applyAlignment="1">
      <alignment horizontal="center" vertical="center"/>
    </xf>
    <xf numFmtId="0" fontId="7" fillId="40" borderId="24" xfId="0" applyFont="1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32" fillId="0" borderId="14" xfId="0" applyFont="1" applyBorder="1" applyAlignment="1">
      <alignment horizontal="center" vertical="center" wrapText="1"/>
    </xf>
    <xf numFmtId="41" fontId="32" fillId="0" borderId="14" xfId="1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41" fontId="32" fillId="0" borderId="17" xfId="1" applyFont="1" applyBorder="1" applyAlignment="1">
      <alignment horizontal="center" vertical="center" wrapText="1"/>
    </xf>
    <xf numFmtId="0" fontId="44" fillId="41" borderId="22" xfId="0" applyFont="1" applyFill="1" applyBorder="1" applyAlignment="1">
      <alignment horizontal="center" vertical="center" wrapText="1"/>
    </xf>
    <xf numFmtId="0" fontId="32" fillId="41" borderId="23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ill="1" applyBorder="1" applyAlignment="1">
      <alignment horizontal="center" vertical="center"/>
    </xf>
    <xf numFmtId="41" fontId="0" fillId="0" borderId="0" xfId="0" applyNumberFormat="1" applyFill="1" applyBorder="1">
      <alignment vertical="center"/>
    </xf>
    <xf numFmtId="0" fontId="45" fillId="42" borderId="27" xfId="0" applyFont="1" applyFill="1" applyBorder="1" applyAlignment="1">
      <alignment horizontal="center" vertical="center" wrapText="1"/>
    </xf>
    <xf numFmtId="0" fontId="45" fillId="42" borderId="19" xfId="0" applyFont="1" applyFill="1" applyBorder="1" applyAlignment="1">
      <alignment horizontal="center" vertical="center" wrapText="1"/>
    </xf>
    <xf numFmtId="0" fontId="45" fillId="42" borderId="17" xfId="0" applyFont="1" applyFill="1" applyBorder="1" applyAlignment="1">
      <alignment horizontal="center" vertical="center" wrapText="1"/>
    </xf>
    <xf numFmtId="0" fontId="45" fillId="42" borderId="18" xfId="0" applyFont="1" applyFill="1" applyBorder="1" applyAlignment="1">
      <alignment horizontal="center" vertical="center" wrapText="1"/>
    </xf>
    <xf numFmtId="0" fontId="45" fillId="7" borderId="22" xfId="0" applyFont="1" applyFill="1" applyBorder="1" applyAlignment="1">
      <alignment horizontal="center" vertical="center" wrapText="1"/>
    </xf>
    <xf numFmtId="9" fontId="46" fillId="7" borderId="23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top"/>
    </xf>
    <xf numFmtId="0" fontId="3" fillId="6" borderId="22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 wrapText="1"/>
    </xf>
    <xf numFmtId="0" fontId="0" fillId="0" borderId="40" xfId="0" quotePrefix="1" applyFill="1" applyBorder="1" applyAlignment="1">
      <alignment horizontal="left" vertical="center" wrapText="1"/>
    </xf>
    <xf numFmtId="41" fontId="0" fillId="0" borderId="40" xfId="1" applyFont="1" applyFill="1" applyBorder="1" applyAlignment="1">
      <alignment vertical="center" wrapText="1"/>
    </xf>
    <xf numFmtId="41" fontId="0" fillId="0" borderId="40" xfId="1" applyFont="1" applyFill="1" applyBorder="1" applyAlignment="1">
      <alignment vertical="center"/>
    </xf>
    <xf numFmtId="41" fontId="0" fillId="0" borderId="41" xfId="1" applyFont="1" applyFill="1" applyBorder="1" applyAlignment="1">
      <alignment vertical="center"/>
    </xf>
    <xf numFmtId="0" fontId="0" fillId="0" borderId="40" xfId="0" quotePrefix="1" applyBorder="1" applyAlignment="1">
      <alignment vertical="center" wrapText="1"/>
    </xf>
    <xf numFmtId="41" fontId="33" fillId="0" borderId="40" xfId="1" quotePrefix="1" applyFont="1" applyBorder="1" applyAlignment="1">
      <alignment vertical="center" wrapText="1"/>
    </xf>
    <xf numFmtId="41" fontId="0" fillId="0" borderId="40" xfId="1" applyFont="1" applyBorder="1" applyAlignment="1">
      <alignment vertical="center"/>
    </xf>
    <xf numFmtId="0" fontId="0" fillId="0" borderId="41" xfId="0" applyBorder="1" applyAlignment="1">
      <alignment vertical="center"/>
    </xf>
    <xf numFmtId="41" fontId="0" fillId="7" borderId="24" xfId="0" applyNumberFormat="1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23" xfId="0" quotePrefix="1" applyFill="1" applyBorder="1" applyAlignment="1">
      <alignment horizontal="left" vertical="center" wrapText="1"/>
    </xf>
    <xf numFmtId="41" fontId="0" fillId="0" borderId="23" xfId="1" applyFont="1" applyFill="1" applyBorder="1" applyAlignment="1">
      <alignment horizontal="center" vertical="center"/>
    </xf>
    <xf numFmtId="0" fontId="0" fillId="0" borderId="41" xfId="0" quotePrefix="1" applyBorder="1" applyAlignment="1">
      <alignment horizontal="left" vertical="center" wrapText="1"/>
    </xf>
    <xf numFmtId="0" fontId="36" fillId="0" borderId="0" xfId="0" applyFont="1" applyAlignment="1">
      <alignment horizontal="center" vertical="center"/>
    </xf>
    <xf numFmtId="0" fontId="31" fillId="4" borderId="17" xfId="0" applyFont="1" applyFill="1" applyBorder="1" applyAlignment="1">
      <alignment horizontal="center" vertical="center"/>
    </xf>
    <xf numFmtId="0" fontId="31" fillId="4" borderId="18" xfId="0" applyFont="1" applyFill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31" fillId="0" borderId="14" xfId="0" quotePrefix="1" applyFont="1" applyBorder="1" applyAlignment="1">
      <alignment vertical="center" wrapText="1"/>
    </xf>
    <xf numFmtId="0" fontId="31" fillId="0" borderId="21" xfId="0" quotePrefix="1" applyFont="1" applyBorder="1" applyAlignment="1">
      <alignment horizontal="left" vertical="center" wrapText="1"/>
    </xf>
    <xf numFmtId="0" fontId="31" fillId="0" borderId="17" xfId="0" applyFont="1" applyBorder="1" applyAlignment="1">
      <alignment horizontal="center" vertical="center"/>
    </xf>
    <xf numFmtId="0" fontId="31" fillId="0" borderId="18" xfId="0" applyFont="1" applyBorder="1">
      <alignment vertical="center"/>
    </xf>
    <xf numFmtId="0" fontId="31" fillId="0" borderId="17" xfId="0" quotePrefix="1" applyFont="1" applyBorder="1" applyAlignment="1">
      <alignment horizontal="left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0" xfId="0" quotePrefix="1" applyBorder="1" applyAlignment="1">
      <alignment horizontal="center" vertical="center"/>
    </xf>
    <xf numFmtId="0" fontId="43" fillId="0" borderId="40" xfId="0" quotePrefix="1" applyFont="1" applyBorder="1" applyAlignment="1">
      <alignment horizontal="left" vertical="center" wrapText="1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0" borderId="24" xfId="0" quotePrefix="1" applyFill="1" applyBorder="1" applyAlignment="1">
      <alignment horizontal="left" vertical="center" wrapText="1"/>
    </xf>
    <xf numFmtId="0" fontId="36" fillId="0" borderId="23" xfId="0" quotePrefix="1" applyFont="1" applyBorder="1" applyAlignment="1">
      <alignment vertical="center" wrapText="1"/>
    </xf>
    <xf numFmtId="0" fontId="36" fillId="0" borderId="23" xfId="0" quotePrefix="1" applyFont="1" applyBorder="1">
      <alignment vertical="center"/>
    </xf>
    <xf numFmtId="0" fontId="36" fillId="0" borderId="24" xfId="0" quotePrefix="1" applyFont="1" applyBorder="1">
      <alignment vertical="center"/>
    </xf>
    <xf numFmtId="0" fontId="36" fillId="0" borderId="22" xfId="0" applyFont="1" applyBorder="1" applyAlignment="1">
      <alignment horizontal="center" vertical="center" wrapText="1"/>
    </xf>
    <xf numFmtId="0" fontId="0" fillId="0" borderId="20" xfId="0" quotePrefix="1" applyBorder="1" applyAlignment="1">
      <alignment horizontal="left" vertical="center" wrapText="1"/>
    </xf>
    <xf numFmtId="9" fontId="47" fillId="7" borderId="23" xfId="0" applyNumberFormat="1" applyFont="1" applyFill="1" applyBorder="1" applyAlignment="1">
      <alignment vertical="center" wrapText="1"/>
    </xf>
    <xf numFmtId="0" fontId="48" fillId="0" borderId="18" xfId="0" quotePrefix="1" applyFont="1" applyBorder="1" applyAlignment="1">
      <alignment vertical="center" wrapText="1"/>
    </xf>
    <xf numFmtId="41" fontId="48" fillId="0" borderId="17" xfId="1" quotePrefix="1" applyFont="1" applyBorder="1" applyAlignment="1">
      <alignment vertical="center" wrapText="1"/>
    </xf>
    <xf numFmtId="41" fontId="46" fillId="0" borderId="26" xfId="1" applyFont="1" applyBorder="1" applyAlignment="1">
      <alignment vertical="center" wrapText="1"/>
    </xf>
    <xf numFmtId="41" fontId="46" fillId="0" borderId="20" xfId="1" applyFont="1" applyBorder="1" applyAlignment="1">
      <alignment vertical="center" wrapText="1"/>
    </xf>
    <xf numFmtId="41" fontId="54" fillId="0" borderId="55" xfId="1" applyFont="1" applyBorder="1">
      <alignment vertical="center"/>
    </xf>
    <xf numFmtId="41" fontId="46" fillId="0" borderId="26" xfId="1" applyNumberFormat="1" applyFont="1" applyBorder="1" applyAlignment="1">
      <alignment vertical="center" wrapText="1"/>
    </xf>
    <xf numFmtId="41" fontId="54" fillId="0" borderId="21" xfId="1" applyFont="1" applyBorder="1">
      <alignment vertical="center"/>
    </xf>
    <xf numFmtId="41" fontId="31" fillId="0" borderId="14" xfId="1" applyFont="1" applyBorder="1">
      <alignment vertical="center"/>
    </xf>
    <xf numFmtId="41" fontId="31" fillId="0" borderId="15" xfId="1" applyFont="1" applyBorder="1">
      <alignment vertical="center"/>
    </xf>
    <xf numFmtId="41" fontId="31" fillId="0" borderId="17" xfId="1" applyFont="1" applyBorder="1">
      <alignment vertical="center"/>
    </xf>
    <xf numFmtId="41" fontId="31" fillId="0" borderId="18" xfId="1" applyFont="1" applyBorder="1">
      <alignment vertical="center"/>
    </xf>
    <xf numFmtId="41" fontId="31" fillId="0" borderId="20" xfId="1" applyFont="1" applyBorder="1">
      <alignment vertical="center"/>
    </xf>
    <xf numFmtId="41" fontId="31" fillId="0" borderId="21" xfId="1" applyFont="1" applyBorder="1">
      <alignment vertical="center"/>
    </xf>
    <xf numFmtId="0" fontId="31" fillId="0" borderId="87" xfId="0" applyFont="1" applyBorder="1" applyAlignment="1">
      <alignment horizontal="center" vertical="center"/>
    </xf>
    <xf numFmtId="0" fontId="31" fillId="0" borderId="88" xfId="0" applyFont="1" applyBorder="1" applyAlignment="1">
      <alignment horizontal="center" vertical="center"/>
    </xf>
    <xf numFmtId="41" fontId="31" fillId="0" borderId="91" xfId="1" applyFont="1" applyBorder="1">
      <alignment vertical="center"/>
    </xf>
    <xf numFmtId="41" fontId="31" fillId="0" borderId="51" xfId="1" applyFont="1" applyBorder="1">
      <alignment vertical="center"/>
    </xf>
    <xf numFmtId="41" fontId="31" fillId="0" borderId="19" xfId="1" applyFont="1" applyBorder="1">
      <alignment vertical="center"/>
    </xf>
    <xf numFmtId="41" fontId="31" fillId="0" borderId="59" xfId="1" applyFont="1" applyBorder="1">
      <alignment vertical="center"/>
    </xf>
    <xf numFmtId="0" fontId="31" fillId="0" borderId="0" xfId="0" quotePrefix="1" applyFont="1" applyAlignment="1">
      <alignment vertical="center"/>
    </xf>
    <xf numFmtId="0" fontId="7" fillId="0" borderId="0" xfId="0" applyFont="1">
      <alignment vertical="center"/>
    </xf>
    <xf numFmtId="0" fontId="7" fillId="43" borderId="16" xfId="0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41" fontId="39" fillId="0" borderId="17" xfId="1" applyFont="1" applyBorder="1">
      <alignment vertical="center"/>
    </xf>
    <xf numFmtId="41" fontId="39" fillId="0" borderId="18" xfId="1" applyFont="1" applyBorder="1">
      <alignment vertical="center"/>
    </xf>
    <xf numFmtId="0" fontId="33" fillId="0" borderId="17" xfId="0" quotePrefix="1" applyFont="1" applyBorder="1" applyAlignment="1">
      <alignment vertical="center" wrapText="1"/>
    </xf>
    <xf numFmtId="0" fontId="0" fillId="0" borderId="18" xfId="0" applyBorder="1" applyAlignment="1">
      <alignment vertical="center"/>
    </xf>
    <xf numFmtId="41" fontId="0" fillId="0" borderId="17" xfId="1" applyFont="1" applyBorder="1" applyAlignment="1">
      <alignment vertical="center"/>
    </xf>
    <xf numFmtId="0" fontId="3" fillId="6" borderId="23" xfId="0" applyFont="1" applyFill="1" applyBorder="1" applyAlignment="1">
      <alignment vertical="center"/>
    </xf>
    <xf numFmtId="41" fontId="36" fillId="0" borderId="15" xfId="0" applyNumberFormat="1" applyFont="1" applyBorder="1">
      <alignment vertical="center"/>
    </xf>
    <xf numFmtId="41" fontId="36" fillId="0" borderId="18" xfId="0" applyNumberFormat="1" applyFont="1" applyBorder="1">
      <alignment vertical="center"/>
    </xf>
    <xf numFmtId="41" fontId="36" fillId="0" borderId="21" xfId="0" applyNumberFormat="1" applyFont="1" applyBorder="1">
      <alignment vertical="center"/>
    </xf>
    <xf numFmtId="0" fontId="7" fillId="4" borderId="17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/>
    </xf>
    <xf numFmtId="0" fontId="7" fillId="7" borderId="45" xfId="0" applyFont="1" applyFill="1" applyBorder="1" applyAlignment="1">
      <alignment horizontal="center" vertical="center"/>
    </xf>
    <xf numFmtId="0" fontId="7" fillId="7" borderId="40" xfId="0" applyFont="1" applyFill="1" applyBorder="1" applyAlignment="1">
      <alignment horizontal="center" vertical="center"/>
    </xf>
    <xf numFmtId="0" fontId="7" fillId="7" borderId="40" xfId="0" applyFont="1" applyFill="1" applyBorder="1" applyAlignment="1">
      <alignment horizontal="center" vertical="center" wrapText="1"/>
    </xf>
    <xf numFmtId="0" fontId="7" fillId="7" borderId="41" xfId="0" applyFont="1" applyFill="1" applyBorder="1" applyAlignment="1">
      <alignment horizontal="center" vertical="center"/>
    </xf>
    <xf numFmtId="0" fontId="7" fillId="45" borderId="89" xfId="0" applyFont="1" applyFill="1" applyBorder="1" applyAlignment="1">
      <alignment horizontal="center" vertical="center"/>
    </xf>
    <xf numFmtId="41" fontId="55" fillId="44" borderId="90" xfId="1" applyFont="1" applyFill="1" applyBorder="1">
      <alignment vertical="center"/>
    </xf>
    <xf numFmtId="41" fontId="55" fillId="44" borderId="16" xfId="1" applyFont="1" applyFill="1" applyBorder="1">
      <alignment vertical="center"/>
    </xf>
    <xf numFmtId="0" fontId="0" fillId="0" borderId="41" xfId="0" applyBorder="1" applyAlignment="1">
      <alignment horizontal="center" vertical="center"/>
    </xf>
    <xf numFmtId="41" fontId="0" fillId="0" borderId="42" xfId="1" applyFont="1" applyBorder="1" applyAlignment="1">
      <alignment horizontal="center" vertical="center"/>
    </xf>
    <xf numFmtId="41" fontId="54" fillId="0" borderId="14" xfId="1" applyFont="1" applyBorder="1" applyAlignment="1">
      <alignment horizontal="right" vertical="center" wrapText="1"/>
    </xf>
    <xf numFmtId="41" fontId="54" fillId="0" borderId="20" xfId="1" applyFont="1" applyBorder="1" applyAlignment="1">
      <alignment horizontal="right" vertical="center" wrapText="1"/>
    </xf>
    <xf numFmtId="9" fontId="54" fillId="0" borderId="20" xfId="50" applyFont="1" applyBorder="1" applyAlignment="1">
      <alignment horizontal="right" vertical="center" wrapText="1"/>
    </xf>
    <xf numFmtId="0" fontId="56" fillId="46" borderId="22" xfId="0" applyFont="1" applyFill="1" applyBorder="1" applyAlignment="1">
      <alignment horizontal="center" vertical="center" wrapText="1"/>
    </xf>
    <xf numFmtId="0" fontId="54" fillId="0" borderId="27" xfId="0" applyFont="1" applyBorder="1" applyAlignment="1">
      <alignment horizontal="center" vertical="center" wrapText="1"/>
    </xf>
    <xf numFmtId="41" fontId="54" fillId="0" borderId="26" xfId="1" applyFont="1" applyBorder="1" applyAlignment="1">
      <alignment horizontal="right" vertical="center" wrapText="1"/>
    </xf>
    <xf numFmtId="41" fontId="54" fillId="47" borderId="23" xfId="1" applyFont="1" applyFill="1" applyBorder="1" applyAlignment="1">
      <alignment horizontal="right" vertical="center" wrapText="1"/>
    </xf>
    <xf numFmtId="0" fontId="0" fillId="7" borderId="25" xfId="0" applyFill="1" applyBorder="1" applyAlignment="1">
      <alignment horizontal="center" vertical="center"/>
    </xf>
    <xf numFmtId="0" fontId="57" fillId="48" borderId="109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54" fillId="0" borderId="0" xfId="0" applyFont="1" applyAlignment="1">
      <alignment vertical="center" wrapText="1"/>
    </xf>
    <xf numFmtId="0" fontId="45" fillId="0" borderId="19" xfId="0" applyFont="1" applyFill="1" applyBorder="1" applyAlignment="1">
      <alignment horizontal="center" vertical="center" wrapText="1"/>
    </xf>
    <xf numFmtId="3" fontId="46" fillId="0" borderId="20" xfId="0" applyNumberFormat="1" applyFont="1" applyFill="1" applyBorder="1" applyAlignment="1">
      <alignment vertical="center" wrapText="1"/>
    </xf>
    <xf numFmtId="3" fontId="46" fillId="0" borderId="21" xfId="0" applyNumberFormat="1" applyFont="1" applyFill="1" applyBorder="1" applyAlignment="1">
      <alignment vertical="center" wrapText="1"/>
    </xf>
    <xf numFmtId="0" fontId="45" fillId="0" borderId="59" xfId="0" applyFont="1" applyFill="1" applyBorder="1" applyAlignment="1">
      <alignment horizontal="center" vertical="center" wrapText="1"/>
    </xf>
    <xf numFmtId="3" fontId="46" fillId="0" borderId="14" xfId="0" applyNumberFormat="1" applyFont="1" applyFill="1" applyBorder="1" applyAlignment="1">
      <alignment vertical="center" wrapText="1"/>
    </xf>
    <xf numFmtId="0" fontId="46" fillId="0" borderId="14" xfId="0" applyFont="1" applyFill="1" applyBorder="1" applyAlignment="1">
      <alignment vertical="center" wrapText="1"/>
    </xf>
    <xf numFmtId="0" fontId="46" fillId="0" borderId="15" xfId="0" applyFont="1" applyFill="1" applyBorder="1" applyAlignment="1">
      <alignment vertical="center" wrapText="1"/>
    </xf>
    <xf numFmtId="0" fontId="45" fillId="0" borderId="16" xfId="0" applyFont="1" applyFill="1" applyBorder="1" applyAlignment="1">
      <alignment horizontal="center" vertical="center" wrapText="1"/>
    </xf>
    <xf numFmtId="9" fontId="46" fillId="0" borderId="17" xfId="0" applyNumberFormat="1" applyFont="1" applyFill="1" applyBorder="1" applyAlignment="1">
      <alignment horizontal="center" vertical="center" wrapText="1"/>
    </xf>
    <xf numFmtId="9" fontId="46" fillId="0" borderId="18" xfId="0" applyNumberFormat="1" applyFont="1" applyFill="1" applyBorder="1" applyAlignment="1">
      <alignment horizontal="center" vertical="center" wrapText="1"/>
    </xf>
    <xf numFmtId="9" fontId="47" fillId="0" borderId="17" xfId="0" applyNumberFormat="1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0" fontId="33" fillId="0" borderId="17" xfId="0" quotePrefix="1" applyFont="1" applyBorder="1" applyAlignment="1">
      <alignment horizontal="left" vertical="center" wrapText="1"/>
    </xf>
    <xf numFmtId="0" fontId="33" fillId="0" borderId="18" xfId="0" quotePrefix="1" applyFont="1" applyBorder="1" applyAlignment="1">
      <alignment horizontal="left" vertical="center" wrapText="1"/>
    </xf>
    <xf numFmtId="0" fontId="0" fillId="0" borderId="21" xfId="0" quotePrefix="1" applyBorder="1" applyAlignment="1">
      <alignment horizontal="left" vertical="center"/>
    </xf>
    <xf numFmtId="41" fontId="0" fillId="0" borderId="42" xfId="1" applyFont="1" applyBorder="1" applyAlignment="1">
      <alignment vertical="center" wrapText="1"/>
    </xf>
    <xf numFmtId="41" fontId="0" fillId="0" borderId="42" xfId="1" applyFont="1" applyBorder="1" applyAlignment="1">
      <alignment vertical="center"/>
    </xf>
    <xf numFmtId="41" fontId="0" fillId="0" borderId="43" xfId="1" applyFont="1" applyBorder="1" applyAlignment="1">
      <alignment vertical="center"/>
    </xf>
    <xf numFmtId="0" fontId="3" fillId="49" borderId="22" xfId="0" applyFont="1" applyFill="1" applyBorder="1" applyAlignment="1">
      <alignment horizontal="center" vertical="center"/>
    </xf>
    <xf numFmtId="0" fontId="3" fillId="49" borderId="23" xfId="0" applyFont="1" applyFill="1" applyBorder="1" applyAlignment="1">
      <alignment horizontal="center" vertical="center"/>
    </xf>
    <xf numFmtId="0" fontId="3" fillId="49" borderId="24" xfId="0" applyFont="1" applyFill="1" applyBorder="1" applyAlignment="1">
      <alignment horizontal="center" vertical="center"/>
    </xf>
    <xf numFmtId="41" fontId="33" fillId="0" borderId="17" xfId="1" quotePrefix="1" applyFont="1" applyBorder="1" applyAlignment="1">
      <alignment vertical="center" wrapText="1"/>
    </xf>
    <xf numFmtId="0" fontId="0" fillId="0" borderId="18" xfId="0" quotePrefix="1" applyBorder="1" applyAlignment="1">
      <alignment vertical="center"/>
    </xf>
    <xf numFmtId="0" fontId="0" fillId="0" borderId="14" xfId="0" quotePrefix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8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45" fillId="42" borderId="17" xfId="0" applyFont="1" applyFill="1" applyBorder="1" applyAlignment="1">
      <alignment horizontal="center" vertical="center" wrapText="1"/>
    </xf>
    <xf numFmtId="0" fontId="45" fillId="42" borderId="62" xfId="0" applyFont="1" applyFill="1" applyBorder="1" applyAlignment="1">
      <alignment horizontal="center" vertical="center" wrapText="1"/>
    </xf>
    <xf numFmtId="0" fontId="45" fillId="42" borderId="29" xfId="0" applyFont="1" applyFill="1" applyBorder="1" applyAlignment="1">
      <alignment horizontal="center" vertical="center" wrapText="1"/>
    </xf>
    <xf numFmtId="9" fontId="59" fillId="0" borderId="17" xfId="0" applyNumberFormat="1" applyFont="1" applyFill="1" applyBorder="1" applyAlignment="1">
      <alignment horizontal="center" vertical="center" wrapText="1"/>
    </xf>
    <xf numFmtId="41" fontId="46" fillId="0" borderId="14" xfId="1" applyFont="1" applyFill="1" applyBorder="1" applyAlignment="1">
      <alignment horizontal="right" vertical="center" wrapText="1"/>
    </xf>
    <xf numFmtId="0" fontId="0" fillId="0" borderId="15" xfId="0" quotePrefix="1" applyBorder="1" applyAlignment="1">
      <alignment horizontal="left" vertical="center"/>
    </xf>
    <xf numFmtId="0" fontId="0" fillId="7" borderId="25" xfId="0" applyFill="1" applyBorder="1" applyAlignment="1">
      <alignment horizontal="center" vertical="center"/>
    </xf>
    <xf numFmtId="0" fontId="56" fillId="46" borderId="23" xfId="0" applyFont="1" applyFill="1" applyBorder="1" applyAlignment="1">
      <alignment horizontal="center" vertical="center" wrapText="1"/>
    </xf>
    <xf numFmtId="0" fontId="56" fillId="46" borderId="24" xfId="0" applyFont="1" applyFill="1" applyBorder="1" applyAlignment="1">
      <alignment horizontal="center" vertical="center" wrapText="1"/>
    </xf>
    <xf numFmtId="0" fontId="54" fillId="47" borderId="22" xfId="0" applyFont="1" applyFill="1" applyBorder="1" applyAlignment="1">
      <alignment horizontal="center" vertical="center" wrapText="1"/>
    </xf>
    <xf numFmtId="0" fontId="54" fillId="47" borderId="23" xfId="0" applyFont="1" applyFill="1" applyBorder="1" applyAlignment="1">
      <alignment horizontal="center" vertical="center" wrapText="1"/>
    </xf>
    <xf numFmtId="0" fontId="54" fillId="47" borderId="24" xfId="0" applyFont="1" applyFill="1" applyBorder="1" applyAlignment="1">
      <alignment horizontal="center" vertical="center" wrapText="1"/>
    </xf>
    <xf numFmtId="0" fontId="54" fillId="0" borderId="19" xfId="0" applyFont="1" applyBorder="1" applyAlignment="1">
      <alignment horizontal="center" vertical="center" wrapText="1"/>
    </xf>
    <xf numFmtId="0" fontId="54" fillId="0" borderId="59" xfId="0" applyFont="1" applyBorder="1" applyAlignment="1">
      <alignment horizontal="center" vertical="center" wrapText="1"/>
    </xf>
    <xf numFmtId="0" fontId="54" fillId="0" borderId="20" xfId="0" applyFont="1" applyBorder="1" applyAlignment="1">
      <alignment horizontal="center" vertical="center" wrapText="1"/>
    </xf>
    <xf numFmtId="0" fontId="54" fillId="0" borderId="21" xfId="0" applyFont="1" applyBorder="1" applyAlignment="1">
      <alignment horizontal="center" vertical="center" wrapText="1"/>
    </xf>
    <xf numFmtId="0" fontId="54" fillId="0" borderId="14" xfId="0" applyFont="1" applyBorder="1" applyAlignment="1">
      <alignment horizontal="center" vertical="center" wrapText="1"/>
    </xf>
    <xf numFmtId="0" fontId="54" fillId="0" borderId="15" xfId="0" applyFont="1" applyBorder="1" applyAlignment="1">
      <alignment horizontal="center" vertical="center" wrapText="1"/>
    </xf>
    <xf numFmtId="0" fontId="54" fillId="0" borderId="26" xfId="0" applyFont="1" applyBorder="1" applyAlignment="1">
      <alignment horizontal="center" vertical="center" wrapText="1"/>
    </xf>
    <xf numFmtId="0" fontId="54" fillId="0" borderId="55" xfId="0" applyFont="1" applyBorder="1" applyAlignment="1">
      <alignment horizontal="center" vertical="center" wrapText="1"/>
    </xf>
    <xf numFmtId="41" fontId="33" fillId="7" borderId="24" xfId="0" applyNumberFormat="1" applyFont="1" applyFill="1" applyBorder="1">
      <alignment vertical="center"/>
    </xf>
    <xf numFmtId="0" fontId="0" fillId="0" borderId="41" xfId="0" quotePrefix="1" applyBorder="1" applyAlignment="1">
      <alignment horizontal="left" vertical="center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15" xfId="0" quotePrefix="1" applyBorder="1" applyAlignment="1">
      <alignment horizontal="left" vertical="center" wrapText="1"/>
    </xf>
    <xf numFmtId="41" fontId="60" fillId="50" borderId="22" xfId="1" applyFont="1" applyFill="1" applyBorder="1" applyAlignment="1">
      <alignment horizontal="center" vertical="center"/>
    </xf>
    <xf numFmtId="41" fontId="60" fillId="50" borderId="23" xfId="1" applyFont="1" applyFill="1" applyBorder="1" applyAlignment="1">
      <alignment horizontal="center" vertical="center"/>
    </xf>
    <xf numFmtId="41" fontId="60" fillId="50" borderId="24" xfId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41" xfId="0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0" borderId="16" xfId="0" applyBorder="1">
      <alignment vertical="center"/>
    </xf>
    <xf numFmtId="41" fontId="0" fillId="0" borderId="19" xfId="1" applyFont="1" applyBorder="1" applyAlignment="1">
      <alignment horizontal="center" vertical="center"/>
    </xf>
    <xf numFmtId="41" fontId="0" fillId="0" borderId="20" xfId="1" applyFont="1" applyBorder="1">
      <alignment vertical="center"/>
    </xf>
    <xf numFmtId="41" fontId="0" fillId="0" borderId="21" xfId="1" applyFont="1" applyBorder="1">
      <alignment vertical="center"/>
    </xf>
    <xf numFmtId="41" fontId="0" fillId="0" borderId="17" xfId="1" applyFont="1" applyBorder="1">
      <alignment vertical="center"/>
    </xf>
    <xf numFmtId="41" fontId="0" fillId="0" borderId="18" xfId="1" applyFont="1" applyBorder="1">
      <alignment vertical="center"/>
    </xf>
    <xf numFmtId="0" fontId="0" fillId="0" borderId="0" xfId="0" applyFill="1" applyBorder="1">
      <alignment vertical="center"/>
    </xf>
    <xf numFmtId="1" fontId="0" fillId="0" borderId="0" xfId="0" applyNumberFormat="1">
      <alignment vertical="center"/>
    </xf>
    <xf numFmtId="178" fontId="0" fillId="0" borderId="0" xfId="0" applyNumberFormat="1">
      <alignment vertical="center"/>
    </xf>
    <xf numFmtId="41" fontId="48" fillId="0" borderId="40" xfId="1" quotePrefix="1" applyFont="1" applyBorder="1" applyAlignment="1">
      <alignment vertical="center" wrapText="1"/>
    </xf>
    <xf numFmtId="0" fontId="48" fillId="0" borderId="41" xfId="0" quotePrefix="1" applyFont="1" applyBorder="1" applyAlignment="1">
      <alignment vertical="center" wrapText="1"/>
    </xf>
    <xf numFmtId="0" fontId="0" fillId="0" borderId="2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quotePrefix="1" applyBorder="1" applyAlignment="1">
      <alignment horizontal="left" vertical="center" wrapText="1"/>
    </xf>
    <xf numFmtId="41" fontId="0" fillId="0" borderId="23" xfId="1" applyFont="1" applyBorder="1" applyAlignment="1">
      <alignment horizontal="center" vertical="center"/>
    </xf>
    <xf numFmtId="0" fontId="0" fillId="0" borderId="24" xfId="0" quotePrefix="1" applyBorder="1" applyAlignment="1">
      <alignment horizontal="left" vertical="center"/>
    </xf>
    <xf numFmtId="177" fontId="46" fillId="0" borderId="14" xfId="1" applyNumberFormat="1" applyFont="1" applyBorder="1" applyAlignment="1">
      <alignment horizontal="center" vertical="center" wrapText="1"/>
    </xf>
    <xf numFmtId="41" fontId="64" fillId="0" borderId="14" xfId="1" applyFont="1" applyBorder="1" applyAlignment="1">
      <alignment horizontal="right" vertical="center" wrapText="1"/>
    </xf>
    <xf numFmtId="177" fontId="64" fillId="0" borderId="15" xfId="1" applyNumberFormat="1" applyFont="1" applyBorder="1" applyAlignment="1">
      <alignment horizontal="right" vertical="center" wrapText="1"/>
    </xf>
    <xf numFmtId="177" fontId="46" fillId="51" borderId="14" xfId="1" applyNumberFormat="1" applyFont="1" applyFill="1" applyBorder="1" applyAlignment="1">
      <alignment horizontal="center" vertical="center" wrapText="1"/>
    </xf>
    <xf numFmtId="41" fontId="64" fillId="51" borderId="14" xfId="1" applyFont="1" applyFill="1" applyBorder="1" applyAlignment="1">
      <alignment horizontal="right" vertical="center" wrapText="1"/>
    </xf>
    <xf numFmtId="177" fontId="64" fillId="51" borderId="15" xfId="1" applyNumberFormat="1" applyFont="1" applyFill="1" applyBorder="1" applyAlignment="1">
      <alignment horizontal="right" vertical="center" wrapText="1"/>
    </xf>
    <xf numFmtId="177" fontId="46" fillId="0" borderId="20" xfId="1" applyNumberFormat="1" applyFont="1" applyBorder="1" applyAlignment="1">
      <alignment horizontal="center" vertical="center" wrapText="1"/>
    </xf>
    <xf numFmtId="41" fontId="64" fillId="0" borderId="20" xfId="1" applyFont="1" applyBorder="1" applyAlignment="1">
      <alignment horizontal="right" vertical="center" wrapText="1"/>
    </xf>
    <xf numFmtId="177" fontId="64" fillId="0" borderId="21" xfId="1" applyNumberFormat="1" applyFont="1" applyBorder="1" applyAlignment="1">
      <alignment horizontal="right" vertical="center" wrapText="1"/>
    </xf>
    <xf numFmtId="177" fontId="45" fillId="45" borderId="23" xfId="1" applyNumberFormat="1" applyFont="1" applyFill="1" applyBorder="1" applyAlignment="1">
      <alignment horizontal="center" vertical="center" wrapText="1"/>
    </xf>
    <xf numFmtId="177" fontId="45" fillId="45" borderId="24" xfId="1" applyNumberFormat="1" applyFont="1" applyFill="1" applyBorder="1" applyAlignment="1">
      <alignment horizontal="center" vertical="center" wrapText="1"/>
    </xf>
    <xf numFmtId="177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41" fontId="30" fillId="7" borderId="39" xfId="1" applyFont="1" applyFill="1" applyBorder="1">
      <alignment vertical="center"/>
    </xf>
    <xf numFmtId="177" fontId="46" fillId="40" borderId="14" xfId="1" applyNumberFormat="1" applyFont="1" applyFill="1" applyBorder="1" applyAlignment="1">
      <alignment horizontal="center" vertical="center" wrapText="1"/>
    </xf>
    <xf numFmtId="41" fontId="64" fillId="40" borderId="14" xfId="1" applyFont="1" applyFill="1" applyBorder="1" applyAlignment="1">
      <alignment horizontal="right" vertical="center" wrapText="1"/>
    </xf>
    <xf numFmtId="177" fontId="64" fillId="40" borderId="15" xfId="1" applyNumberFormat="1" applyFont="1" applyFill="1" applyBorder="1" applyAlignment="1">
      <alignment horizontal="right" vertical="center" wrapText="1"/>
    </xf>
    <xf numFmtId="177" fontId="46" fillId="4" borderId="14" xfId="1" applyNumberFormat="1" applyFont="1" applyFill="1" applyBorder="1" applyAlignment="1">
      <alignment horizontal="center" vertical="center" wrapText="1"/>
    </xf>
    <xf numFmtId="41" fontId="64" fillId="4" borderId="14" xfId="1" applyFont="1" applyFill="1" applyBorder="1" applyAlignment="1">
      <alignment horizontal="right" vertical="center" wrapText="1"/>
    </xf>
    <xf numFmtId="177" fontId="64" fillId="4" borderId="15" xfId="1" applyNumberFormat="1" applyFont="1" applyFill="1" applyBorder="1" applyAlignment="1">
      <alignment horizontal="right" vertical="center" wrapText="1"/>
    </xf>
    <xf numFmtId="177" fontId="46" fillId="40" borderId="26" xfId="1" applyNumberFormat="1" applyFont="1" applyFill="1" applyBorder="1" applyAlignment="1">
      <alignment horizontal="center" vertical="center" wrapText="1"/>
    </xf>
    <xf numFmtId="41" fontId="64" fillId="40" borderId="26" xfId="1" applyFont="1" applyFill="1" applyBorder="1" applyAlignment="1">
      <alignment horizontal="right" vertical="center" wrapText="1"/>
    </xf>
    <xf numFmtId="177" fontId="64" fillId="40" borderId="55" xfId="1" applyNumberFormat="1" applyFont="1" applyFill="1" applyBorder="1" applyAlignment="1">
      <alignment horizontal="right" vertical="center" wrapText="1"/>
    </xf>
    <xf numFmtId="177" fontId="64" fillId="3" borderId="23" xfId="1" applyNumberFormat="1" applyFont="1" applyFill="1" applyBorder="1" applyAlignment="1">
      <alignment horizontal="right" vertical="center" wrapText="1"/>
    </xf>
    <xf numFmtId="41" fontId="64" fillId="3" borderId="24" xfId="1" applyFont="1" applyFill="1" applyBorder="1" applyAlignment="1">
      <alignment horizontal="right" vertical="center" wrapText="1"/>
    </xf>
    <xf numFmtId="177" fontId="63" fillId="3" borderId="23" xfId="1" applyNumberFormat="1" applyFont="1" applyFill="1" applyBorder="1" applyAlignment="1">
      <alignment horizontal="right" vertical="center" wrapText="1"/>
    </xf>
    <xf numFmtId="41" fontId="54" fillId="0" borderId="48" xfId="1" applyFont="1" applyBorder="1" applyAlignment="1">
      <alignment horizontal="right" vertical="center" wrapText="1"/>
    </xf>
    <xf numFmtId="41" fontId="54" fillId="0" borderId="20" xfId="1" applyFont="1" applyFill="1" applyBorder="1" applyAlignment="1">
      <alignment horizontal="right" vertical="center" wrapText="1"/>
    </xf>
    <xf numFmtId="0" fontId="31" fillId="0" borderId="14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2" fillId="48" borderId="14" xfId="0" applyFont="1" applyFill="1" applyBorder="1" applyAlignment="1">
      <alignment horizontal="center" vertical="center" wrapText="1"/>
    </xf>
    <xf numFmtId="0" fontId="32" fillId="0" borderId="26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0" fillId="0" borderId="18" xfId="0" quotePrefix="1" applyBorder="1" applyAlignment="1">
      <alignment horizontal="left" vertical="center" wrapText="1"/>
    </xf>
    <xf numFmtId="0" fontId="0" fillId="0" borderId="0" xfId="0" applyFont="1" applyAlignment="1">
      <alignment horizontal="right" vertical="center"/>
    </xf>
    <xf numFmtId="0" fontId="65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0" xfId="0" quotePrefix="1" applyBorder="1" applyAlignment="1">
      <alignment horizontal="left" vertical="center"/>
    </xf>
    <xf numFmtId="0" fontId="56" fillId="46" borderId="23" xfId="0" quotePrefix="1" applyFont="1" applyFill="1" applyBorder="1" applyAlignment="1">
      <alignment horizontal="center" vertical="center" wrapText="1"/>
    </xf>
    <xf numFmtId="41" fontId="66" fillId="0" borderId="20" xfId="1" applyFont="1" applyBorder="1" applyAlignment="1">
      <alignment horizontal="right" vertical="center" wrapText="1"/>
    </xf>
    <xf numFmtId="41" fontId="67" fillId="0" borderId="20" xfId="1" applyFont="1" applyBorder="1" applyAlignment="1">
      <alignment horizontal="right" vertical="center" wrapText="1"/>
    </xf>
    <xf numFmtId="9" fontId="66" fillId="0" borderId="20" xfId="50" applyFont="1" applyBorder="1" applyAlignment="1">
      <alignment horizontal="right" vertical="center" wrapTex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0" fillId="0" borderId="41" xfId="0" quotePrefix="1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0" borderId="0" xfId="0" applyNumberFormat="1">
      <alignment vertical="center"/>
    </xf>
    <xf numFmtId="179" fontId="0" fillId="0" borderId="0" xfId="0" applyNumberFormat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3" fontId="57" fillId="0" borderId="53" xfId="0" applyNumberFormat="1" applyFont="1" applyBorder="1">
      <alignment vertical="center"/>
    </xf>
    <xf numFmtId="0" fontId="3" fillId="0" borderId="24" xfId="0" applyFont="1" applyFill="1" applyBorder="1" applyAlignment="1">
      <alignment horizontal="center" vertical="center"/>
    </xf>
    <xf numFmtId="0" fontId="32" fillId="0" borderId="20" xfId="0" applyNumberFormat="1" applyFont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2" fillId="0" borderId="48" xfId="0" applyFont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0" fillId="2" borderId="40" xfId="0" applyFont="1" applyFill="1" applyBorder="1" applyAlignment="1">
      <alignment horizontal="center" vertical="center"/>
    </xf>
    <xf numFmtId="0" fontId="31" fillId="0" borderId="0" xfId="0" applyNumberFormat="1" applyFont="1">
      <alignment vertical="center"/>
    </xf>
    <xf numFmtId="179" fontId="31" fillId="0" borderId="0" xfId="0" applyNumberFormat="1" applyFont="1">
      <alignment vertical="center"/>
    </xf>
    <xf numFmtId="179" fontId="40" fillId="2" borderId="40" xfId="0" applyNumberFormat="1" applyFont="1" applyFill="1" applyBorder="1" applyAlignment="1">
      <alignment horizontal="center" vertical="center"/>
    </xf>
    <xf numFmtId="179" fontId="32" fillId="0" borderId="48" xfId="0" applyNumberFormat="1" applyFont="1" applyBorder="1" applyAlignment="1">
      <alignment horizontal="center" vertical="center"/>
    </xf>
    <xf numFmtId="179" fontId="31" fillId="0" borderId="14" xfId="0" applyNumberFormat="1" applyFont="1" applyBorder="1" applyAlignment="1">
      <alignment horizontal="center" vertical="center"/>
    </xf>
    <xf numFmtId="179" fontId="32" fillId="0" borderId="14" xfId="0" applyNumberFormat="1" applyFont="1" applyBorder="1" applyAlignment="1">
      <alignment horizontal="center" vertical="center"/>
    </xf>
    <xf numFmtId="179" fontId="32" fillId="48" borderId="14" xfId="0" applyNumberFormat="1" applyFont="1" applyFill="1" applyBorder="1" applyAlignment="1">
      <alignment horizontal="center" vertical="center" wrapText="1"/>
    </xf>
    <xf numFmtId="179" fontId="32" fillId="0" borderId="26" xfId="0" applyNumberFormat="1" applyFont="1" applyBorder="1" applyAlignment="1">
      <alignment horizontal="center" vertical="center"/>
    </xf>
    <xf numFmtId="179" fontId="0" fillId="0" borderId="0" xfId="0" applyNumberFormat="1">
      <alignment vertical="center"/>
    </xf>
    <xf numFmtId="41" fontId="31" fillId="0" borderId="0" xfId="1" applyFont="1">
      <alignment vertical="center"/>
    </xf>
    <xf numFmtId="41" fontId="40" fillId="2" borderId="40" xfId="1" applyFont="1" applyFill="1" applyBorder="1" applyAlignment="1">
      <alignment horizontal="center" vertical="center"/>
    </xf>
    <xf numFmtId="41" fontId="31" fillId="0" borderId="48" xfId="1" applyFont="1" applyBorder="1" applyAlignment="1">
      <alignment horizontal="center" vertical="center"/>
    </xf>
    <xf numFmtId="41" fontId="31" fillId="0" borderId="14" xfId="1" applyFont="1" applyBorder="1" applyAlignment="1">
      <alignment horizontal="center" vertical="center"/>
    </xf>
    <xf numFmtId="41" fontId="31" fillId="0" borderId="26" xfId="1" applyFont="1" applyBorder="1" applyAlignment="1">
      <alignment horizontal="center" vertical="center"/>
    </xf>
    <xf numFmtId="0" fontId="31" fillId="0" borderId="42" xfId="0" applyFont="1" applyFill="1" applyBorder="1" applyAlignment="1">
      <alignment horizontal="center" vertical="center"/>
    </xf>
    <xf numFmtId="41" fontId="31" fillId="0" borderId="42" xfId="1" applyFont="1" applyFill="1" applyBorder="1" applyAlignment="1">
      <alignment horizontal="center" vertical="center"/>
    </xf>
    <xf numFmtId="179" fontId="31" fillId="0" borderId="42" xfId="0" applyNumberFormat="1" applyFont="1" applyFill="1" applyBorder="1" applyAlignment="1">
      <alignment horizontal="center" vertical="center"/>
    </xf>
    <xf numFmtId="0" fontId="7" fillId="4" borderId="110" xfId="0" applyFont="1" applyFill="1" applyBorder="1" applyAlignment="1">
      <alignment horizontal="center" vertical="center"/>
    </xf>
    <xf numFmtId="179" fontId="7" fillId="4" borderId="110" xfId="0" applyNumberFormat="1" applyFont="1" applyFill="1" applyBorder="1" applyAlignment="1">
      <alignment horizontal="center" vertical="center"/>
    </xf>
    <xf numFmtId="41" fontId="7" fillId="4" borderId="110" xfId="1" applyFont="1" applyFill="1" applyBorder="1" applyAlignment="1">
      <alignment horizontal="center" vertical="center"/>
    </xf>
    <xf numFmtId="0" fontId="40" fillId="2" borderId="104" xfId="0" applyNumberFormat="1" applyFont="1" applyFill="1" applyBorder="1" applyAlignment="1">
      <alignment horizontal="center" vertical="center"/>
    </xf>
    <xf numFmtId="0" fontId="31" fillId="0" borderId="65" xfId="0" applyNumberFormat="1" applyFont="1" applyBorder="1" applyAlignment="1">
      <alignment horizontal="center" vertical="center"/>
    </xf>
    <xf numFmtId="0" fontId="7" fillId="4" borderId="63" xfId="0" applyNumberFormat="1" applyFont="1" applyFill="1" applyBorder="1" applyAlignment="1">
      <alignment horizontal="center" vertical="center"/>
    </xf>
    <xf numFmtId="0" fontId="31" fillId="0" borderId="15" xfId="0" applyNumberFormat="1" applyFont="1" applyBorder="1" applyAlignment="1">
      <alignment horizontal="center" vertical="center"/>
    </xf>
    <xf numFmtId="0" fontId="31" fillId="0" borderId="55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1" xfId="0" quotePrefix="1" applyBorder="1" applyAlignment="1">
      <alignment vertical="center"/>
    </xf>
    <xf numFmtId="41" fontId="0" fillId="0" borderId="23" xfId="1" applyFont="1" applyBorder="1" applyAlignment="1">
      <alignment vertical="center" wrapText="1"/>
    </xf>
    <xf numFmtId="41" fontId="0" fillId="0" borderId="23" xfId="1" applyFont="1" applyBorder="1" applyAlignment="1">
      <alignment vertical="center"/>
    </xf>
    <xf numFmtId="41" fontId="0" fillId="0" borderId="24" xfId="1" applyFont="1" applyBorder="1" applyAlignment="1">
      <alignment vertical="center"/>
    </xf>
    <xf numFmtId="0" fontId="7" fillId="0" borderId="2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52" borderId="22" xfId="0" applyFont="1" applyFill="1" applyBorder="1" applyAlignment="1">
      <alignment horizontal="center" vertical="center"/>
    </xf>
    <xf numFmtId="0" fontId="7" fillId="52" borderId="23" xfId="0" applyFont="1" applyFill="1" applyBorder="1" applyAlignment="1">
      <alignment horizontal="center" vertical="center"/>
    </xf>
    <xf numFmtId="0" fontId="7" fillId="52" borderId="24" xfId="0" applyFont="1" applyFill="1" applyBorder="1" applyAlignment="1">
      <alignment horizontal="center" vertical="center"/>
    </xf>
    <xf numFmtId="0" fontId="0" fillId="0" borderId="43" xfId="0" quotePrefix="1" applyBorder="1" applyAlignment="1">
      <alignment horizontal="left" vertical="center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quotePrefix="1" applyBorder="1" applyAlignment="1">
      <alignment horizontal="left" vertical="center" wrapText="1"/>
    </xf>
    <xf numFmtId="41" fontId="0" fillId="0" borderId="0" xfId="1" applyFont="1" applyBorder="1" applyAlignment="1">
      <alignment horizontal="center" vertical="center"/>
    </xf>
    <xf numFmtId="0" fontId="0" fillId="0" borderId="0" xfId="0" quotePrefix="1" applyBorder="1" applyAlignment="1">
      <alignment horizontal="left" vertical="center"/>
    </xf>
    <xf numFmtId="0" fontId="10" fillId="0" borderId="0" xfId="0" applyFont="1" applyBorder="1" applyAlignment="1">
      <alignment horizontal="left" vertical="top" wrapText="1"/>
    </xf>
    <xf numFmtId="0" fontId="0" fillId="7" borderId="86" xfId="0" applyFill="1" applyBorder="1" applyAlignment="1">
      <alignment horizontal="center" vertical="center"/>
    </xf>
    <xf numFmtId="41" fontId="0" fillId="7" borderId="41" xfId="0" applyNumberFormat="1" applyFill="1" applyBorder="1">
      <alignment vertical="center"/>
    </xf>
    <xf numFmtId="0" fontId="0" fillId="0" borderId="18" xfId="0" quotePrefix="1" applyBorder="1" applyAlignment="1">
      <alignment horizontal="left" vertical="center"/>
    </xf>
    <xf numFmtId="0" fontId="31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32" fillId="0" borderId="14" xfId="0" applyNumberFormat="1" applyFont="1" applyBorder="1" applyAlignment="1">
      <alignment horizontal="center" vertical="center"/>
    </xf>
    <xf numFmtId="0" fontId="31" fillId="0" borderId="56" xfId="0" applyFont="1" applyFill="1" applyBorder="1" applyAlignment="1">
      <alignment horizontal="center" vertical="center"/>
    </xf>
    <xf numFmtId="0" fontId="31" fillId="0" borderId="43" xfId="0" applyNumberFormat="1" applyFont="1" applyFill="1" applyBorder="1" applyAlignment="1">
      <alignment horizontal="center" vertical="center"/>
    </xf>
    <xf numFmtId="0" fontId="31" fillId="0" borderId="51" xfId="0" applyFont="1" applyFill="1" applyBorder="1" applyAlignment="1">
      <alignment horizontal="center" vertical="center"/>
    </xf>
    <xf numFmtId="0" fontId="31" fillId="0" borderId="14" xfId="0" applyFont="1" applyFill="1" applyBorder="1" applyAlignment="1">
      <alignment horizontal="center" vertical="center"/>
    </xf>
    <xf numFmtId="179" fontId="31" fillId="0" borderId="14" xfId="0" applyNumberFormat="1" applyFont="1" applyFill="1" applyBorder="1" applyAlignment="1">
      <alignment horizontal="center" vertical="center"/>
    </xf>
    <xf numFmtId="41" fontId="31" fillId="0" borderId="14" xfId="1" applyFont="1" applyFill="1" applyBorder="1" applyAlignment="1">
      <alignment horizontal="center" vertical="center"/>
    </xf>
    <xf numFmtId="0" fontId="31" fillId="0" borderId="15" xfId="0" applyNumberFormat="1" applyFont="1" applyFill="1" applyBorder="1" applyAlignment="1">
      <alignment horizontal="center" vertical="center"/>
    </xf>
    <xf numFmtId="41" fontId="0" fillId="0" borderId="14" xfId="1" applyFont="1" applyBorder="1">
      <alignment vertical="center"/>
    </xf>
    <xf numFmtId="41" fontId="0" fillId="0" borderId="15" xfId="1" applyFont="1" applyBorder="1">
      <alignment vertical="center"/>
    </xf>
    <xf numFmtId="41" fontId="62" fillId="52" borderId="22" xfId="1" applyFont="1" applyFill="1" applyBorder="1" applyAlignment="1">
      <alignment horizontal="center" vertical="center"/>
    </xf>
    <xf numFmtId="41" fontId="62" fillId="52" borderId="23" xfId="1" quotePrefix="1" applyFont="1" applyFill="1" applyBorder="1" applyAlignment="1">
      <alignment horizontal="center" vertical="center"/>
    </xf>
    <xf numFmtId="41" fontId="62" fillId="52" borderId="23" xfId="1" applyFont="1" applyFill="1" applyBorder="1" applyAlignment="1">
      <alignment horizontal="center" vertical="center"/>
    </xf>
    <xf numFmtId="41" fontId="62" fillId="52" borderId="24" xfId="1" applyFont="1" applyFill="1" applyBorder="1" applyAlignment="1">
      <alignment horizontal="center" vertical="center"/>
    </xf>
    <xf numFmtId="0" fontId="3" fillId="52" borderId="16" xfId="0" applyFont="1" applyFill="1" applyBorder="1" applyAlignment="1">
      <alignment horizontal="center" vertical="center"/>
    </xf>
    <xf numFmtId="178" fontId="3" fillId="52" borderId="17" xfId="1" applyNumberFormat="1" applyFont="1" applyFill="1" applyBorder="1">
      <alignment vertical="center"/>
    </xf>
    <xf numFmtId="41" fontId="3" fillId="52" borderId="18" xfId="1" applyFont="1" applyFill="1" applyBorder="1">
      <alignment vertical="center"/>
    </xf>
    <xf numFmtId="43" fontId="0" fillId="0" borderId="0" xfId="0" applyNumberFormat="1">
      <alignment vertical="center"/>
    </xf>
    <xf numFmtId="0" fontId="0" fillId="0" borderId="20" xfId="0" quotePrefix="1" applyBorder="1" applyAlignment="1">
      <alignment horizontal="center" vertical="center"/>
    </xf>
    <xf numFmtId="0" fontId="0" fillId="0" borderId="23" xfId="0" quotePrefix="1" applyBorder="1" applyAlignment="1">
      <alignment horizontal="center" vertical="center"/>
    </xf>
    <xf numFmtId="41" fontId="57" fillId="0" borderId="53" xfId="0" applyNumberFormat="1" applyFont="1" applyBorder="1">
      <alignment vertical="center"/>
    </xf>
    <xf numFmtId="0" fontId="33" fillId="0" borderId="24" xfId="0" quotePrefix="1" applyFont="1" applyFill="1" applyBorder="1" applyAlignment="1">
      <alignment horizontal="left" vertical="center" wrapText="1"/>
    </xf>
    <xf numFmtId="41" fontId="62" fillId="52" borderId="59" xfId="1" applyFont="1" applyFill="1" applyBorder="1" applyAlignment="1">
      <alignment horizontal="center" vertical="center"/>
    </xf>
    <xf numFmtId="41" fontId="0" fillId="52" borderId="14" xfId="1" applyFont="1" applyFill="1" applyBorder="1" applyAlignment="1">
      <alignment horizontal="center" vertical="center"/>
    </xf>
    <xf numFmtId="41" fontId="0" fillId="52" borderId="15" xfId="1" applyFont="1" applyFill="1" applyBorder="1">
      <alignment vertical="center"/>
    </xf>
    <xf numFmtId="41" fontId="62" fillId="0" borderId="19" xfId="1" applyFont="1" applyFill="1" applyBorder="1" applyAlignment="1">
      <alignment horizontal="center" vertical="center"/>
    </xf>
    <xf numFmtId="41" fontId="62" fillId="0" borderId="20" xfId="1" quotePrefix="1" applyFont="1" applyFill="1" applyBorder="1" applyAlignment="1">
      <alignment horizontal="center" vertical="center"/>
    </xf>
    <xf numFmtId="41" fontId="62" fillId="0" borderId="20" xfId="1" applyFont="1" applyFill="1" applyBorder="1" applyAlignment="1">
      <alignment horizontal="center" vertical="center"/>
    </xf>
    <xf numFmtId="41" fontId="62" fillId="0" borderId="21" xfId="1" applyFont="1" applyFill="1" applyBorder="1" applyAlignment="1">
      <alignment horizontal="center" vertical="center"/>
    </xf>
    <xf numFmtId="41" fontId="0" fillId="52" borderId="14" xfId="1" applyFont="1" applyFill="1" applyBorder="1">
      <alignment vertical="center"/>
    </xf>
    <xf numFmtId="41" fontId="0" fillId="0" borderId="59" xfId="1" applyFont="1" applyBorder="1" applyAlignment="1">
      <alignment horizontal="center" vertical="center"/>
    </xf>
    <xf numFmtId="41" fontId="0" fillId="52" borderId="59" xfId="1" applyFont="1" applyFill="1" applyBorder="1" applyAlignment="1">
      <alignment horizontal="center" vertical="center"/>
    </xf>
    <xf numFmtId="41" fontId="43" fillId="52" borderId="15" xfId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45" fillId="42" borderId="60" xfId="0" applyFont="1" applyFill="1" applyBorder="1" applyAlignment="1">
      <alignment horizontal="center" vertical="center" wrapText="1"/>
    </xf>
    <xf numFmtId="0" fontId="45" fillId="42" borderId="84" xfId="0" applyFont="1" applyFill="1" applyBorder="1" applyAlignment="1">
      <alignment horizontal="center" vertical="center" wrapText="1"/>
    </xf>
    <xf numFmtId="0" fontId="45" fillId="42" borderId="61" xfId="0" applyFont="1" applyFill="1" applyBorder="1" applyAlignment="1">
      <alignment horizontal="center" vertical="center" wrapText="1"/>
    </xf>
    <xf numFmtId="0" fontId="45" fillId="42" borderId="110" xfId="0" applyFont="1" applyFill="1" applyBorder="1" applyAlignment="1">
      <alignment horizontal="center" vertical="center" wrapText="1"/>
    </xf>
    <xf numFmtId="0" fontId="45" fillId="42" borderId="40" xfId="0" applyFont="1" applyFill="1" applyBorder="1" applyAlignment="1">
      <alignment horizontal="center" vertical="center" wrapText="1"/>
    </xf>
    <xf numFmtId="0" fontId="61" fillId="0" borderId="0" xfId="0" applyFont="1" applyAlignment="1">
      <alignment horizontal="left" vertical="center"/>
    </xf>
    <xf numFmtId="0" fontId="62" fillId="0" borderId="0" xfId="0" applyFont="1" applyAlignment="1">
      <alignment horizontal="left" vertical="center"/>
    </xf>
    <xf numFmtId="0" fontId="0" fillId="0" borderId="6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41" fontId="0" fillId="0" borderId="42" xfId="1" applyFont="1" applyBorder="1" applyAlignment="1">
      <alignment horizontal="left" vertical="center" wrapText="1"/>
    </xf>
    <xf numFmtId="41" fontId="0" fillId="0" borderId="42" xfId="1" applyFont="1" applyBorder="1" applyAlignment="1">
      <alignment horizontal="left" vertical="center"/>
    </xf>
    <xf numFmtId="41" fontId="0" fillId="0" borderId="43" xfId="1" applyFont="1" applyBorder="1" applyAlignment="1">
      <alignment horizontal="left" vertical="center"/>
    </xf>
    <xf numFmtId="0" fontId="0" fillId="0" borderId="101" xfId="0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177" fontId="46" fillId="4" borderId="111" xfId="1" applyNumberFormat="1" applyFont="1" applyFill="1" applyBorder="1" applyAlignment="1">
      <alignment horizontal="center" vertical="center" wrapText="1"/>
    </xf>
    <xf numFmtId="177" fontId="46" fillId="4" borderId="52" xfId="1" applyNumberFormat="1" applyFont="1" applyFill="1" applyBorder="1" applyAlignment="1">
      <alignment horizontal="center" vertical="center" wrapText="1"/>
    </xf>
    <xf numFmtId="177" fontId="46" fillId="4" borderId="87" xfId="1" applyNumberFormat="1" applyFont="1" applyFill="1" applyBorder="1" applyAlignment="1">
      <alignment horizontal="center" vertical="center" wrapText="1"/>
    </xf>
    <xf numFmtId="177" fontId="46" fillId="4" borderId="91" xfId="1" applyNumberFormat="1" applyFont="1" applyFill="1" applyBorder="1" applyAlignment="1">
      <alignment horizontal="center" vertical="center" wrapText="1"/>
    </xf>
    <xf numFmtId="177" fontId="46" fillId="40" borderId="111" xfId="1" applyNumberFormat="1" applyFont="1" applyFill="1" applyBorder="1" applyAlignment="1">
      <alignment horizontal="center" vertical="center" wrapText="1"/>
    </xf>
    <xf numFmtId="177" fontId="46" fillId="40" borderId="52" xfId="1" applyNumberFormat="1" applyFont="1" applyFill="1" applyBorder="1" applyAlignment="1">
      <alignment horizontal="center" vertical="center" wrapText="1"/>
    </xf>
    <xf numFmtId="177" fontId="46" fillId="40" borderId="86" xfId="1" applyNumberFormat="1" applyFont="1" applyFill="1" applyBorder="1" applyAlignment="1">
      <alignment horizontal="center" vertical="center" wrapText="1"/>
    </xf>
    <xf numFmtId="177" fontId="46" fillId="40" borderId="45" xfId="1" applyNumberFormat="1" applyFont="1" applyFill="1" applyBorder="1" applyAlignment="1">
      <alignment horizontal="center" vertical="center" wrapText="1"/>
    </xf>
    <xf numFmtId="177" fontId="46" fillId="3" borderId="25" xfId="1" applyNumberFormat="1" applyFont="1" applyFill="1" applyBorder="1" applyAlignment="1">
      <alignment horizontal="center" vertical="center" wrapText="1"/>
    </xf>
    <xf numFmtId="177" fontId="46" fillId="3" borderId="53" xfId="1" applyNumberFormat="1" applyFont="1" applyFill="1" applyBorder="1" applyAlignment="1">
      <alignment horizontal="center" vertical="center" wrapText="1"/>
    </xf>
    <xf numFmtId="177" fontId="46" fillId="3" borderId="44" xfId="1" applyNumberFormat="1" applyFont="1" applyFill="1" applyBorder="1" applyAlignment="1">
      <alignment horizontal="center" vertical="center" wrapText="1"/>
    </xf>
    <xf numFmtId="177" fontId="45" fillId="45" borderId="25" xfId="1" applyNumberFormat="1" applyFont="1" applyFill="1" applyBorder="1" applyAlignment="1">
      <alignment horizontal="center" vertical="center" wrapText="1"/>
    </xf>
    <xf numFmtId="177" fontId="45" fillId="45" borderId="53" xfId="1" applyNumberFormat="1" applyFont="1" applyFill="1" applyBorder="1" applyAlignment="1">
      <alignment horizontal="center" vertical="center" wrapText="1"/>
    </xf>
    <xf numFmtId="177" fontId="45" fillId="45" borderId="44" xfId="1" applyNumberFormat="1" applyFont="1" applyFill="1" applyBorder="1" applyAlignment="1">
      <alignment horizontal="center" vertical="center" wrapText="1"/>
    </xf>
    <xf numFmtId="177" fontId="46" fillId="0" borderId="62" xfId="1" applyNumberFormat="1" applyFont="1" applyBorder="1" applyAlignment="1">
      <alignment horizontal="center" vertical="center" wrapText="1"/>
    </xf>
    <xf numFmtId="177" fontId="46" fillId="0" borderId="28" xfId="1" applyNumberFormat="1" applyFont="1" applyBorder="1" applyAlignment="1">
      <alignment horizontal="center" vertical="center" wrapText="1"/>
    </xf>
    <xf numFmtId="177" fontId="46" fillId="0" borderId="19" xfId="1" applyNumberFormat="1" applyFont="1" applyBorder="1" applyAlignment="1">
      <alignment horizontal="center" vertical="center" wrapText="1"/>
    </xf>
    <xf numFmtId="177" fontId="46" fillId="0" borderId="110" xfId="1" applyNumberFormat="1" applyFont="1" applyBorder="1" applyAlignment="1">
      <alignment horizontal="center" vertical="center" wrapText="1"/>
    </xf>
    <xf numFmtId="177" fontId="46" fillId="0" borderId="20" xfId="1" applyNumberFormat="1" applyFont="1" applyBorder="1" applyAlignment="1">
      <alignment horizontal="center" vertical="center" wrapText="1"/>
    </xf>
    <xf numFmtId="177" fontId="46" fillId="0" borderId="26" xfId="1" applyNumberFormat="1" applyFont="1" applyBorder="1" applyAlignment="1">
      <alignment horizontal="center" vertical="center" wrapText="1"/>
    </xf>
    <xf numFmtId="0" fontId="45" fillId="42" borderId="58" xfId="0" applyFont="1" applyFill="1" applyBorder="1" applyAlignment="1">
      <alignment horizontal="center" vertical="center" wrapText="1"/>
    </xf>
    <xf numFmtId="0" fontId="45" fillId="42" borderId="16" xfId="0" applyFont="1" applyFill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45" fillId="42" borderId="42" xfId="0" quotePrefix="1" applyFont="1" applyFill="1" applyBorder="1" applyAlignment="1">
      <alignment horizontal="center" vertical="center" wrapText="1"/>
    </xf>
    <xf numFmtId="0" fontId="45" fillId="42" borderId="43" xfId="0" quotePrefix="1" applyFont="1" applyFill="1" applyBorder="1" applyAlignment="1">
      <alignment horizontal="center" vertical="center" wrapText="1"/>
    </xf>
    <xf numFmtId="0" fontId="32" fillId="41" borderId="23" xfId="0" applyFont="1" applyFill="1" applyBorder="1" applyAlignment="1">
      <alignment horizontal="center" vertical="center" wrapText="1"/>
    </xf>
    <xf numFmtId="0" fontId="32" fillId="41" borderId="24" xfId="0" applyFont="1" applyFill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0" fontId="32" fillId="0" borderId="20" xfId="0" applyFont="1" applyBorder="1" applyAlignment="1">
      <alignment horizontal="center" vertical="center" wrapText="1"/>
    </xf>
    <xf numFmtId="41" fontId="32" fillId="0" borderId="20" xfId="1" applyFont="1" applyBorder="1" applyAlignment="1">
      <alignment horizontal="center" vertical="center" wrapText="1"/>
    </xf>
    <xf numFmtId="41" fontId="32" fillId="0" borderId="14" xfId="1" applyFont="1" applyBorder="1" applyAlignment="1">
      <alignment horizontal="center" vertical="center" wrapText="1"/>
    </xf>
    <xf numFmtId="0" fontId="32" fillId="0" borderId="20" xfId="0" applyFont="1" applyBorder="1" applyAlignment="1">
      <alignment horizontal="left" vertical="center" wrapText="1"/>
    </xf>
    <xf numFmtId="0" fontId="32" fillId="0" borderId="21" xfId="0" applyFont="1" applyBorder="1" applyAlignment="1">
      <alignment horizontal="left" vertical="center" wrapText="1"/>
    </xf>
    <xf numFmtId="0" fontId="32" fillId="0" borderId="14" xfId="0" applyFont="1" applyBorder="1" applyAlignment="1">
      <alignment horizontal="left" vertical="center" wrapText="1"/>
    </xf>
    <xf numFmtId="0" fontId="32" fillId="0" borderId="15" xfId="0" applyFont="1" applyBorder="1" applyAlignment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46" xfId="0" quotePrefix="1" applyBorder="1" applyAlignment="1">
      <alignment horizontal="center" vertical="center"/>
    </xf>
    <xf numFmtId="0" fontId="0" fillId="0" borderId="47" xfId="0" quotePrefix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53" xfId="0" applyFill="1" applyBorder="1" applyAlignment="1">
      <alignment horizontal="center" vertical="center"/>
    </xf>
    <xf numFmtId="0" fontId="0" fillId="7" borderId="50" xfId="0" applyFill="1" applyBorder="1" applyAlignment="1">
      <alignment horizontal="center" vertical="center"/>
    </xf>
    <xf numFmtId="0" fontId="0" fillId="39" borderId="60" xfId="0" applyFill="1" applyBorder="1" applyAlignment="1">
      <alignment horizontal="center" vertical="center"/>
    </xf>
    <xf numFmtId="0" fontId="0" fillId="39" borderId="61" xfId="0" applyFill="1" applyBorder="1" applyAlignment="1">
      <alignment horizontal="center" vertical="center"/>
    </xf>
    <xf numFmtId="0" fontId="0" fillId="39" borderId="62" xfId="0" applyFill="1" applyBorder="1" applyAlignment="1">
      <alignment horizontal="center" vertical="center"/>
    </xf>
    <xf numFmtId="0" fontId="0" fillId="39" borderId="29" xfId="0" applyFill="1" applyBorder="1" applyAlignment="1">
      <alignment horizontal="center" vertical="center"/>
    </xf>
    <xf numFmtId="0" fontId="7" fillId="0" borderId="85" xfId="0" applyFont="1" applyFill="1" applyBorder="1" applyAlignment="1">
      <alignment horizontal="center" vertical="center"/>
    </xf>
    <xf numFmtId="0" fontId="7" fillId="0" borderId="86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76" xfId="0" applyFont="1" applyBorder="1" applyAlignment="1">
      <alignment horizontal="left" vertical="center"/>
    </xf>
    <xf numFmtId="0" fontId="36" fillId="0" borderId="94" xfId="0" applyFont="1" applyBorder="1" applyAlignment="1">
      <alignment horizontal="left" vertical="center"/>
    </xf>
    <xf numFmtId="0" fontId="36" fillId="0" borderId="95" xfId="0" applyFont="1" applyBorder="1" applyAlignment="1">
      <alignment horizontal="left" vertical="center"/>
    </xf>
    <xf numFmtId="0" fontId="7" fillId="4" borderId="100" xfId="0" applyFont="1" applyFill="1" applyBorder="1" applyAlignment="1">
      <alignment horizontal="center" vertical="center"/>
    </xf>
    <xf numFmtId="0" fontId="7" fillId="4" borderId="84" xfId="0" applyFont="1" applyFill="1" applyBorder="1" applyAlignment="1">
      <alignment horizontal="center" vertical="center"/>
    </xf>
    <xf numFmtId="0" fontId="7" fillId="4" borderId="61" xfId="0" applyFont="1" applyFill="1" applyBorder="1" applyAlignment="1">
      <alignment horizontal="center" vertical="center"/>
    </xf>
    <xf numFmtId="0" fontId="7" fillId="2" borderId="85" xfId="0" applyFont="1" applyFill="1" applyBorder="1" applyAlignment="1">
      <alignment horizontal="center" vertical="center"/>
    </xf>
    <xf numFmtId="0" fontId="7" fillId="2" borderId="101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0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  <xf numFmtId="0" fontId="35" fillId="43" borderId="58" xfId="0" applyFont="1" applyFill="1" applyBorder="1" applyAlignment="1">
      <alignment horizontal="center" vertical="center"/>
    </xf>
    <xf numFmtId="0" fontId="7" fillId="43" borderId="16" xfId="0" applyFont="1" applyFill="1" applyBorder="1" applyAlignment="1">
      <alignment horizontal="center" vertical="center"/>
    </xf>
    <xf numFmtId="0" fontId="36" fillId="0" borderId="104" xfId="0" applyFont="1" applyFill="1" applyBorder="1" applyAlignment="1">
      <alignment horizontal="center" vertical="center"/>
    </xf>
    <xf numFmtId="0" fontId="36" fillId="0" borderId="11" xfId="0" applyFont="1" applyFill="1" applyBorder="1" applyAlignment="1">
      <alignment horizontal="center" vertical="center"/>
    </xf>
    <xf numFmtId="0" fontId="36" fillId="0" borderId="105" xfId="0" applyFont="1" applyFill="1" applyBorder="1" applyAlignment="1">
      <alignment horizontal="center" vertical="center"/>
    </xf>
    <xf numFmtId="0" fontId="36" fillId="0" borderId="77" xfId="0" applyFont="1" applyBorder="1" applyAlignment="1">
      <alignment horizontal="left" vertical="center"/>
    </xf>
    <xf numFmtId="0" fontId="36" fillId="0" borderId="82" xfId="0" applyFont="1" applyBorder="1" applyAlignment="1">
      <alignment horizontal="left" vertical="center"/>
    </xf>
    <xf numFmtId="0" fontId="36" fillId="0" borderId="83" xfId="0" applyFont="1" applyBorder="1" applyAlignment="1">
      <alignment horizontal="left" vertical="center"/>
    </xf>
    <xf numFmtId="0" fontId="36" fillId="0" borderId="60" xfId="0" applyFont="1" applyBorder="1" applyAlignment="1">
      <alignment horizontal="left" vertical="center"/>
    </xf>
    <xf numFmtId="0" fontId="36" fillId="0" borderId="84" xfId="0" applyFont="1" applyBorder="1" applyAlignment="1">
      <alignment horizontal="left" vertical="center"/>
    </xf>
    <xf numFmtId="0" fontId="36" fillId="0" borderId="61" xfId="0" applyFont="1" applyBorder="1" applyAlignment="1">
      <alignment horizontal="left" vertical="center"/>
    </xf>
    <xf numFmtId="0" fontId="7" fillId="43" borderId="58" xfId="0" applyFont="1" applyFill="1" applyBorder="1" applyAlignment="1">
      <alignment horizontal="center" vertical="center"/>
    </xf>
    <xf numFmtId="0" fontId="7" fillId="43" borderId="59" xfId="0" applyFont="1" applyFill="1" applyBorder="1" applyAlignment="1">
      <alignment horizontal="center" vertical="center"/>
    </xf>
    <xf numFmtId="0" fontId="36" fillId="0" borderId="96" xfId="0" applyFont="1" applyFill="1" applyBorder="1" applyAlignment="1">
      <alignment horizontal="center" vertical="center" wrapText="1"/>
    </xf>
    <xf numFmtId="0" fontId="36" fillId="0" borderId="97" xfId="0" applyFont="1" applyFill="1" applyBorder="1" applyAlignment="1">
      <alignment horizontal="center" vertical="center" wrapText="1"/>
    </xf>
    <xf numFmtId="0" fontId="36" fillId="0" borderId="98" xfId="0" applyFont="1" applyFill="1" applyBorder="1" applyAlignment="1">
      <alignment horizontal="center" vertical="center" wrapText="1"/>
    </xf>
    <xf numFmtId="0" fontId="36" fillId="0" borderId="106" xfId="0" applyFont="1" applyFill="1" applyBorder="1" applyAlignment="1">
      <alignment horizontal="center" vertical="center" wrapText="1"/>
    </xf>
    <xf numFmtId="0" fontId="36" fillId="0" borderId="107" xfId="0" applyFont="1" applyFill="1" applyBorder="1" applyAlignment="1">
      <alignment horizontal="center" vertical="center" wrapText="1"/>
    </xf>
    <xf numFmtId="0" fontId="36" fillId="0" borderId="108" xfId="0" applyFont="1" applyFill="1" applyBorder="1" applyAlignment="1">
      <alignment horizontal="center" vertical="center" wrapText="1"/>
    </xf>
    <xf numFmtId="0" fontId="36" fillId="0" borderId="104" xfId="0" applyFont="1" applyFill="1" applyBorder="1" applyAlignment="1">
      <alignment horizontal="center" vertical="center" wrapText="1"/>
    </xf>
    <xf numFmtId="0" fontId="36" fillId="0" borderId="11" xfId="0" applyFont="1" applyFill="1" applyBorder="1" applyAlignment="1">
      <alignment horizontal="center" vertical="center" wrapText="1"/>
    </xf>
    <xf numFmtId="0" fontId="36" fillId="0" borderId="45" xfId="0" applyFont="1" applyFill="1" applyBorder="1" applyAlignment="1">
      <alignment horizontal="center" vertical="center" wrapText="1"/>
    </xf>
    <xf numFmtId="0" fontId="36" fillId="0" borderId="96" xfId="0" applyFont="1" applyFill="1" applyBorder="1" applyAlignment="1">
      <alignment horizontal="center" vertical="center"/>
    </xf>
    <xf numFmtId="0" fontId="36" fillId="0" borderId="97" xfId="0" applyFont="1" applyFill="1" applyBorder="1" applyAlignment="1">
      <alignment horizontal="center" vertical="center"/>
    </xf>
    <xf numFmtId="0" fontId="36" fillId="0" borderId="98" xfId="0" applyFont="1" applyFill="1" applyBorder="1" applyAlignment="1">
      <alignment horizontal="center" vertical="center"/>
    </xf>
    <xf numFmtId="0" fontId="36" fillId="0" borderId="102" xfId="0" applyFont="1" applyFill="1" applyBorder="1" applyAlignment="1">
      <alignment horizontal="center" vertical="center" wrapText="1"/>
    </xf>
    <xf numFmtId="0" fontId="36" fillId="0" borderId="101" xfId="0" applyFont="1" applyFill="1" applyBorder="1" applyAlignment="1">
      <alignment horizontal="center" vertical="center" wrapText="1"/>
    </xf>
    <xf numFmtId="0" fontId="36" fillId="0" borderId="103" xfId="0" applyFont="1" applyFill="1" applyBorder="1" applyAlignment="1">
      <alignment horizontal="center" vertical="center" wrapText="1"/>
    </xf>
    <xf numFmtId="0" fontId="36" fillId="0" borderId="65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6" fillId="0" borderId="54" xfId="0" applyFont="1" applyFill="1" applyBorder="1" applyAlignment="1">
      <alignment horizontal="center" vertical="center"/>
    </xf>
    <xf numFmtId="0" fontId="7" fillId="4" borderId="96" xfId="0" applyFont="1" applyFill="1" applyBorder="1" applyAlignment="1">
      <alignment horizontal="center" vertical="center"/>
    </xf>
    <xf numFmtId="0" fontId="7" fillId="4" borderId="97" xfId="0" applyFont="1" applyFill="1" applyBorder="1" applyAlignment="1">
      <alignment horizontal="center" vertical="center"/>
    </xf>
    <xf numFmtId="0" fontId="7" fillId="4" borderId="98" xfId="0" applyFont="1" applyFill="1" applyBorder="1" applyAlignment="1">
      <alignment horizontal="center" vertical="center"/>
    </xf>
    <xf numFmtId="0" fontId="7" fillId="2" borderId="96" xfId="0" quotePrefix="1" applyFont="1" applyFill="1" applyBorder="1" applyAlignment="1">
      <alignment horizontal="center" vertical="center"/>
    </xf>
    <xf numFmtId="0" fontId="7" fillId="2" borderId="97" xfId="0" quotePrefix="1" applyFont="1" applyFill="1" applyBorder="1" applyAlignment="1">
      <alignment horizontal="center" vertical="center"/>
    </xf>
    <xf numFmtId="0" fontId="7" fillId="2" borderId="98" xfId="0" quotePrefix="1" applyFont="1" applyFill="1" applyBorder="1" applyAlignment="1">
      <alignment horizontal="center" vertical="center"/>
    </xf>
    <xf numFmtId="0" fontId="7" fillId="7" borderId="102" xfId="0" quotePrefix="1" applyFont="1" applyFill="1" applyBorder="1" applyAlignment="1">
      <alignment horizontal="center" vertical="center"/>
    </xf>
    <xf numFmtId="0" fontId="7" fillId="7" borderId="101" xfId="0" quotePrefix="1" applyFont="1" applyFill="1" applyBorder="1" applyAlignment="1">
      <alignment horizontal="center" vertical="center"/>
    </xf>
    <xf numFmtId="0" fontId="7" fillId="7" borderId="103" xfId="0" quotePrefix="1" applyFont="1" applyFill="1" applyBorder="1" applyAlignment="1">
      <alignment horizontal="center" vertical="center"/>
    </xf>
    <xf numFmtId="0" fontId="7" fillId="4" borderId="92" xfId="0" quotePrefix="1" applyFont="1" applyFill="1" applyBorder="1" applyAlignment="1">
      <alignment horizontal="center" vertical="center"/>
    </xf>
    <xf numFmtId="0" fontId="7" fillId="4" borderId="99" xfId="0" quotePrefix="1" applyFont="1" applyFill="1" applyBorder="1" applyAlignment="1">
      <alignment horizontal="center" vertical="center"/>
    </xf>
    <xf numFmtId="0" fontId="7" fillId="4" borderId="93" xfId="0" quotePrefix="1" applyFont="1" applyFill="1" applyBorder="1" applyAlignment="1">
      <alignment horizontal="center" vertical="center"/>
    </xf>
    <xf numFmtId="0" fontId="7" fillId="2" borderId="92" xfId="0" applyFont="1" applyFill="1" applyBorder="1" applyAlignment="1">
      <alignment horizontal="center" vertical="center"/>
    </xf>
    <xf numFmtId="0" fontId="7" fillId="2" borderId="99" xfId="0" applyFont="1" applyFill="1" applyBorder="1" applyAlignment="1">
      <alignment horizontal="center" vertical="center"/>
    </xf>
    <xf numFmtId="0" fontId="7" fillId="2" borderId="93" xfId="0" applyFont="1" applyFill="1" applyBorder="1" applyAlignment="1">
      <alignment horizontal="center" vertical="center"/>
    </xf>
    <xf numFmtId="0" fontId="7" fillId="7" borderId="104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05" xfId="0" applyFont="1" applyFill="1" applyBorder="1" applyAlignment="1">
      <alignment horizontal="center" vertical="center"/>
    </xf>
    <xf numFmtId="0" fontId="36" fillId="0" borderId="53" xfId="0" quotePrefix="1" applyFont="1" applyBorder="1" applyAlignment="1">
      <alignment horizontal="left" vertical="center" wrapText="1"/>
    </xf>
    <xf numFmtId="0" fontId="36" fillId="0" borderId="50" xfId="0" quotePrefix="1" applyFont="1" applyBorder="1" applyAlignment="1">
      <alignment horizontal="left" vertical="center" wrapText="1"/>
    </xf>
    <xf numFmtId="0" fontId="31" fillId="4" borderId="60" xfId="0" applyFont="1" applyFill="1" applyBorder="1" applyAlignment="1">
      <alignment horizontal="center" vertical="center"/>
    </xf>
    <xf numFmtId="0" fontId="31" fillId="4" borderId="84" xfId="0" applyFont="1" applyFill="1" applyBorder="1" applyAlignment="1">
      <alignment horizontal="center" vertical="center"/>
    </xf>
    <xf numFmtId="0" fontId="31" fillId="4" borderId="6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51" fillId="4" borderId="62" xfId="0" applyFont="1" applyFill="1" applyBorder="1" applyAlignment="1">
      <alignment horizontal="center" vertical="center"/>
    </xf>
    <xf numFmtId="0" fontId="51" fillId="4" borderId="29" xfId="0" applyFont="1" applyFill="1" applyBorder="1" applyAlignment="1">
      <alignment horizontal="center" vertical="center"/>
    </xf>
  </cellXfs>
  <cellStyles count="51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백분율" xfId="50" builtinId="5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8"/>
    <cellStyle name="쉼표 [0] 3" xfId="2"/>
    <cellStyle name="쉼표 [0] 4" xfId="46"/>
    <cellStyle name="쉼표 [0] 5" xfId="43"/>
    <cellStyle name="연결된 셀" xfId="13" builtinId="24" customBuiltin="1"/>
    <cellStyle name="요약" xfId="18" builtinId="25" customBuiltin="1"/>
    <cellStyle name="입력" xfId="10" builtinId="20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제목 5" xfId="47"/>
    <cellStyle name="제목 6" xfId="44"/>
    <cellStyle name="좋음" xfId="7" builtinId="26" customBuiltin="1"/>
    <cellStyle name="출력" xfId="11" builtinId="21" customBuiltin="1"/>
    <cellStyle name="표준" xfId="0" builtinId="0"/>
    <cellStyle name="표준 106" xfId="49"/>
    <cellStyle name="표준 4" xfId="45"/>
  </cellStyles>
  <dxfs count="12">
    <dxf>
      <font>
        <color rgb="FF9C0006"/>
      </font>
    </dxf>
    <dxf>
      <font>
        <color rgb="FF9C000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scheme val="minor"/>
      </font>
      <numFmt numFmtId="179" formatCode="m&quot;월&quot;\ d&quot;일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맑은 고딕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6.emf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emf"/><Relationship Id="rId1" Type="http://schemas.openxmlformats.org/officeDocument/2006/relationships/image" Target="../media/image18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emf"/><Relationship Id="rId2" Type="http://schemas.openxmlformats.org/officeDocument/2006/relationships/image" Target="../media/image21.emf"/><Relationship Id="rId1" Type="http://schemas.openxmlformats.org/officeDocument/2006/relationships/image" Target="../media/image20.emf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jpeg"/><Relationship Id="rId2" Type="http://schemas.openxmlformats.org/officeDocument/2006/relationships/image" Target="../media/image24.jpeg"/><Relationship Id="rId1" Type="http://schemas.openxmlformats.org/officeDocument/2006/relationships/image" Target="../media/image23.emf"/><Relationship Id="rId5" Type="http://schemas.openxmlformats.org/officeDocument/2006/relationships/image" Target="../media/image27.emf"/><Relationship Id="rId4" Type="http://schemas.openxmlformats.org/officeDocument/2006/relationships/image" Target="../media/image26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emf"/><Relationship Id="rId1" Type="http://schemas.openxmlformats.org/officeDocument/2006/relationships/image" Target="../media/image28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240051</xdr:colOff>
      <xdr:row>21</xdr:row>
      <xdr:rowOff>38100</xdr:rowOff>
    </xdr:from>
    <xdr:ext cx="1207749" cy="895350"/>
    <xdr:pic>
      <xdr:nvPicPr>
        <xdr:cNvPr id="14" name="그림 1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75501" y="4467225"/>
          <a:ext cx="1207749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485774</xdr:colOff>
      <xdr:row>4</xdr:row>
      <xdr:rowOff>9525</xdr:rowOff>
    </xdr:from>
    <xdr:to>
      <xdr:col>9</xdr:col>
      <xdr:colOff>457199</xdr:colOff>
      <xdr:row>5</xdr:row>
      <xdr:rowOff>257175</xdr:rowOff>
    </xdr:to>
    <xdr:sp macro="[0]!내용저장" textlink="">
      <xdr:nvSpPr>
        <xdr:cNvPr id="2" name="모서리가 둥근 직사각형 1"/>
        <xdr:cNvSpPr/>
      </xdr:nvSpPr>
      <xdr:spPr>
        <a:xfrm>
          <a:off x="12820649" y="923925"/>
          <a:ext cx="1019175" cy="514350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bg1"/>
              </a:solidFill>
            </a:rPr>
            <a:t>내용저장</a:t>
          </a:r>
        </a:p>
      </xdr:txBody>
    </xdr:sp>
    <xdr:clientData/>
  </xdr:twoCellAnchor>
  <xdr:twoCellAnchor editAs="oneCell">
    <xdr:from>
      <xdr:col>14</xdr:col>
      <xdr:colOff>323850</xdr:colOff>
      <xdr:row>6</xdr:row>
      <xdr:rowOff>314325</xdr:rowOff>
    </xdr:from>
    <xdr:to>
      <xdr:col>16</xdr:col>
      <xdr:colOff>819150</xdr:colOff>
      <xdr:row>14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기안팀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기안팀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87525" y="1714500"/>
              <a:ext cx="1819275" cy="1685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257175</xdr:colOff>
          <xdr:row>18</xdr:row>
          <xdr:rowOff>19050</xdr:rowOff>
        </xdr:from>
        <xdr:to>
          <xdr:col>21</xdr:col>
          <xdr:colOff>3629025</xdr:colOff>
          <xdr:row>35</xdr:row>
          <xdr:rowOff>6632</xdr:rowOff>
        </xdr:to>
        <xdr:pic>
          <xdr:nvPicPr>
            <xdr:cNvPr id="4" name="그림 3"/>
            <xdr:cNvPicPr>
              <a:picLocks noChangeAspect="1" noChangeArrowheads="1"/>
              <a:extLst>
                <a:ext uri="{84589F7E-364E-4C9E-8A38-B11213B215E9}">
                  <a14:cameraTool cellRange="$AB$39:$AH$45" spid="_x0000_s3493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230225" y="3714750"/>
              <a:ext cx="6524625" cy="175923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228600</xdr:colOff>
      <xdr:row>16</xdr:row>
      <xdr:rowOff>19051</xdr:rowOff>
    </xdr:from>
    <xdr:to>
      <xdr:col>22</xdr:col>
      <xdr:colOff>525530</xdr:colOff>
      <xdr:row>26</xdr:row>
      <xdr:rowOff>180975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1650" y="4324351"/>
          <a:ext cx="7840730" cy="2257424"/>
        </a:xfrm>
        <a:prstGeom prst="rect">
          <a:avLst/>
        </a:prstGeom>
      </xdr:spPr>
    </xdr:pic>
    <xdr:clientData/>
  </xdr:twoCellAnchor>
  <xdr:twoCellAnchor>
    <xdr:from>
      <xdr:col>19</xdr:col>
      <xdr:colOff>228600</xdr:colOff>
      <xdr:row>26</xdr:row>
      <xdr:rowOff>171450</xdr:rowOff>
    </xdr:from>
    <xdr:to>
      <xdr:col>21</xdr:col>
      <xdr:colOff>409575</xdr:colOff>
      <xdr:row>26</xdr:row>
      <xdr:rowOff>171450</xdr:rowOff>
    </xdr:to>
    <xdr:cxnSp macro="">
      <xdr:nvCxnSpPr>
        <xdr:cNvPr id="5" name="직선 연결선 4"/>
        <xdr:cNvCxnSpPr/>
      </xdr:nvCxnSpPr>
      <xdr:spPr>
        <a:xfrm>
          <a:off x="13201650" y="6276975"/>
          <a:ext cx="3076575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485774</xdr:colOff>
      <xdr:row>26</xdr:row>
      <xdr:rowOff>171450</xdr:rowOff>
    </xdr:from>
    <xdr:to>
      <xdr:col>22</xdr:col>
      <xdr:colOff>553574</xdr:colOff>
      <xdr:row>26</xdr:row>
      <xdr:rowOff>171450</xdr:rowOff>
    </xdr:to>
    <xdr:cxnSp macro="">
      <xdr:nvCxnSpPr>
        <xdr:cNvPr id="7" name="직선 연결선 6"/>
        <xdr:cNvCxnSpPr/>
      </xdr:nvCxnSpPr>
      <xdr:spPr>
        <a:xfrm>
          <a:off x="16354424" y="6276975"/>
          <a:ext cx="4716000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538163</xdr:colOff>
      <xdr:row>16</xdr:row>
      <xdr:rowOff>30186</xdr:rowOff>
    </xdr:from>
    <xdr:to>
      <xdr:col>22</xdr:col>
      <xdr:colOff>538163</xdr:colOff>
      <xdr:row>26</xdr:row>
      <xdr:rowOff>166686</xdr:rowOff>
    </xdr:to>
    <xdr:cxnSp macro="">
      <xdr:nvCxnSpPr>
        <xdr:cNvPr id="8" name="직선 연결선 7"/>
        <xdr:cNvCxnSpPr/>
      </xdr:nvCxnSpPr>
      <xdr:spPr>
        <a:xfrm rot="16200000">
          <a:off x="19939013" y="5156211"/>
          <a:ext cx="2232000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9</xdr:row>
      <xdr:rowOff>9526</xdr:rowOff>
    </xdr:from>
    <xdr:to>
      <xdr:col>3</xdr:col>
      <xdr:colOff>1838955</xdr:colOff>
      <xdr:row>19</xdr:row>
      <xdr:rowOff>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4" y="2771776"/>
          <a:ext cx="5372731" cy="20859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16668</xdr:colOff>
          <xdr:row>0</xdr:row>
          <xdr:rowOff>754380</xdr:rowOff>
        </xdr:from>
        <xdr:to>
          <xdr:col>13</xdr:col>
          <xdr:colOff>40481</xdr:colOff>
          <xdr:row>3</xdr:row>
          <xdr:rowOff>150495</xdr:rowOff>
        </xdr:to>
        <xdr:pic>
          <xdr:nvPicPr>
            <xdr:cNvPr id="8" name="그림 7"/>
            <xdr:cNvPicPr>
              <a:picLocks noChangeAspect="1" noChangeArrowheads="1"/>
              <a:extLst>
                <a:ext uri="{84589F7E-364E-4C9E-8A38-B11213B215E9}">
                  <a14:cameraTool cellRange="서명란!$B$2:$E$3" spid="_x0000_s3698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5228093" y="754380"/>
              <a:ext cx="3405188" cy="10058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36</xdr:row>
          <xdr:rowOff>28575</xdr:rowOff>
        </xdr:from>
        <xdr:to>
          <xdr:col>5</xdr:col>
          <xdr:colOff>342900</xdr:colOff>
          <xdr:row>44</xdr:row>
          <xdr:rowOff>247650</xdr:rowOff>
        </xdr:to>
        <xdr:pic>
          <xdr:nvPicPr>
            <xdr:cNvPr id="5" name="그림 4"/>
            <xdr:cNvPicPr>
              <a:picLocks noChangeAspect="1" noChangeArrowheads="1"/>
              <a:extLst>
                <a:ext uri="{84589F7E-364E-4C9E-8A38-B11213B215E9}">
                  <a14:cameraTool cellRange="[1]Sheet1!$A$4:$P$26" spid="_x0000_s3698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695325" y="9401175"/>
              <a:ext cx="9744075" cy="20574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3</xdr:col>
      <xdr:colOff>2714625</xdr:colOff>
      <xdr:row>14</xdr:row>
      <xdr:rowOff>33337</xdr:rowOff>
    </xdr:from>
    <xdr:to>
      <xdr:col>3</xdr:col>
      <xdr:colOff>4457700</xdr:colOff>
      <xdr:row>14</xdr:row>
      <xdr:rowOff>33337</xdr:rowOff>
    </xdr:to>
    <xdr:cxnSp macro="">
      <xdr:nvCxnSpPr>
        <xdr:cNvPr id="15" name="직선 연결선 14"/>
        <xdr:cNvCxnSpPr>
          <a:stCxn id="9" idx="2"/>
          <a:endCxn id="10" idx="6"/>
        </xdr:cNvCxnSpPr>
      </xdr:nvCxnSpPr>
      <xdr:spPr>
        <a:xfrm>
          <a:off x="6943725" y="6443662"/>
          <a:ext cx="1743075" cy="0"/>
        </a:xfrm>
        <a:prstGeom prst="line">
          <a:avLst/>
        </a:prstGeom>
        <a:ln w="19050">
          <a:solidFill>
            <a:srgbClr val="FF0000"/>
          </a:solidFill>
          <a:prstDash val="sysDash"/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2343150</xdr:colOff>
      <xdr:row>10</xdr:row>
      <xdr:rowOff>152400</xdr:rowOff>
    </xdr:from>
    <xdr:to>
      <xdr:col>3</xdr:col>
      <xdr:colOff>4829175</xdr:colOff>
      <xdr:row>17</xdr:row>
      <xdr:rowOff>133350</xdr:rowOff>
    </xdr:to>
    <xdr:grpSp>
      <xdr:nvGrpSpPr>
        <xdr:cNvPr id="17" name="그룹 16"/>
        <xdr:cNvGrpSpPr/>
      </xdr:nvGrpSpPr>
      <xdr:grpSpPr>
        <a:xfrm>
          <a:off x="6572250" y="5189220"/>
          <a:ext cx="2486025" cy="1527810"/>
          <a:chOff x="6686550" y="5581650"/>
          <a:chExt cx="2486025" cy="1447800"/>
        </a:xfrm>
      </xdr:grpSpPr>
      <xdr:grpSp>
        <xdr:nvGrpSpPr>
          <xdr:cNvPr id="13" name="그룹 12"/>
          <xdr:cNvGrpSpPr/>
        </xdr:nvGrpSpPr>
        <xdr:grpSpPr>
          <a:xfrm>
            <a:off x="6686550" y="5581650"/>
            <a:ext cx="2486025" cy="1438275"/>
            <a:chOff x="8391525" y="5676900"/>
            <a:chExt cx="2486025" cy="1438275"/>
          </a:xfrm>
        </xdr:grpSpPr>
        <xdr:sp macro="" textlink="">
          <xdr:nvSpPr>
            <xdr:cNvPr id="11" name="직사각형 10"/>
            <xdr:cNvSpPr/>
          </xdr:nvSpPr>
          <xdr:spPr>
            <a:xfrm>
              <a:off x="8391525" y="5676900"/>
              <a:ext cx="2486025" cy="1438275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12" name="그룹 11"/>
            <xdr:cNvGrpSpPr/>
          </xdr:nvGrpSpPr>
          <xdr:grpSpPr>
            <a:xfrm>
              <a:off x="8763000" y="5957887"/>
              <a:ext cx="1743075" cy="876300"/>
              <a:chOff x="8724900" y="5953125"/>
              <a:chExt cx="1743075" cy="876300"/>
            </a:xfrm>
          </xdr:grpSpPr>
          <xdr:sp macro="" textlink="">
            <xdr:nvSpPr>
              <xdr:cNvPr id="9" name="타원 8"/>
              <xdr:cNvSpPr/>
            </xdr:nvSpPr>
            <xdr:spPr>
              <a:xfrm>
                <a:off x="8724900" y="5953125"/>
                <a:ext cx="876300" cy="876300"/>
              </a:xfrm>
              <a:prstGeom prst="ellipse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10" name="타원 9"/>
              <xdr:cNvSpPr/>
            </xdr:nvSpPr>
            <xdr:spPr>
              <a:xfrm>
                <a:off x="9591675" y="5953125"/>
                <a:ext cx="876300" cy="876300"/>
              </a:xfrm>
              <a:prstGeom prst="ellipse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sp macro="" textlink="">
        <xdr:nvSpPr>
          <xdr:cNvPr id="16" name="TextBox 15"/>
          <xdr:cNvSpPr txBox="1"/>
        </xdr:nvSpPr>
        <xdr:spPr>
          <a:xfrm>
            <a:off x="8382000" y="6762750"/>
            <a:ext cx="752475" cy="2667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ko-KR" altLang="en-US" sz="1100"/>
              <a:t>측정길이</a:t>
            </a:r>
          </a:p>
        </xdr:txBody>
      </xdr:sp>
    </xdr:grpSp>
    <xdr:clientData/>
  </xdr:twoCellAnchor>
  <xdr:twoCellAnchor>
    <xdr:from>
      <xdr:col>3</xdr:col>
      <xdr:colOff>2714625</xdr:colOff>
      <xdr:row>14</xdr:row>
      <xdr:rowOff>28575</xdr:rowOff>
    </xdr:from>
    <xdr:to>
      <xdr:col>3</xdr:col>
      <xdr:colOff>4476750</xdr:colOff>
      <xdr:row>14</xdr:row>
      <xdr:rowOff>33337</xdr:rowOff>
    </xdr:to>
    <xdr:cxnSp macro="">
      <xdr:nvCxnSpPr>
        <xdr:cNvPr id="19" name="직선 연결선 18"/>
        <xdr:cNvCxnSpPr>
          <a:stCxn id="9" idx="2"/>
        </xdr:cNvCxnSpPr>
      </xdr:nvCxnSpPr>
      <xdr:spPr>
        <a:xfrm flipV="1">
          <a:off x="6943725" y="6438900"/>
          <a:ext cx="1762125" cy="4762"/>
        </a:xfrm>
        <a:prstGeom prst="line">
          <a:avLst/>
        </a:prstGeom>
        <a:ln w="19050">
          <a:solidFill>
            <a:srgbClr val="FF0000"/>
          </a:solidFill>
          <a:prstDash val="sysDash"/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16668</xdr:colOff>
          <xdr:row>0</xdr:row>
          <xdr:rowOff>754380</xdr:rowOff>
        </xdr:from>
        <xdr:to>
          <xdr:col>13</xdr:col>
          <xdr:colOff>1045368</xdr:colOff>
          <xdr:row>3</xdr:row>
          <xdr:rowOff>49530</xdr:rowOff>
        </xdr:to>
        <xdr:pic>
          <xdr:nvPicPr>
            <xdr:cNvPr id="3" name="그림 2"/>
            <xdr:cNvPicPr>
              <a:picLocks noChangeAspect="1" noChangeArrowheads="1"/>
              <a:extLst>
                <a:ext uri="{84589F7E-364E-4C9E-8A38-B11213B215E9}">
                  <a14:cameraTool cellRange="서명란!$B$2:$E$3" spid="_x0000_s4407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228093" y="754380"/>
              <a:ext cx="3086100" cy="9048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3</xdr:col>
      <xdr:colOff>19051</xdr:colOff>
      <xdr:row>3</xdr:row>
      <xdr:rowOff>0</xdr:rowOff>
    </xdr:from>
    <xdr:to>
      <xdr:col>3</xdr:col>
      <xdr:colOff>1714501</xdr:colOff>
      <xdr:row>4</xdr:row>
      <xdr:rowOff>0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48151" y="1609725"/>
          <a:ext cx="1695450" cy="2505075"/>
        </a:xfrm>
        <a:prstGeom prst="rect">
          <a:avLst/>
        </a:prstGeom>
      </xdr:spPr>
    </xdr:pic>
    <xdr:clientData/>
  </xdr:twoCellAnchor>
  <xdr:twoCellAnchor editAs="oneCell">
    <xdr:from>
      <xdr:col>3</xdr:col>
      <xdr:colOff>1724025</xdr:colOff>
      <xdr:row>3</xdr:row>
      <xdr:rowOff>19050</xdr:rowOff>
    </xdr:from>
    <xdr:to>
      <xdr:col>4</xdr:col>
      <xdr:colOff>5178</xdr:colOff>
      <xdr:row>4</xdr:row>
      <xdr:rowOff>0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53125" y="1628775"/>
          <a:ext cx="1576803" cy="24860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1</xdr:rowOff>
    </xdr:from>
    <xdr:to>
      <xdr:col>4</xdr:col>
      <xdr:colOff>19049</xdr:colOff>
      <xdr:row>5</xdr:row>
      <xdr:rowOff>9525</xdr:rowOff>
    </xdr:to>
    <xdr:pic>
      <xdr:nvPicPr>
        <xdr:cNvPr id="17" name="그림 16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-290" t="13636" r="-873" b="11363"/>
        <a:stretch/>
      </xdr:blipFill>
      <xdr:spPr>
        <a:xfrm>
          <a:off x="4229100" y="4114801"/>
          <a:ext cx="3314699" cy="25431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219076</xdr:rowOff>
    </xdr:from>
    <xdr:to>
      <xdr:col>4</xdr:col>
      <xdr:colOff>838200</xdr:colOff>
      <xdr:row>6</xdr:row>
      <xdr:rowOff>3189570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33475" y="7743826"/>
          <a:ext cx="6877050" cy="297049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23</xdr:row>
      <xdr:rowOff>0</xdr:rowOff>
    </xdr:from>
    <xdr:to>
      <xdr:col>7</xdr:col>
      <xdr:colOff>3713</xdr:colOff>
      <xdr:row>23</xdr:row>
      <xdr:rowOff>0</xdr:rowOff>
    </xdr:to>
    <xdr:grpSp>
      <xdr:nvGrpSpPr>
        <xdr:cNvPr id="2" name="그룹 1"/>
        <xdr:cNvGrpSpPr/>
      </xdr:nvGrpSpPr>
      <xdr:grpSpPr>
        <a:xfrm>
          <a:off x="695325" y="4076700"/>
          <a:ext cx="12395738" cy="0"/>
          <a:chOff x="695325" y="4048125"/>
          <a:chExt cx="12395738" cy="1819275"/>
        </a:xfrm>
      </xdr:grpSpPr>
      <xdr:pic>
        <xdr:nvPicPr>
          <xdr:cNvPr id="3" name="그림 2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95325" y="4048125"/>
            <a:ext cx="12395738" cy="1819275"/>
          </a:xfrm>
          <a:prstGeom prst="rect">
            <a:avLst/>
          </a:prstGeom>
          <a:solidFill>
            <a:schemeClr val="bg1"/>
          </a:solidFill>
        </xdr:spPr>
      </xdr:pic>
      <xdr:sp macro="" textlink="">
        <xdr:nvSpPr>
          <xdr:cNvPr id="4" name="직사각형 3"/>
          <xdr:cNvSpPr/>
        </xdr:nvSpPr>
        <xdr:spPr>
          <a:xfrm>
            <a:off x="7029450" y="5334000"/>
            <a:ext cx="1009650" cy="2476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12</xdr:col>
      <xdr:colOff>371475</xdr:colOff>
      <xdr:row>61</xdr:row>
      <xdr:rowOff>47625</xdr:rowOff>
    </xdr:from>
    <xdr:to>
      <xdr:col>17</xdr:col>
      <xdr:colOff>1124800</xdr:colOff>
      <xdr:row>91</xdr:row>
      <xdr:rowOff>10397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06900" y="9210675"/>
          <a:ext cx="6087325" cy="6249272"/>
        </a:xfrm>
        <a:prstGeom prst="rect">
          <a:avLst/>
        </a:prstGeom>
      </xdr:spPr>
    </xdr:pic>
    <xdr:clientData/>
  </xdr:twoCellAnchor>
  <xdr:twoCellAnchor editAs="oneCell">
    <xdr:from>
      <xdr:col>12</xdr:col>
      <xdr:colOff>371475</xdr:colOff>
      <xdr:row>90</xdr:row>
      <xdr:rowOff>200025</xdr:rowOff>
    </xdr:from>
    <xdr:to>
      <xdr:col>17</xdr:col>
      <xdr:colOff>1124800</xdr:colOff>
      <xdr:row>103</xdr:row>
      <xdr:rowOff>181353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06900" y="15440025"/>
          <a:ext cx="6087325" cy="270547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939</xdr:colOff>
      <xdr:row>27</xdr:row>
      <xdr:rowOff>9525</xdr:rowOff>
    </xdr:from>
    <xdr:to>
      <xdr:col>21</xdr:col>
      <xdr:colOff>2914650</xdr:colOff>
      <xdr:row>48</xdr:row>
      <xdr:rowOff>1690</xdr:rowOff>
    </xdr:to>
    <xdr:pic>
      <xdr:nvPicPr>
        <xdr:cNvPr id="2" name="그림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3989" y="3295650"/>
          <a:ext cx="6333186" cy="5030890"/>
        </a:xfrm>
        <a:prstGeom prst="rect">
          <a:avLst/>
        </a:prstGeom>
        <a:noFill/>
      </xdr:spPr>
    </xdr:pic>
    <xdr:clientData/>
  </xdr:twoCellAnchor>
  <xdr:twoCellAnchor>
    <xdr:from>
      <xdr:col>21</xdr:col>
      <xdr:colOff>1647825</xdr:colOff>
      <xdr:row>46</xdr:row>
      <xdr:rowOff>76200</xdr:rowOff>
    </xdr:from>
    <xdr:to>
      <xdr:col>21</xdr:col>
      <xdr:colOff>2257425</xdr:colOff>
      <xdr:row>47</xdr:row>
      <xdr:rowOff>0</xdr:rowOff>
    </xdr:to>
    <xdr:sp macro="" textlink="">
      <xdr:nvSpPr>
        <xdr:cNvPr id="3" name="직사각형 2"/>
        <xdr:cNvSpPr/>
      </xdr:nvSpPr>
      <xdr:spPr>
        <a:xfrm>
          <a:off x="18040350" y="7867650"/>
          <a:ext cx="609600" cy="190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171450</xdr:rowOff>
    </xdr:from>
    <xdr:to>
      <xdr:col>8</xdr:col>
      <xdr:colOff>9525</xdr:colOff>
      <xdr:row>15</xdr:row>
      <xdr:rowOff>76200</xdr:rowOff>
    </xdr:to>
    <xdr:pic>
      <xdr:nvPicPr>
        <xdr:cNvPr id="2" name="그림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2175"/>
          <a:ext cx="9620250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9525</xdr:colOff>
      <xdr:row>31</xdr:row>
      <xdr:rowOff>133350</xdr:rowOff>
    </xdr:to>
    <xdr:pic>
      <xdr:nvPicPr>
        <xdr:cNvPr id="5" name="그림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6315075"/>
          <a:ext cx="6791325" cy="1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16</xdr:row>
      <xdr:rowOff>19050</xdr:rowOff>
    </xdr:from>
    <xdr:to>
      <xdr:col>8</xdr:col>
      <xdr:colOff>679729</xdr:colOff>
      <xdr:row>21</xdr:row>
      <xdr:rowOff>57150</xdr:rowOff>
    </xdr:to>
    <xdr:pic>
      <xdr:nvPicPr>
        <xdr:cNvPr id="5" name="그림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3514725"/>
          <a:ext cx="5861329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180975</xdr:colOff>
      <xdr:row>4</xdr:row>
      <xdr:rowOff>9525</xdr:rowOff>
    </xdr:from>
    <xdr:to>
      <xdr:col>10</xdr:col>
      <xdr:colOff>361951</xdr:colOff>
      <xdr:row>9</xdr:row>
      <xdr:rowOff>256573</xdr:rowOff>
    </xdr:to>
    <xdr:pic>
      <xdr:nvPicPr>
        <xdr:cNvPr id="6" name="그림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828675"/>
          <a:ext cx="7267576" cy="129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23</xdr:row>
      <xdr:rowOff>19050</xdr:rowOff>
    </xdr:from>
    <xdr:to>
      <xdr:col>9</xdr:col>
      <xdr:colOff>14080</xdr:colOff>
      <xdr:row>27</xdr:row>
      <xdr:rowOff>114300</xdr:rowOff>
    </xdr:to>
    <xdr:pic>
      <xdr:nvPicPr>
        <xdr:cNvPr id="8" name="그림 7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4876800"/>
          <a:ext cx="589100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3</xdr:row>
      <xdr:rowOff>19050</xdr:rowOff>
    </xdr:from>
    <xdr:to>
      <xdr:col>4</xdr:col>
      <xdr:colOff>219075</xdr:colOff>
      <xdr:row>7</xdr:row>
      <xdr:rowOff>215273</xdr:rowOff>
    </xdr:to>
    <xdr:pic>
      <xdr:nvPicPr>
        <xdr:cNvPr id="3" name="그림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61975"/>
          <a:ext cx="2762250" cy="1034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133350</xdr:colOff>
      <xdr:row>20</xdr:row>
      <xdr:rowOff>333375</xdr:rowOff>
    </xdr:from>
    <xdr:to>
      <xdr:col>8</xdr:col>
      <xdr:colOff>147675</xdr:colOff>
      <xdr:row>23</xdr:row>
      <xdr:rowOff>607425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5095875"/>
          <a:ext cx="3443325" cy="21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478171</xdr:colOff>
      <xdr:row>15</xdr:row>
      <xdr:rowOff>21375</xdr:rowOff>
    </xdr:from>
    <xdr:to>
      <xdr:col>10</xdr:col>
      <xdr:colOff>492496</xdr:colOff>
      <xdr:row>20</xdr:row>
      <xdr:rowOff>276375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5965" y="2923699"/>
          <a:ext cx="3432119" cy="2160000"/>
        </a:xfrm>
        <a:prstGeom prst="rect">
          <a:avLst/>
        </a:prstGeom>
      </xdr:spPr>
    </xdr:pic>
    <xdr:clientData/>
  </xdr:twoCellAnchor>
  <xdr:twoCellAnchor editAs="oneCell">
    <xdr:from>
      <xdr:col>0</xdr:col>
      <xdr:colOff>297600</xdr:colOff>
      <xdr:row>15</xdr:row>
      <xdr:rowOff>21375</xdr:rowOff>
    </xdr:from>
    <xdr:to>
      <xdr:col>5</xdr:col>
      <xdr:colOff>311925</xdr:colOff>
      <xdr:row>20</xdr:row>
      <xdr:rowOff>276375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600" y="2878875"/>
          <a:ext cx="3443325" cy="2160000"/>
        </a:xfrm>
        <a:prstGeom prst="rect">
          <a:avLst/>
        </a:prstGeom>
      </xdr:spPr>
    </xdr:pic>
    <xdr:clientData/>
  </xdr:twoCellAnchor>
  <xdr:twoCellAnchor>
    <xdr:from>
      <xdr:col>7</xdr:col>
      <xdr:colOff>161362</xdr:colOff>
      <xdr:row>15</xdr:row>
      <xdr:rowOff>352425</xdr:rowOff>
    </xdr:from>
    <xdr:to>
      <xdr:col>8</xdr:col>
      <xdr:colOff>66112</xdr:colOff>
      <xdr:row>17</xdr:row>
      <xdr:rowOff>238125</xdr:rowOff>
    </xdr:to>
    <xdr:sp macro="" textlink="">
      <xdr:nvSpPr>
        <xdr:cNvPr id="7" name="타원 6"/>
        <xdr:cNvSpPr/>
      </xdr:nvSpPr>
      <xdr:spPr>
        <a:xfrm>
          <a:off x="4946274" y="3254749"/>
          <a:ext cx="588309" cy="6477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276225</xdr:colOff>
      <xdr:row>21</xdr:row>
      <xdr:rowOff>85725</xdr:rowOff>
    </xdr:from>
    <xdr:to>
      <xdr:col>5</xdr:col>
      <xdr:colOff>180975</xdr:colOff>
      <xdr:row>21</xdr:row>
      <xdr:rowOff>733425</xdr:rowOff>
    </xdr:to>
    <xdr:sp macro="" textlink="">
      <xdr:nvSpPr>
        <xdr:cNvPr id="8" name="타원 7"/>
        <xdr:cNvSpPr/>
      </xdr:nvSpPr>
      <xdr:spPr>
        <a:xfrm>
          <a:off x="3019425" y="5229225"/>
          <a:ext cx="590550" cy="6477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371475</xdr:colOff>
      <xdr:row>16</xdr:row>
      <xdr:rowOff>276225</xdr:rowOff>
    </xdr:from>
    <xdr:to>
      <xdr:col>3</xdr:col>
      <xdr:colOff>485775</xdr:colOff>
      <xdr:row>18</xdr:row>
      <xdr:rowOff>161925</xdr:rowOff>
    </xdr:to>
    <xdr:sp macro="" textlink="">
      <xdr:nvSpPr>
        <xdr:cNvPr id="9" name="타원 8"/>
        <xdr:cNvSpPr/>
      </xdr:nvSpPr>
      <xdr:spPr>
        <a:xfrm>
          <a:off x="1743075" y="3514725"/>
          <a:ext cx="800100" cy="6477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314325</xdr:colOff>
      <xdr:row>26</xdr:row>
      <xdr:rowOff>28575</xdr:rowOff>
    </xdr:from>
    <xdr:to>
      <xdr:col>7</xdr:col>
      <xdr:colOff>273781</xdr:colOff>
      <xdr:row>32</xdr:row>
      <xdr:rowOff>190500</xdr:rowOff>
    </xdr:to>
    <xdr:pic>
      <xdr:nvPicPr>
        <xdr:cNvPr id="12" name="그림 11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7677150"/>
          <a:ext cx="4760056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36</xdr:row>
      <xdr:rowOff>0</xdr:rowOff>
    </xdr:from>
    <xdr:to>
      <xdr:col>20</xdr:col>
      <xdr:colOff>209550</xdr:colOff>
      <xdr:row>43</xdr:row>
      <xdr:rowOff>0</xdr:rowOff>
    </xdr:to>
    <xdr:pic>
      <xdr:nvPicPr>
        <xdr:cNvPr id="7" name="그림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8924925"/>
          <a:ext cx="9610725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46</xdr:row>
      <xdr:rowOff>0</xdr:rowOff>
    </xdr:from>
    <xdr:to>
      <xdr:col>40</xdr:col>
      <xdr:colOff>104775</xdr:colOff>
      <xdr:row>56</xdr:row>
      <xdr:rowOff>161925</xdr:rowOff>
    </xdr:to>
    <xdr:pic>
      <xdr:nvPicPr>
        <xdr:cNvPr id="8" name="그림 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59475" y="11058525"/>
          <a:ext cx="11125200" cy="2257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/Downloads/&#49828;&#53356;&#47448;%20&#48288;&#46980;%20&#44368;&#52404;%20&#51452;&#445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" refreshedDate="46063.471383912038" createdVersion="6" refreshedVersion="6" minRefreshableVersion="3" recordCount="113">
  <cacheSource type="worksheet">
    <worksheetSource ref="A8:G228" sheet="26년 사용금액_보전_공정_연구소"/>
  </cacheSource>
  <cacheFields count="7">
    <cacheField name="사용내역" numFmtId="0">
      <sharedItems containsBlank="1"/>
    </cacheField>
    <cacheField name="구분" numFmtId="0">
      <sharedItems containsBlank="1"/>
    </cacheField>
    <cacheField name="결재완료" numFmtId="179">
      <sharedItems containsNonDate="0" containsDate="1" containsString="0" containsBlank="1" minDate="2026-01-02T00:00:00" maxDate="2026-02-06T00:00:00"/>
    </cacheField>
    <cacheField name="월" numFmtId="0">
      <sharedItems containsString="0" containsBlank="1" containsNumber="1" containsInteger="1" minValue="1" maxValue="2" count="3">
        <n v="2"/>
        <n v="1"/>
        <m/>
      </sharedItems>
    </cacheField>
    <cacheField name="기안팀" numFmtId="0">
      <sharedItems containsBlank="1" count="4">
        <s v="공정관리팀"/>
        <s v="보전(기계)"/>
        <s v="보전(전기)"/>
        <m/>
      </sharedItems>
    </cacheField>
    <cacheField name="금액" numFmtId="41">
      <sharedItems containsString="0" containsBlank="1" containsNumber="1" containsInteger="1" minValue="76000" maxValue="8130000"/>
    </cacheField>
    <cacheField name="비  고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3">
  <r>
    <s v="생산비품 구매의 건(2월)"/>
    <s v="소모품 구매(공정)"/>
    <d v="2026-02-05T00:00:00"/>
    <x v="0"/>
    <x v="0"/>
    <n v="1153000"/>
    <n v="0"/>
  </r>
  <r>
    <s v="#13호기 GEAR BOX 수리의 건"/>
    <s v="수선비(보전)"/>
    <d v="2026-01-05T00:00:00"/>
    <x v="1"/>
    <x v="1"/>
    <n v="8000000"/>
    <m/>
  </r>
  <r>
    <s v="펠레타이져 로터리 나이프(2, 6호기용)"/>
    <s v="물품구매(보전)"/>
    <d v="2026-01-02T00:00:00"/>
    <x v="1"/>
    <x v="1"/>
    <n v="1600000"/>
    <m/>
  </r>
  <r>
    <s v="사내 정화조 분뇨 배출의 건"/>
    <s v="시설/환경"/>
    <d v="2026-01-02T00:00:00"/>
    <x v="1"/>
    <x v="1"/>
    <n v="1797600"/>
    <m/>
  </r>
  <r>
    <s v="설비 보수용 소모품 구매(오토 드레인)"/>
    <s v="물품구매(보전)"/>
    <d v="2026-01-02T00:00:00"/>
    <x v="1"/>
    <x v="1"/>
    <n v="225000"/>
    <m/>
  </r>
  <r>
    <s v="연구소 #6호기 원료이송 호퍼 자석설치"/>
    <s v="연구소"/>
    <d v="2026-01-05T00:00:00"/>
    <x v="1"/>
    <x v="1"/>
    <n v="1250000"/>
    <s v="연구소"/>
  </r>
  <r>
    <s v="#6호기 오일 쿨러"/>
    <s v="물품구매(보전)"/>
    <d v="2026-01-07T00:00:00"/>
    <x v="1"/>
    <x v="1"/>
    <n v="1200000"/>
    <m/>
  </r>
  <r>
    <s v="#13호기 바렐 쿨러 구매의 건"/>
    <s v="물품구매(보전)"/>
    <d v="2026-01-07T00:00:00"/>
    <x v="1"/>
    <x v="1"/>
    <n v="1120000"/>
    <m/>
  </r>
  <r>
    <s v="#14호기 SIDE LIW SCREW 구매의 건"/>
    <s v="물품구매(보전)"/>
    <d v="2026-01-07T00:00:00"/>
    <x v="1"/>
    <x v="2"/>
    <n v="1000000"/>
    <m/>
  </r>
  <r>
    <s v="연구소 #7호기 원료이송 호퍼 자석설치"/>
    <s v="연구소"/>
    <d v="2026-01-07T00:00:00"/>
    <x v="1"/>
    <x v="1"/>
    <n v="1250000"/>
    <m/>
  </r>
  <r>
    <s v="설비부품 수리 및 제작"/>
    <s v="수선비(보전)"/>
    <d v="2026-01-07T00:00:00"/>
    <x v="1"/>
    <x v="1"/>
    <n v="8130000"/>
    <m/>
  </r>
  <r>
    <s v="1공장 조색실 전등 및 전원선로 교체"/>
    <s v="수선비(보전)"/>
    <d v="2026-01-09T00:00:00"/>
    <x v="1"/>
    <x v="2"/>
    <n v="3500000"/>
    <m/>
  </r>
  <r>
    <s v="#3호기 SCREW 구매의 건"/>
    <s v="물품구매(보전)"/>
    <d v="2026-01-09T00:00:00"/>
    <x v="1"/>
    <x v="1"/>
    <n v="4500000"/>
    <m/>
  </r>
  <r>
    <s v="철 자재 구매의 건(당진종합철재)"/>
    <s v="물품구매(보전)"/>
    <d v="2026-01-09T00:00:00"/>
    <x v="1"/>
    <x v="1"/>
    <n v="430265"/>
    <m/>
  </r>
  <r>
    <s v="연구소 #7호기 SCREW 구매의 건"/>
    <s v="연구소"/>
    <d v="2026-01-12T00:00:00"/>
    <x v="1"/>
    <x v="1"/>
    <n v="1450000"/>
    <s v="연구소"/>
  </r>
  <r>
    <s v="설비보수용 소모성 자재 구매(BAG FILTER)"/>
    <s v="물품구매(보전)"/>
    <d v="2026-01-12T00:00:00"/>
    <x v="1"/>
    <x v="1"/>
    <n v="435000"/>
    <m/>
  </r>
  <r>
    <s v="생산비품(철재와이드 책상)"/>
    <s v="소모품 구매(공정)"/>
    <d v="2026-01-14T00:00:00"/>
    <x v="1"/>
    <x v="0"/>
    <n v="228000"/>
    <m/>
  </r>
  <r>
    <s v="1월 전기자재 구매의 건"/>
    <s v="물품구매(보전)"/>
    <d v="2026-01-15T00:00:00"/>
    <x v="1"/>
    <x v="2"/>
    <n v="5000000"/>
    <m/>
  </r>
  <r>
    <s v="설비보수용 소모성 자재 구매(대정컨트롤)"/>
    <s v="물품구매(보전)"/>
    <d v="2026-01-19T00:00:00"/>
    <x v="1"/>
    <x v="1"/>
    <n v="370000"/>
    <s v="액츄레이터"/>
  </r>
  <r>
    <s v="연구소 #4호기 SIDE FEEDER 수리의 건"/>
    <s v="연구소"/>
    <d v="2026-01-20T00:00:00"/>
    <x v="1"/>
    <x v="1"/>
    <n v="1300000"/>
    <s v="연구소"/>
  </r>
  <r>
    <s v="철 자재구매의 건(당진종합철재)"/>
    <s v="물품구매(보전)"/>
    <d v="2026-01-20T00:00:00"/>
    <x v="1"/>
    <x v="1"/>
    <n v="872300"/>
    <s v="#6,12호기 발판 제작용"/>
  </r>
  <r>
    <s v="1월 현장 모터 및 수리의 건"/>
    <s v="물품구매(보전)"/>
    <d v="2026-01-20T00:00:00"/>
    <x v="1"/>
    <x v="2"/>
    <n v="3900000"/>
    <s v="연구소"/>
  </r>
  <r>
    <s v="설비보수용 소모성 자재(신평철물1)"/>
    <s v="물품구매(보전)"/>
    <d v="2026-01-21T00:00:00"/>
    <x v="1"/>
    <x v="1"/>
    <n v="790000"/>
    <m/>
  </r>
  <r>
    <s v="수조약품 투입(경인)"/>
    <s v="수선비(공정)"/>
    <d v="2026-01-21T00:00:00"/>
    <x v="1"/>
    <x v="0"/>
    <n v="764000"/>
    <m/>
  </r>
  <r>
    <s v="미싱기 부품(대성) 구매의 건"/>
    <s v="물품구매(공정)"/>
    <d v="2026-01-21T00:00:00"/>
    <x v="1"/>
    <x v="0"/>
    <n v="140000"/>
    <m/>
  </r>
  <r>
    <s v="생산비품 구매의 건(메쉬)"/>
    <s v="물품구매(공정)"/>
    <d v="2026-01-21T00:00:00"/>
    <x v="1"/>
    <x v="0"/>
    <n v="490000"/>
    <m/>
  </r>
  <r>
    <s v="수조약품 구입"/>
    <s v="물품구매(공정)"/>
    <d v="2026-01-21T00:00:00"/>
    <x v="1"/>
    <x v="0"/>
    <n v="76000"/>
    <m/>
  </r>
  <r>
    <s v="설비보수용 소모성 자재(신평철물2)"/>
    <s v="물품구매(보전)"/>
    <d v="2026-01-22T00:00:00"/>
    <x v="1"/>
    <x v="1"/>
    <n v="870000"/>
    <m/>
  </r>
  <r>
    <s v="연구소 원료호퍼 측면 도어 설치의 건"/>
    <s v="연구소"/>
    <d v="2026-01-22T00:00:00"/>
    <x v="1"/>
    <x v="1"/>
    <n v="2400000"/>
    <m/>
  </r>
  <r>
    <s v="설비보수용 소모성 자재(화성종합)"/>
    <s v="물품구매(보전)"/>
    <d v="2026-01-22T00:00:00"/>
    <x v="1"/>
    <x v="1"/>
    <n v="1200000"/>
    <m/>
  </r>
  <r>
    <s v="연구소 #5~7호기 다이노즐 및 볼트/핀 구매의 건"/>
    <s v="연구소"/>
    <d v="2026-01-22T00:00:00"/>
    <x v="1"/>
    <x v="1"/>
    <n v="850000"/>
    <m/>
  </r>
  <r>
    <s v="미싱기 [타이거자동포장]부품 구매 및 수리의 件"/>
    <s v="수선비(공정)"/>
    <d v="2026-01-22T00:00:00"/>
    <x v="1"/>
    <x v="0"/>
    <n v="170000"/>
    <m/>
  </r>
  <r>
    <s v="2, 3공장 물 보충건"/>
    <s v="물품구매(보전)"/>
    <d v="2026-01-27T00:00:00"/>
    <x v="1"/>
    <x v="1"/>
    <n v="500000"/>
    <m/>
  </r>
  <r>
    <s v="설비부품 수리 및 제작"/>
    <s v="물품구매(보전)"/>
    <d v="2026-01-30T00:00:00"/>
    <x v="1"/>
    <x v="1"/>
    <n v="4090000"/>
    <m/>
  </r>
  <r>
    <s v="2공장 6~10호기  LIW  상부 쿠션HOPPER  타워 표시등 설치"/>
    <s v="수선비(보전)"/>
    <d v="2026-02-04T00:00:00"/>
    <x v="0"/>
    <x v="2"/>
    <n v="3300000"/>
    <m/>
  </r>
  <r>
    <s v="설비보수용 소모성 자재 구매건(당진윤활유상사)"/>
    <s v="물품구매(보전)"/>
    <d v="2026-02-03T00:00:00"/>
    <x v="0"/>
    <x v="1"/>
    <n v="594000"/>
    <m/>
  </r>
  <r>
    <s v="1월 스트레치 필름구매"/>
    <s v="물품구매(공정)"/>
    <d v="2026-02-04T00:00:00"/>
    <x v="0"/>
    <x v="0"/>
    <n v="4240000"/>
    <m/>
  </r>
  <r>
    <s v="심정모터 펌프 교체의 건"/>
    <s v="물품구매(보전)"/>
    <d v="2026-02-04T00:00:00"/>
    <x v="0"/>
    <x v="1"/>
    <n v="1250000"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</pivotCacheRecord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슬라이서_기안팀" sourceName="기안팀">
  <data>
    <tabular pivotCacheId="1">
      <items count="4">
        <i x="0" s="1"/>
        <i x="1" s="1"/>
        <i x="2" s="1"/>
        <i x="3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기안팀" cache="슬라이서_기안팀" caption="기안팀" style="SlicerStyleLight4" rowHeight="273050"/>
</slicers>
</file>

<file path=xl/tables/table1.xml><?xml version="1.0" encoding="utf-8"?>
<table xmlns="http://schemas.openxmlformats.org/spreadsheetml/2006/main" id="4" name="표4" displayName="표4" ref="A5:G6" totalsRowShown="0" headerRowDxfId="11" headerRowBorderDxfId="10" tableBorderDxfId="9">
  <autoFilter ref="A5:G6"/>
  <tableColumns count="7">
    <tableColumn id="2" name="사용내역" dataDxfId="8"/>
    <tableColumn id="3" name="구분" dataDxfId="7"/>
    <tableColumn id="4" name="결재완료" dataDxfId="6"/>
    <tableColumn id="5" name="월" dataDxfId="5">
      <calculatedColumnFormula>MONTH(C6)</calculatedColumnFormula>
    </tableColumn>
    <tableColumn id="6" name="기안팀" dataDxfId="4"/>
    <tableColumn id="7" name="금액" dataDxfId="3" dataCellStyle="쉼표 [0]"/>
    <tableColumn id="8" name="비  고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9"/>
  <sheetViews>
    <sheetView topLeftCell="K1" workbookViewId="0">
      <selection activeCell="I22" sqref="I22"/>
    </sheetView>
  </sheetViews>
  <sheetFormatPr defaultColWidth="9" defaultRowHeight="17.399999999999999" x14ac:dyDescent="0.4"/>
  <cols>
    <col min="1" max="1" width="1.5" style="1" customWidth="1"/>
    <col min="2" max="2" width="9" style="1"/>
    <col min="3" max="3" width="13" style="1" customWidth="1"/>
    <col min="4" max="15" width="11.59765625" style="1" customWidth="1"/>
    <col min="16" max="16" width="12.8984375" style="1" customWidth="1"/>
    <col min="17" max="17" width="11.59765625" style="1" customWidth="1"/>
    <col min="18" max="18" width="7.69921875" style="1" customWidth="1"/>
    <col min="19" max="21" width="9" style="1"/>
    <col min="22" max="22" width="10" style="1" bestFit="1" customWidth="1"/>
    <col min="23" max="16384" width="9" style="1"/>
  </cols>
  <sheetData>
    <row r="1" spans="1:18" x14ac:dyDescent="0.4">
      <c r="C1" s="518"/>
      <c r="D1" s="518"/>
      <c r="E1" s="518"/>
      <c r="F1" s="518"/>
      <c r="G1" s="518"/>
      <c r="H1" s="518"/>
      <c r="I1" s="518"/>
      <c r="J1" s="518"/>
    </row>
    <row r="2" spans="1:18" x14ac:dyDescent="0.4">
      <c r="C2" s="518"/>
      <c r="D2" s="518"/>
      <c r="E2" s="518"/>
      <c r="F2" s="518"/>
      <c r="G2" s="518"/>
      <c r="H2" s="518"/>
      <c r="I2" s="518"/>
      <c r="J2" s="518"/>
    </row>
    <row r="3" spans="1:18" ht="19.2" x14ac:dyDescent="0.4">
      <c r="B3" s="21" t="s">
        <v>24</v>
      </c>
      <c r="C3" s="21"/>
      <c r="D3" s="21"/>
      <c r="E3" s="22"/>
      <c r="F3" s="22"/>
      <c r="Q3" s="1" t="s">
        <v>16</v>
      </c>
    </row>
    <row r="4" spans="1:18" x14ac:dyDescent="0.4">
      <c r="A4" s="519"/>
      <c r="B4" s="519"/>
      <c r="C4" s="2" t="s">
        <v>12</v>
      </c>
      <c r="D4" s="2" t="s">
        <v>13</v>
      </c>
      <c r="E4" s="2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" t="s">
        <v>6</v>
      </c>
      <c r="L4" s="2" t="s">
        <v>7</v>
      </c>
      <c r="M4" s="2" t="s">
        <v>8</v>
      </c>
      <c r="N4" s="2" t="s">
        <v>9</v>
      </c>
      <c r="O4" s="2" t="s">
        <v>10</v>
      </c>
      <c r="P4" s="2" t="s">
        <v>14</v>
      </c>
      <c r="Q4" s="2" t="s">
        <v>17</v>
      </c>
      <c r="R4" s="3" t="s">
        <v>15</v>
      </c>
    </row>
    <row r="5" spans="1:18" x14ac:dyDescent="0.4">
      <c r="A5" s="4"/>
      <c r="B5" s="516" t="s">
        <v>18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>
        <f>SUM(D5:O5)</f>
        <v>0</v>
      </c>
      <c r="Q5" s="6">
        <f>P5/12</f>
        <v>0</v>
      </c>
      <c r="R5" s="7"/>
    </row>
    <row r="6" spans="1:18" x14ac:dyDescent="0.4">
      <c r="A6" s="4"/>
      <c r="B6" s="516"/>
      <c r="C6" s="5" t="s">
        <v>19</v>
      </c>
      <c r="D6" s="6">
        <v>42532300</v>
      </c>
      <c r="E6" s="6">
        <v>63694850</v>
      </c>
      <c r="F6" s="6">
        <v>33560000</v>
      </c>
      <c r="G6" s="6">
        <v>73848000</v>
      </c>
      <c r="H6" s="6">
        <v>62073800</v>
      </c>
      <c r="I6" s="6">
        <v>48380000</v>
      </c>
      <c r="J6" s="6">
        <v>45252000</v>
      </c>
      <c r="K6" s="6">
        <v>175909000</v>
      </c>
      <c r="L6" s="6">
        <v>61925000</v>
      </c>
      <c r="M6" s="6">
        <v>38500000</v>
      </c>
      <c r="N6" s="6">
        <v>100906482</v>
      </c>
      <c r="O6" s="6">
        <v>68785000</v>
      </c>
      <c r="P6" s="6">
        <f>SUM(D6:O6)</f>
        <v>815366432</v>
      </c>
      <c r="Q6" s="6">
        <f t="shared" ref="Q6:Q9" si="0">P6/12</f>
        <v>67947202.666666672</v>
      </c>
      <c r="R6" s="7"/>
    </row>
    <row r="7" spans="1:18" x14ac:dyDescent="0.4">
      <c r="A7" s="4"/>
      <c r="B7" s="516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7"/>
    </row>
    <row r="8" spans="1:18" x14ac:dyDescent="0.4">
      <c r="A8" s="4"/>
      <c r="B8" s="516"/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f>SUM(D8:O8)</f>
        <v>0</v>
      </c>
      <c r="Q8" s="6">
        <f t="shared" si="0"/>
        <v>0</v>
      </c>
      <c r="R8" s="7"/>
    </row>
    <row r="9" spans="1:18" x14ac:dyDescent="0.4">
      <c r="A9" s="4"/>
      <c r="B9" s="516"/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>
        <f>SUM(D9:O9)</f>
        <v>0</v>
      </c>
      <c r="Q9" s="6">
        <f t="shared" si="0"/>
        <v>0</v>
      </c>
      <c r="R9" s="7"/>
    </row>
    <row r="10" spans="1:18" x14ac:dyDescent="0.4">
      <c r="A10" s="4"/>
      <c r="B10" s="516"/>
      <c r="C10" s="8" t="s">
        <v>11</v>
      </c>
      <c r="D10" s="9">
        <f t="shared" ref="D10:M10" si="1">SUBTOTAL(9,D5:D9)</f>
        <v>42532300</v>
      </c>
      <c r="E10" s="9">
        <f t="shared" si="1"/>
        <v>63694850</v>
      </c>
      <c r="F10" s="9">
        <f t="shared" si="1"/>
        <v>33560000</v>
      </c>
      <c r="G10" s="9">
        <f t="shared" si="1"/>
        <v>73848000</v>
      </c>
      <c r="H10" s="9">
        <f t="shared" si="1"/>
        <v>62073800</v>
      </c>
      <c r="I10" s="9">
        <f t="shared" si="1"/>
        <v>48380000</v>
      </c>
      <c r="J10" s="9">
        <f t="shared" si="1"/>
        <v>45252000</v>
      </c>
      <c r="K10" s="9">
        <f t="shared" si="1"/>
        <v>175909000</v>
      </c>
      <c r="L10" s="9">
        <f t="shared" si="1"/>
        <v>61925000</v>
      </c>
      <c r="M10" s="9">
        <f t="shared" si="1"/>
        <v>38500000</v>
      </c>
      <c r="N10" s="9">
        <f>SUM(N6:N9)</f>
        <v>100906482</v>
      </c>
      <c r="O10" s="9">
        <f>SUM(O6:O9)</f>
        <v>68785000</v>
      </c>
      <c r="P10" s="9">
        <f>SUM(P6:P9)</f>
        <v>815366432</v>
      </c>
      <c r="Q10" s="9">
        <f t="shared" ref="Q10" si="2">SUBTOTAL(9,Q5:Q9)</f>
        <v>67947202.666666672</v>
      </c>
      <c r="R10" s="10"/>
    </row>
    <row r="12" spans="1:18" ht="18" thickBot="1" x14ac:dyDescent="0.45">
      <c r="B12" s="18" t="s">
        <v>22</v>
      </c>
      <c r="C12" s="18"/>
      <c r="D12" s="18"/>
      <c r="Q12" s="1" t="s">
        <v>16</v>
      </c>
    </row>
    <row r="13" spans="1:18" x14ac:dyDescent="0.4">
      <c r="A13" s="520"/>
      <c r="B13" s="520"/>
      <c r="C13" s="11" t="s">
        <v>12</v>
      </c>
      <c r="D13" s="11" t="s">
        <v>13</v>
      </c>
      <c r="E13" s="11" t="s">
        <v>0</v>
      </c>
      <c r="F13" s="11" t="s">
        <v>1</v>
      </c>
      <c r="G13" s="11" t="s">
        <v>2</v>
      </c>
      <c r="H13" s="11" t="s">
        <v>3</v>
      </c>
      <c r="I13" s="11" t="s">
        <v>4</v>
      </c>
      <c r="J13" s="11" t="s">
        <v>5</v>
      </c>
      <c r="K13" s="11" t="s">
        <v>6</v>
      </c>
      <c r="L13" s="11" t="s">
        <v>7</v>
      </c>
      <c r="M13" s="11" t="s">
        <v>8</v>
      </c>
      <c r="N13" s="11" t="s">
        <v>9</v>
      </c>
      <c r="O13" s="11" t="s">
        <v>10</v>
      </c>
      <c r="P13" s="11" t="s">
        <v>14</v>
      </c>
      <c r="Q13" s="11" t="s">
        <v>17</v>
      </c>
      <c r="R13" s="12" t="s">
        <v>15</v>
      </c>
    </row>
    <row r="14" spans="1:18" x14ac:dyDescent="0.4">
      <c r="A14" s="4"/>
      <c r="B14" s="516" t="s">
        <v>18</v>
      </c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>
        <f>SUM(D14:O14)</f>
        <v>0</v>
      </c>
      <c r="Q14" s="6">
        <f>P14/12</f>
        <v>0</v>
      </c>
      <c r="R14" s="13"/>
    </row>
    <row r="15" spans="1:18" x14ac:dyDescent="0.4">
      <c r="A15" s="4"/>
      <c r="B15" s="516"/>
      <c r="C15" s="19" t="s">
        <v>19</v>
      </c>
      <c r="D15" s="6">
        <f>58000000</f>
        <v>58000000</v>
      </c>
      <c r="E15" s="6">
        <v>57450000</v>
      </c>
      <c r="F15" s="6">
        <v>49030000</v>
      </c>
      <c r="G15" s="6">
        <v>55000000</v>
      </c>
      <c r="H15" s="6">
        <f>63000000-H14</f>
        <v>63000000</v>
      </c>
      <c r="I15" s="6">
        <v>63800000</v>
      </c>
      <c r="J15" s="6">
        <f>60100000-J14</f>
        <v>60100000</v>
      </c>
      <c r="K15" s="6">
        <v>140000000</v>
      </c>
      <c r="L15" s="6">
        <f>58000000</f>
        <v>58000000</v>
      </c>
      <c r="M15" s="6">
        <v>57670000</v>
      </c>
      <c r="N15" s="6">
        <v>49030000</v>
      </c>
      <c r="O15" s="6">
        <v>55000000</v>
      </c>
      <c r="P15" s="6">
        <f>SUM(D15:O15)</f>
        <v>766080000</v>
      </c>
      <c r="Q15" s="6">
        <f t="shared" ref="Q15:Q18" si="3">P15/12</f>
        <v>63840000</v>
      </c>
      <c r="R15" s="13"/>
    </row>
    <row r="16" spans="1:18" x14ac:dyDescent="0.4">
      <c r="A16" s="4"/>
      <c r="B16" s="516"/>
      <c r="C16" s="20" t="s">
        <v>23</v>
      </c>
      <c r="D16" s="6">
        <v>3500000</v>
      </c>
      <c r="E16" s="6">
        <v>3500000</v>
      </c>
      <c r="F16" s="6">
        <v>3500000</v>
      </c>
      <c r="G16" s="6">
        <v>3500000</v>
      </c>
      <c r="H16" s="6">
        <v>3500000</v>
      </c>
      <c r="I16" s="6">
        <v>3500000</v>
      </c>
      <c r="J16" s="6">
        <v>3500000</v>
      </c>
      <c r="K16" s="6">
        <v>3500000</v>
      </c>
      <c r="L16" s="6">
        <v>3500000</v>
      </c>
      <c r="M16" s="6">
        <v>3500000</v>
      </c>
      <c r="N16" s="6">
        <v>3500000</v>
      </c>
      <c r="O16" s="6">
        <v>3500000</v>
      </c>
      <c r="P16" s="6">
        <f>SUM(D16:O16)</f>
        <v>42000000</v>
      </c>
      <c r="Q16" s="6">
        <f t="shared" si="3"/>
        <v>3500000</v>
      </c>
      <c r="R16" s="13"/>
    </row>
    <row r="17" spans="1:18" x14ac:dyDescent="0.4">
      <c r="A17" s="4"/>
      <c r="B17" s="516"/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>
        <f>SUM(D17:O17)</f>
        <v>0</v>
      </c>
      <c r="Q17" s="6">
        <f t="shared" si="3"/>
        <v>0</v>
      </c>
      <c r="R17" s="13" t="s">
        <v>20</v>
      </c>
    </row>
    <row r="18" spans="1:18" x14ac:dyDescent="0.4">
      <c r="A18" s="4"/>
      <c r="B18" s="516"/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>
        <f>SUM(D18:O18)</f>
        <v>0</v>
      </c>
      <c r="Q18" s="6">
        <f t="shared" si="3"/>
        <v>0</v>
      </c>
      <c r="R18" s="13" t="s">
        <v>21</v>
      </c>
    </row>
    <row r="19" spans="1:18" ht="18" thickBot="1" x14ac:dyDescent="0.45">
      <c r="A19" s="14"/>
      <c r="B19" s="517"/>
      <c r="C19" s="15" t="s">
        <v>11</v>
      </c>
      <c r="D19" s="16">
        <f t="shared" ref="D19:M19" si="4">SUBTOTAL(9,D14:D18)</f>
        <v>61500000</v>
      </c>
      <c r="E19" s="16">
        <f t="shared" si="4"/>
        <v>60950000</v>
      </c>
      <c r="F19" s="16">
        <f t="shared" si="4"/>
        <v>52530000</v>
      </c>
      <c r="G19" s="16">
        <f t="shared" si="4"/>
        <v>58500000</v>
      </c>
      <c r="H19" s="16">
        <f t="shared" si="4"/>
        <v>66500000</v>
      </c>
      <c r="I19" s="16">
        <f t="shared" si="4"/>
        <v>67300000</v>
      </c>
      <c r="J19" s="16">
        <f t="shared" si="4"/>
        <v>63600000</v>
      </c>
      <c r="K19" s="16">
        <f t="shared" si="4"/>
        <v>143500000</v>
      </c>
      <c r="L19" s="16">
        <f t="shared" si="4"/>
        <v>61500000</v>
      </c>
      <c r="M19" s="16">
        <f t="shared" si="4"/>
        <v>61170000</v>
      </c>
      <c r="N19" s="16">
        <f>SUM(N15:N18)</f>
        <v>52530000</v>
      </c>
      <c r="O19" s="16">
        <f>SUM(O15:O18)</f>
        <v>58500000</v>
      </c>
      <c r="P19" s="16">
        <f t="shared" ref="P19:Q19" si="5">SUBTOTAL(9,P14:P18)</f>
        <v>808080000</v>
      </c>
      <c r="Q19" s="16">
        <f t="shared" si="5"/>
        <v>67340000</v>
      </c>
      <c r="R19" s="17"/>
    </row>
  </sheetData>
  <mergeCells count="5">
    <mergeCell ref="B14:B19"/>
    <mergeCell ref="C1:J2"/>
    <mergeCell ref="A4:B4"/>
    <mergeCell ref="B5:B10"/>
    <mergeCell ref="A13:B13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U129"/>
  <sheetViews>
    <sheetView topLeftCell="A28" workbookViewId="0">
      <selection activeCell="E20" sqref="E20"/>
    </sheetView>
  </sheetViews>
  <sheetFormatPr defaultColWidth="6.5" defaultRowHeight="19.2" x14ac:dyDescent="0.4"/>
  <cols>
    <col min="1" max="1" width="55.59765625" style="78" customWidth="1"/>
    <col min="2" max="2" width="17.19921875" style="78" customWidth="1"/>
    <col min="3" max="3" width="11.09765625" style="435" customWidth="1"/>
    <col min="4" max="4" width="11.09765625" style="78" customWidth="1"/>
    <col min="5" max="5" width="17.19921875" style="78" customWidth="1"/>
    <col min="6" max="6" width="18.09765625" style="443" customWidth="1"/>
    <col min="7" max="7" width="22.59765625" style="434" customWidth="1"/>
    <col min="8" max="8" width="6.5" style="78"/>
    <col min="9" max="9" width="11" style="78" customWidth="1"/>
    <col min="10" max="10" width="10.69921875" style="443" customWidth="1"/>
    <col min="11" max="11" width="6.5" style="78" customWidth="1"/>
    <col min="12" max="12" width="11.69921875" style="78" customWidth="1"/>
    <col min="13" max="13" width="14.59765625" style="78" customWidth="1"/>
    <col min="14" max="14" width="2.59765625" style="78" customWidth="1"/>
    <col min="15" max="15" width="4.8984375" style="78" customWidth="1"/>
    <col min="16" max="16" width="12.5" style="78" customWidth="1"/>
    <col min="17" max="17" width="12.3984375" style="78" customWidth="1"/>
    <col min="18" max="18" width="9.8984375" style="78" customWidth="1"/>
    <col min="19" max="19" width="9.59765625" style="78" bestFit="1" customWidth="1"/>
    <col min="20" max="20" width="10.69921875" style="78" customWidth="1"/>
    <col min="21" max="21" width="10.69921875" style="78" bestFit="1" customWidth="1"/>
    <col min="22" max="16384" width="6.5" style="78"/>
  </cols>
  <sheetData>
    <row r="4" spans="1:12" ht="21" x14ac:dyDescent="0.4">
      <c r="A4" s="430" t="s">
        <v>725</v>
      </c>
    </row>
    <row r="5" spans="1:12" ht="21" customHeight="1" thickBot="1" x14ac:dyDescent="0.45">
      <c r="A5" s="433" t="s">
        <v>726</v>
      </c>
      <c r="B5" s="433" t="s">
        <v>728</v>
      </c>
      <c r="C5" s="436" t="s">
        <v>582</v>
      </c>
      <c r="D5" s="433" t="s">
        <v>719</v>
      </c>
      <c r="E5" s="433" t="s">
        <v>71</v>
      </c>
      <c r="F5" s="444" t="s">
        <v>72</v>
      </c>
      <c r="G5" s="454" t="s">
        <v>163</v>
      </c>
    </row>
    <row r="6" spans="1:12" x14ac:dyDescent="0.4">
      <c r="A6" s="431"/>
      <c r="B6" s="431" t="s">
        <v>637</v>
      </c>
      <c r="C6" s="437">
        <v>46079</v>
      </c>
      <c r="D6" s="428">
        <f>MONTH(C6)</f>
        <v>2</v>
      </c>
      <c r="E6" s="432" t="s">
        <v>774</v>
      </c>
      <c r="F6" s="445">
        <v>7600000</v>
      </c>
      <c r="G6" s="455"/>
      <c r="I6"/>
      <c r="J6" s="75"/>
    </row>
    <row r="7" spans="1:12" ht="25.5" customHeight="1" thickBot="1" x14ac:dyDescent="0.45"/>
    <row r="8" spans="1:12" ht="19.8" thickBot="1" x14ac:dyDescent="0.45">
      <c r="A8" s="451" t="s">
        <v>727</v>
      </c>
      <c r="B8" s="451" t="s">
        <v>729</v>
      </c>
      <c r="C8" s="452" t="s">
        <v>582</v>
      </c>
      <c r="D8" s="451" t="s">
        <v>719</v>
      </c>
      <c r="E8" s="451" t="s">
        <v>71</v>
      </c>
      <c r="F8" s="453" t="s">
        <v>72</v>
      </c>
      <c r="G8" s="456" t="s">
        <v>163</v>
      </c>
      <c r="I8" s="60"/>
      <c r="J8" s="77"/>
      <c r="K8"/>
      <c r="L8"/>
    </row>
    <row r="9" spans="1:12" s="481" customFormat="1" x14ac:dyDescent="0.4">
      <c r="A9" s="484" t="s">
        <v>783</v>
      </c>
      <c r="B9" s="448" t="s">
        <v>637</v>
      </c>
      <c r="C9" s="450">
        <v>46079</v>
      </c>
      <c r="D9" s="448">
        <v>2</v>
      </c>
      <c r="E9" s="448" t="s">
        <v>773</v>
      </c>
      <c r="F9" s="449">
        <v>7600000</v>
      </c>
      <c r="G9" s="485"/>
      <c r="I9" s="178"/>
      <c r="J9" s="482"/>
      <c r="K9" s="178"/>
      <c r="L9" s="178"/>
    </row>
    <row r="10" spans="1:12" s="481" customFormat="1" x14ac:dyDescent="0.4">
      <c r="A10" s="486" t="s">
        <v>782</v>
      </c>
      <c r="B10" s="487" t="s">
        <v>652</v>
      </c>
      <c r="C10" s="488">
        <v>46076</v>
      </c>
      <c r="D10" s="487">
        <v>2</v>
      </c>
      <c r="E10" s="487" t="s">
        <v>767</v>
      </c>
      <c r="F10" s="489">
        <v>443000</v>
      </c>
      <c r="G10" s="490"/>
      <c r="I10" s="178"/>
      <c r="J10" s="482"/>
      <c r="K10" s="178"/>
      <c r="L10" s="178"/>
    </row>
    <row r="11" spans="1:12" s="481" customFormat="1" x14ac:dyDescent="0.4">
      <c r="A11" s="486" t="s">
        <v>781</v>
      </c>
      <c r="B11" s="487" t="s">
        <v>652</v>
      </c>
      <c r="C11" s="488">
        <v>46076</v>
      </c>
      <c r="D11" s="487">
        <v>2</v>
      </c>
      <c r="E11" s="487" t="s">
        <v>767</v>
      </c>
      <c r="F11" s="489">
        <v>764000</v>
      </c>
      <c r="G11" s="490"/>
      <c r="I11" s="178"/>
      <c r="J11" s="482"/>
      <c r="K11" s="178"/>
      <c r="L11" s="178"/>
    </row>
    <row r="12" spans="1:12" s="481" customFormat="1" x14ac:dyDescent="0.4">
      <c r="A12" s="486" t="s">
        <v>779</v>
      </c>
      <c r="B12" s="487" t="s">
        <v>637</v>
      </c>
      <c r="C12" s="488">
        <v>46076</v>
      </c>
      <c r="D12" s="487">
        <v>2</v>
      </c>
      <c r="E12" s="487" t="s">
        <v>780</v>
      </c>
      <c r="F12" s="489">
        <v>1050000</v>
      </c>
      <c r="G12" s="490"/>
      <c r="I12" s="178"/>
      <c r="J12" s="482"/>
      <c r="K12" s="178"/>
      <c r="L12" s="178"/>
    </row>
    <row r="13" spans="1:12" s="481" customFormat="1" x14ac:dyDescent="0.4">
      <c r="A13" s="486" t="s">
        <v>778</v>
      </c>
      <c r="B13" s="487" t="s">
        <v>652</v>
      </c>
      <c r="C13" s="488">
        <v>46073</v>
      </c>
      <c r="D13" s="487">
        <v>2</v>
      </c>
      <c r="E13" s="487" t="s">
        <v>767</v>
      </c>
      <c r="F13" s="489">
        <v>160000</v>
      </c>
      <c r="G13" s="490"/>
      <c r="I13" s="178"/>
      <c r="J13" s="482"/>
      <c r="K13" s="178"/>
      <c r="L13" s="178"/>
    </row>
    <row r="14" spans="1:12" s="481" customFormat="1" x14ac:dyDescent="0.4">
      <c r="A14" s="486" t="s">
        <v>777</v>
      </c>
      <c r="B14" s="487" t="s">
        <v>637</v>
      </c>
      <c r="C14" s="488">
        <v>46073</v>
      </c>
      <c r="D14" s="487">
        <v>2</v>
      </c>
      <c r="E14" s="487" t="s">
        <v>773</v>
      </c>
      <c r="F14" s="489">
        <v>651000</v>
      </c>
      <c r="G14" s="490"/>
      <c r="I14" s="178"/>
      <c r="J14" s="482"/>
      <c r="K14" s="178"/>
      <c r="L14" s="178"/>
    </row>
    <row r="15" spans="1:12" s="481" customFormat="1" x14ac:dyDescent="0.4">
      <c r="A15" s="486" t="s">
        <v>776</v>
      </c>
      <c r="B15" s="487" t="s">
        <v>637</v>
      </c>
      <c r="C15" s="488">
        <v>46073</v>
      </c>
      <c r="D15" s="487">
        <v>2</v>
      </c>
      <c r="E15" s="487" t="s">
        <v>773</v>
      </c>
      <c r="F15" s="489">
        <v>749000</v>
      </c>
      <c r="G15" s="490"/>
      <c r="I15" s="178"/>
      <c r="J15" s="482"/>
      <c r="K15" s="178"/>
      <c r="L15" s="178"/>
    </row>
    <row r="16" spans="1:12" s="481" customFormat="1" x14ac:dyDescent="0.4">
      <c r="A16" s="486" t="s">
        <v>775</v>
      </c>
      <c r="B16" s="487" t="s">
        <v>647</v>
      </c>
      <c r="C16" s="488">
        <v>46072</v>
      </c>
      <c r="D16" s="487">
        <v>2</v>
      </c>
      <c r="E16" s="487" t="s">
        <v>773</v>
      </c>
      <c r="F16" s="489">
        <v>535000</v>
      </c>
      <c r="G16" s="490"/>
      <c r="I16" s="178"/>
      <c r="J16" s="482"/>
      <c r="K16" s="178"/>
      <c r="L16" s="178"/>
    </row>
    <row r="17" spans="1:13" s="481" customFormat="1" x14ac:dyDescent="0.4">
      <c r="A17" s="486" t="s">
        <v>772</v>
      </c>
      <c r="B17" s="487" t="s">
        <v>647</v>
      </c>
      <c r="C17" s="488">
        <v>46072</v>
      </c>
      <c r="D17" s="487">
        <v>2</v>
      </c>
      <c r="E17" s="487" t="s">
        <v>773</v>
      </c>
      <c r="F17" s="489">
        <v>280000</v>
      </c>
      <c r="G17" s="490"/>
      <c r="I17" s="178"/>
      <c r="J17" s="482"/>
      <c r="K17" s="178"/>
      <c r="L17" s="178"/>
    </row>
    <row r="18" spans="1:13" s="481" customFormat="1" x14ac:dyDescent="0.4">
      <c r="A18" s="486" t="s">
        <v>770</v>
      </c>
      <c r="B18" s="487" t="s">
        <v>769</v>
      </c>
      <c r="C18" s="488">
        <v>46072</v>
      </c>
      <c r="D18" s="487">
        <v>2</v>
      </c>
      <c r="E18" s="487" t="s">
        <v>771</v>
      </c>
      <c r="F18" s="489">
        <v>5110250</v>
      </c>
      <c r="G18" s="490"/>
      <c r="I18" s="178"/>
      <c r="J18" s="482"/>
      <c r="K18" s="178"/>
      <c r="L18" s="178"/>
    </row>
    <row r="19" spans="1:13" x14ac:dyDescent="0.4">
      <c r="A19" s="404" t="s">
        <v>581</v>
      </c>
      <c r="B19" s="404" t="s">
        <v>647</v>
      </c>
      <c r="C19" s="439">
        <v>46027</v>
      </c>
      <c r="D19" s="483">
        <f>MONTH(C19)</f>
        <v>1</v>
      </c>
      <c r="E19" s="403" t="s">
        <v>583</v>
      </c>
      <c r="F19" s="446">
        <v>8000000</v>
      </c>
      <c r="G19" s="457"/>
      <c r="I19" s="22"/>
      <c r="J19" s="423"/>
      <c r="K19"/>
      <c r="L19"/>
    </row>
    <row r="20" spans="1:13" x14ac:dyDescent="0.4">
      <c r="A20" s="403" t="s">
        <v>584</v>
      </c>
      <c r="B20" s="403" t="s">
        <v>637</v>
      </c>
      <c r="C20" s="438">
        <v>46024</v>
      </c>
      <c r="D20" s="428">
        <f t="shared" ref="D20:D56" si="0">MONTH(C20)</f>
        <v>1</v>
      </c>
      <c r="E20" s="403" t="s">
        <v>592</v>
      </c>
      <c r="F20" s="446">
        <v>1600000</v>
      </c>
      <c r="G20" s="457"/>
      <c r="I20" s="22"/>
      <c r="J20" s="423"/>
      <c r="K20"/>
      <c r="L20"/>
    </row>
    <row r="21" spans="1:13" x14ac:dyDescent="0.4">
      <c r="A21" s="403" t="s">
        <v>585</v>
      </c>
      <c r="B21" s="403" t="s">
        <v>648</v>
      </c>
      <c r="C21" s="438">
        <v>46024</v>
      </c>
      <c r="D21" s="428">
        <f t="shared" si="0"/>
        <v>1</v>
      </c>
      <c r="E21" s="403" t="s">
        <v>592</v>
      </c>
      <c r="F21" s="446">
        <v>1797600</v>
      </c>
      <c r="G21" s="457"/>
      <c r="I21" s="77"/>
      <c r="J21" s="423"/>
      <c r="K21"/>
    </row>
    <row r="22" spans="1:13" x14ac:dyDescent="0.4">
      <c r="A22" s="403" t="s">
        <v>586</v>
      </c>
      <c r="B22" s="403" t="s">
        <v>637</v>
      </c>
      <c r="C22" s="438">
        <v>46024</v>
      </c>
      <c r="D22" s="428">
        <f t="shared" si="0"/>
        <v>1</v>
      </c>
      <c r="E22" s="403" t="s">
        <v>592</v>
      </c>
      <c r="F22" s="446">
        <v>225000</v>
      </c>
      <c r="G22" s="457"/>
      <c r="I22"/>
      <c r="J22" s="75"/>
      <c r="K22"/>
    </row>
    <row r="23" spans="1:13" x14ac:dyDescent="0.4">
      <c r="A23" s="404" t="s">
        <v>587</v>
      </c>
      <c r="B23" s="404" t="s">
        <v>650</v>
      </c>
      <c r="C23" s="439">
        <v>46027</v>
      </c>
      <c r="D23" s="428">
        <f t="shared" si="0"/>
        <v>1</v>
      </c>
      <c r="E23" s="403" t="s">
        <v>592</v>
      </c>
      <c r="F23" s="446">
        <v>1250000</v>
      </c>
      <c r="G23" s="457" t="s">
        <v>618</v>
      </c>
      <c r="I23"/>
      <c r="J23" s="75"/>
      <c r="K23"/>
    </row>
    <row r="24" spans="1:13" x14ac:dyDescent="0.4">
      <c r="A24" s="403" t="s">
        <v>588</v>
      </c>
      <c r="B24" s="403" t="s">
        <v>637</v>
      </c>
      <c r="C24" s="438">
        <v>46029</v>
      </c>
      <c r="D24" s="428">
        <f t="shared" si="0"/>
        <v>1</v>
      </c>
      <c r="E24" s="403" t="s">
        <v>592</v>
      </c>
      <c r="F24" s="446">
        <v>1200000</v>
      </c>
      <c r="G24" s="457"/>
      <c r="I24"/>
      <c r="J24" s="75"/>
      <c r="K24"/>
    </row>
    <row r="25" spans="1:13" x14ac:dyDescent="0.4">
      <c r="A25" s="404" t="s">
        <v>589</v>
      </c>
      <c r="B25" s="404" t="s">
        <v>637</v>
      </c>
      <c r="C25" s="439">
        <v>46029</v>
      </c>
      <c r="D25" s="428">
        <f t="shared" si="0"/>
        <v>1</v>
      </c>
      <c r="E25" s="403" t="s">
        <v>592</v>
      </c>
      <c r="F25" s="446">
        <v>1120000</v>
      </c>
      <c r="G25" s="457"/>
      <c r="I25"/>
      <c r="J25" s="75"/>
      <c r="K25"/>
    </row>
    <row r="26" spans="1:13" x14ac:dyDescent="0.4">
      <c r="A26" s="403" t="s">
        <v>590</v>
      </c>
      <c r="B26" s="403" t="s">
        <v>637</v>
      </c>
      <c r="C26" s="438">
        <v>46029</v>
      </c>
      <c r="D26" s="428">
        <f t="shared" si="0"/>
        <v>1</v>
      </c>
      <c r="E26" s="403" t="s">
        <v>591</v>
      </c>
      <c r="F26" s="446">
        <v>1000000</v>
      </c>
      <c r="G26" s="457"/>
      <c r="I26"/>
      <c r="J26" s="75"/>
      <c r="K26"/>
    </row>
    <row r="27" spans="1:13" x14ac:dyDescent="0.4">
      <c r="A27" s="404" t="s">
        <v>601</v>
      </c>
      <c r="B27" s="404" t="s">
        <v>650</v>
      </c>
      <c r="C27" s="440">
        <v>46029</v>
      </c>
      <c r="D27" s="428">
        <f t="shared" si="0"/>
        <v>1</v>
      </c>
      <c r="E27" s="403" t="s">
        <v>593</v>
      </c>
      <c r="F27" s="446">
        <v>1250000</v>
      </c>
      <c r="G27" s="457"/>
      <c r="I27"/>
      <c r="J27" s="75"/>
      <c r="K27"/>
    </row>
    <row r="28" spans="1:13" x14ac:dyDescent="0.4">
      <c r="A28" s="405" t="s">
        <v>594</v>
      </c>
      <c r="B28" s="405" t="s">
        <v>647</v>
      </c>
      <c r="C28" s="440">
        <v>46029</v>
      </c>
      <c r="D28" s="428">
        <f t="shared" si="0"/>
        <v>1</v>
      </c>
      <c r="E28" s="403" t="s">
        <v>583</v>
      </c>
      <c r="F28" s="446">
        <v>8130000</v>
      </c>
      <c r="G28" s="457"/>
      <c r="I28"/>
      <c r="J28" s="75"/>
      <c r="K28"/>
    </row>
    <row r="29" spans="1:13" x14ac:dyDescent="0.4">
      <c r="A29" s="403" t="s">
        <v>595</v>
      </c>
      <c r="B29" s="403" t="s">
        <v>647</v>
      </c>
      <c r="C29" s="438">
        <v>46031</v>
      </c>
      <c r="D29" s="428">
        <f t="shared" si="0"/>
        <v>1</v>
      </c>
      <c r="E29" s="403" t="s">
        <v>598</v>
      </c>
      <c r="F29" s="446">
        <v>3500000</v>
      </c>
      <c r="G29" s="457"/>
      <c r="I29"/>
      <c r="J29" s="75"/>
      <c r="K29"/>
    </row>
    <row r="30" spans="1:13" x14ac:dyDescent="0.4">
      <c r="A30" s="405" t="s">
        <v>596</v>
      </c>
      <c r="B30" s="405" t="s">
        <v>637</v>
      </c>
      <c r="C30" s="440">
        <v>46031</v>
      </c>
      <c r="D30" s="428">
        <f t="shared" si="0"/>
        <v>1</v>
      </c>
      <c r="E30" s="403" t="s">
        <v>599</v>
      </c>
      <c r="F30" s="446">
        <v>4500000</v>
      </c>
      <c r="G30" s="457"/>
      <c r="I30"/>
      <c r="J30" s="75"/>
      <c r="K30"/>
    </row>
    <row r="31" spans="1:13" x14ac:dyDescent="0.4">
      <c r="A31" s="405" t="s">
        <v>597</v>
      </c>
      <c r="B31" s="405" t="s">
        <v>637</v>
      </c>
      <c r="C31" s="440">
        <v>46031</v>
      </c>
      <c r="D31" s="428">
        <f t="shared" si="0"/>
        <v>1</v>
      </c>
      <c r="E31" s="403" t="s">
        <v>600</v>
      </c>
      <c r="F31" s="446">
        <v>430265</v>
      </c>
      <c r="G31" s="457"/>
      <c r="I31"/>
      <c r="J31" s="75"/>
      <c r="K31"/>
      <c r="M31" s="78" t="s">
        <v>626</v>
      </c>
    </row>
    <row r="32" spans="1:13" x14ac:dyDescent="0.4">
      <c r="A32" s="405" t="s">
        <v>602</v>
      </c>
      <c r="B32" s="405" t="s">
        <v>650</v>
      </c>
      <c r="C32" s="440">
        <v>46034</v>
      </c>
      <c r="D32" s="428">
        <f t="shared" si="0"/>
        <v>1</v>
      </c>
      <c r="E32" s="403" t="s">
        <v>583</v>
      </c>
      <c r="F32" s="446">
        <v>1450000</v>
      </c>
      <c r="G32" s="457" t="s">
        <v>619</v>
      </c>
      <c r="I32"/>
      <c r="J32" s="75"/>
      <c r="K32"/>
      <c r="M32" s="78" t="s">
        <v>628</v>
      </c>
    </row>
    <row r="33" spans="1:13" x14ac:dyDescent="0.4">
      <c r="A33" s="404" t="s">
        <v>603</v>
      </c>
      <c r="B33" s="404" t="s">
        <v>637</v>
      </c>
      <c r="C33" s="439">
        <v>46034</v>
      </c>
      <c r="D33" s="428">
        <f t="shared" si="0"/>
        <v>1</v>
      </c>
      <c r="E33" s="403" t="s">
        <v>583</v>
      </c>
      <c r="F33" s="446">
        <v>435000</v>
      </c>
      <c r="G33" s="457"/>
      <c r="I33"/>
      <c r="J33" s="75"/>
      <c r="K33"/>
      <c r="M33" s="78" t="s">
        <v>629</v>
      </c>
    </row>
    <row r="34" spans="1:13" x14ac:dyDescent="0.4">
      <c r="A34" s="404" t="s">
        <v>607</v>
      </c>
      <c r="B34" s="404" t="s">
        <v>652</v>
      </c>
      <c r="C34" s="439">
        <v>46036</v>
      </c>
      <c r="D34" s="428">
        <f t="shared" si="0"/>
        <v>1</v>
      </c>
      <c r="E34" s="403" t="s">
        <v>608</v>
      </c>
      <c r="F34" s="446">
        <v>228000</v>
      </c>
      <c r="G34" s="457"/>
      <c r="I34"/>
      <c r="J34" s="75"/>
      <c r="K34"/>
      <c r="M34" s="78" t="s">
        <v>630</v>
      </c>
    </row>
    <row r="35" spans="1:13" x14ac:dyDescent="0.4">
      <c r="A35" s="404" t="s">
        <v>609</v>
      </c>
      <c r="B35" s="404" t="s">
        <v>637</v>
      </c>
      <c r="C35" s="439">
        <v>46037</v>
      </c>
      <c r="D35" s="428">
        <f t="shared" si="0"/>
        <v>1</v>
      </c>
      <c r="E35" s="403" t="s">
        <v>610</v>
      </c>
      <c r="F35" s="446">
        <v>5000000</v>
      </c>
      <c r="G35" s="457"/>
      <c r="I35"/>
      <c r="M35" s="78" t="s">
        <v>631</v>
      </c>
    </row>
    <row r="36" spans="1:13" x14ac:dyDescent="0.4">
      <c r="A36" s="404" t="s">
        <v>611</v>
      </c>
      <c r="B36" s="404" t="s">
        <v>637</v>
      </c>
      <c r="C36" s="439">
        <v>46041</v>
      </c>
      <c r="D36" s="428">
        <f t="shared" si="0"/>
        <v>1</v>
      </c>
      <c r="E36" s="403" t="s">
        <v>613</v>
      </c>
      <c r="F36" s="446">
        <v>370000</v>
      </c>
      <c r="G36" s="457" t="s">
        <v>612</v>
      </c>
      <c r="I36"/>
      <c r="M36" s="78" t="s">
        <v>633</v>
      </c>
    </row>
    <row r="37" spans="1:13" x14ac:dyDescent="0.4">
      <c r="A37" s="405" t="s">
        <v>614</v>
      </c>
      <c r="B37" s="405" t="s">
        <v>650</v>
      </c>
      <c r="C37" s="440">
        <v>46042</v>
      </c>
      <c r="D37" s="428">
        <f t="shared" si="0"/>
        <v>1</v>
      </c>
      <c r="E37" s="403" t="s">
        <v>613</v>
      </c>
      <c r="F37" s="446">
        <v>1300000</v>
      </c>
      <c r="G37" s="457" t="s">
        <v>618</v>
      </c>
      <c r="I37"/>
      <c r="M37" s="78" t="s">
        <v>634</v>
      </c>
    </row>
    <row r="38" spans="1:13" x14ac:dyDescent="0.4">
      <c r="A38" s="404" t="s">
        <v>615</v>
      </c>
      <c r="B38" s="404" t="s">
        <v>637</v>
      </c>
      <c r="C38" s="439">
        <v>46042</v>
      </c>
      <c r="D38" s="428">
        <f t="shared" si="0"/>
        <v>1</v>
      </c>
      <c r="E38" s="403" t="s">
        <v>613</v>
      </c>
      <c r="F38" s="446">
        <v>872300</v>
      </c>
      <c r="G38" s="457" t="s">
        <v>616</v>
      </c>
      <c r="I38"/>
      <c r="M38" s="78" t="s">
        <v>638</v>
      </c>
    </row>
    <row r="39" spans="1:13" x14ac:dyDescent="0.4">
      <c r="A39" s="404" t="s">
        <v>617</v>
      </c>
      <c r="B39" s="404" t="s">
        <v>637</v>
      </c>
      <c r="C39" s="439">
        <v>46042</v>
      </c>
      <c r="D39" s="428">
        <f t="shared" si="0"/>
        <v>1</v>
      </c>
      <c r="E39" s="403" t="s">
        <v>610</v>
      </c>
      <c r="F39" s="446">
        <v>3900000</v>
      </c>
      <c r="G39" s="457" t="s">
        <v>618</v>
      </c>
      <c r="I39"/>
      <c r="M39" s="78" t="s">
        <v>649</v>
      </c>
    </row>
    <row r="40" spans="1:13" x14ac:dyDescent="0.4">
      <c r="A40" s="403" t="s">
        <v>635</v>
      </c>
      <c r="B40" s="403" t="s">
        <v>637</v>
      </c>
      <c r="C40" s="438">
        <v>46043</v>
      </c>
      <c r="D40" s="428">
        <f t="shared" si="0"/>
        <v>1</v>
      </c>
      <c r="E40" s="403" t="s">
        <v>636</v>
      </c>
      <c r="F40" s="446">
        <v>790000</v>
      </c>
      <c r="G40" s="457"/>
      <c r="I40"/>
      <c r="M40" s="78" t="s">
        <v>651</v>
      </c>
    </row>
    <row r="41" spans="1:13" x14ac:dyDescent="0.4">
      <c r="A41" s="404" t="s">
        <v>644</v>
      </c>
      <c r="B41" s="404" t="s">
        <v>627</v>
      </c>
      <c r="C41" s="439">
        <v>46043</v>
      </c>
      <c r="D41" s="428">
        <f t="shared" si="0"/>
        <v>1</v>
      </c>
      <c r="E41" s="403" t="s">
        <v>639</v>
      </c>
      <c r="F41" s="446">
        <v>764000</v>
      </c>
      <c r="G41" s="457"/>
      <c r="I41"/>
      <c r="M41" s="78" t="s">
        <v>730</v>
      </c>
    </row>
    <row r="42" spans="1:13" x14ac:dyDescent="0.4">
      <c r="A42" s="404" t="s">
        <v>640</v>
      </c>
      <c r="B42" s="404" t="s">
        <v>632</v>
      </c>
      <c r="C42" s="439">
        <v>46043</v>
      </c>
      <c r="D42" s="428">
        <f t="shared" si="0"/>
        <v>1</v>
      </c>
      <c r="E42" s="403" t="s">
        <v>641</v>
      </c>
      <c r="F42" s="446">
        <v>140000</v>
      </c>
      <c r="G42" s="457"/>
      <c r="I42"/>
      <c r="M42" s="78" t="s">
        <v>731</v>
      </c>
    </row>
    <row r="43" spans="1:13" x14ac:dyDescent="0.4">
      <c r="A43" s="404" t="s">
        <v>642</v>
      </c>
      <c r="B43" s="404" t="s">
        <v>632</v>
      </c>
      <c r="C43" s="439">
        <v>46043</v>
      </c>
      <c r="D43" s="428">
        <f t="shared" si="0"/>
        <v>1</v>
      </c>
      <c r="E43" s="403" t="s">
        <v>643</v>
      </c>
      <c r="F43" s="446">
        <v>490000</v>
      </c>
      <c r="G43" s="457"/>
      <c r="I43"/>
    </row>
    <row r="44" spans="1:13" x14ac:dyDescent="0.4">
      <c r="A44" s="404" t="s">
        <v>645</v>
      </c>
      <c r="B44" s="404" t="s">
        <v>632</v>
      </c>
      <c r="C44" s="439">
        <v>46043</v>
      </c>
      <c r="D44" s="428">
        <f t="shared" si="0"/>
        <v>1</v>
      </c>
      <c r="E44" s="403" t="s">
        <v>646</v>
      </c>
      <c r="F44" s="446">
        <v>76000</v>
      </c>
      <c r="G44" s="457"/>
      <c r="I44"/>
    </row>
    <row r="45" spans="1:13" x14ac:dyDescent="0.4">
      <c r="A45" s="404" t="s">
        <v>653</v>
      </c>
      <c r="B45" s="404" t="s">
        <v>637</v>
      </c>
      <c r="C45" s="439">
        <v>46044</v>
      </c>
      <c r="D45" s="428">
        <f t="shared" si="0"/>
        <v>1</v>
      </c>
      <c r="E45" s="403" t="s">
        <v>636</v>
      </c>
      <c r="F45" s="446">
        <v>870000</v>
      </c>
      <c r="G45" s="457"/>
      <c r="I45"/>
    </row>
    <row r="46" spans="1:13" x14ac:dyDescent="0.4">
      <c r="A46" s="404" t="s">
        <v>654</v>
      </c>
      <c r="B46" s="404" t="s">
        <v>650</v>
      </c>
      <c r="C46" s="439">
        <v>46044</v>
      </c>
      <c r="D46" s="428">
        <f t="shared" si="0"/>
        <v>1</v>
      </c>
      <c r="E46" s="403" t="s">
        <v>655</v>
      </c>
      <c r="F46" s="446">
        <v>2400000</v>
      </c>
      <c r="G46" s="457"/>
      <c r="I46"/>
    </row>
    <row r="47" spans="1:13" x14ac:dyDescent="0.4">
      <c r="A47" s="404" t="s">
        <v>656</v>
      </c>
      <c r="B47" s="404" t="s">
        <v>637</v>
      </c>
      <c r="C47" s="439">
        <v>46044</v>
      </c>
      <c r="D47" s="428">
        <f t="shared" si="0"/>
        <v>1</v>
      </c>
      <c r="E47" s="403" t="s">
        <v>657</v>
      </c>
      <c r="F47" s="446">
        <v>1200000</v>
      </c>
      <c r="G47" s="457"/>
      <c r="I47"/>
    </row>
    <row r="48" spans="1:13" x14ac:dyDescent="0.4">
      <c r="A48" s="404" t="s">
        <v>658</v>
      </c>
      <c r="B48" s="404" t="s">
        <v>650</v>
      </c>
      <c r="C48" s="439">
        <v>46044</v>
      </c>
      <c r="D48" s="428">
        <f t="shared" si="0"/>
        <v>1</v>
      </c>
      <c r="E48" s="403" t="s">
        <v>636</v>
      </c>
      <c r="F48" s="446">
        <v>850000</v>
      </c>
      <c r="G48" s="457"/>
      <c r="I48"/>
    </row>
    <row r="49" spans="1:9" x14ac:dyDescent="0.4">
      <c r="A49" s="404" t="s">
        <v>669</v>
      </c>
      <c r="B49" s="404" t="s">
        <v>627</v>
      </c>
      <c r="C49" s="439">
        <v>46044</v>
      </c>
      <c r="D49" s="428">
        <f t="shared" si="0"/>
        <v>1</v>
      </c>
      <c r="E49" s="403" t="s">
        <v>670</v>
      </c>
      <c r="F49" s="446">
        <v>170000</v>
      </c>
      <c r="G49" s="457"/>
      <c r="I49"/>
    </row>
    <row r="50" spans="1:9" x14ac:dyDescent="0.4">
      <c r="A50" s="404" t="s">
        <v>671</v>
      </c>
      <c r="B50" s="404" t="s">
        <v>637</v>
      </c>
      <c r="C50" s="439">
        <v>46049</v>
      </c>
      <c r="D50" s="428">
        <f t="shared" si="0"/>
        <v>1</v>
      </c>
      <c r="E50" s="403" t="s">
        <v>583</v>
      </c>
      <c r="F50" s="446">
        <v>500000</v>
      </c>
      <c r="G50" s="457"/>
      <c r="I50"/>
    </row>
    <row r="51" spans="1:9" x14ac:dyDescent="0.4">
      <c r="A51" s="404" t="s">
        <v>672</v>
      </c>
      <c r="B51" s="404" t="s">
        <v>637</v>
      </c>
      <c r="C51" s="439">
        <v>46052</v>
      </c>
      <c r="D51" s="428">
        <f t="shared" si="0"/>
        <v>1</v>
      </c>
      <c r="E51" s="403" t="s">
        <v>583</v>
      </c>
      <c r="F51" s="446">
        <v>4090000</v>
      </c>
      <c r="G51" s="457"/>
      <c r="I51"/>
    </row>
    <row r="52" spans="1:9" x14ac:dyDescent="0.4">
      <c r="A52" s="404" t="s">
        <v>673</v>
      </c>
      <c r="B52" s="404" t="s">
        <v>714</v>
      </c>
      <c r="C52" s="439">
        <v>46057</v>
      </c>
      <c r="D52" s="428">
        <f t="shared" si="0"/>
        <v>2</v>
      </c>
      <c r="E52" s="403" t="s">
        <v>598</v>
      </c>
      <c r="F52" s="446">
        <v>3300000</v>
      </c>
      <c r="G52" s="457"/>
      <c r="I52"/>
    </row>
    <row r="53" spans="1:9" x14ac:dyDescent="0.4">
      <c r="A53" s="404" t="s">
        <v>715</v>
      </c>
      <c r="B53" s="404" t="s">
        <v>637</v>
      </c>
      <c r="C53" s="439">
        <v>46056</v>
      </c>
      <c r="D53" s="428">
        <f t="shared" si="0"/>
        <v>2</v>
      </c>
      <c r="E53" s="403" t="s">
        <v>716</v>
      </c>
      <c r="F53" s="446">
        <v>594000</v>
      </c>
      <c r="G53" s="457"/>
      <c r="I53"/>
    </row>
    <row r="54" spans="1:9" x14ac:dyDescent="0.4">
      <c r="A54" s="404" t="s">
        <v>717</v>
      </c>
      <c r="B54" s="404" t="s">
        <v>632</v>
      </c>
      <c r="C54" s="439">
        <v>46057</v>
      </c>
      <c r="D54" s="428">
        <f t="shared" si="0"/>
        <v>2</v>
      </c>
      <c r="E54" s="403" t="s">
        <v>718</v>
      </c>
      <c r="F54" s="446">
        <v>4240000</v>
      </c>
      <c r="G54" s="457"/>
      <c r="I54"/>
    </row>
    <row r="55" spans="1:9" x14ac:dyDescent="0.4">
      <c r="A55" s="404" t="s">
        <v>723</v>
      </c>
      <c r="B55" s="404" t="s">
        <v>637</v>
      </c>
      <c r="C55" s="439">
        <v>46057</v>
      </c>
      <c r="D55" s="428">
        <f t="shared" si="0"/>
        <v>2</v>
      </c>
      <c r="E55" s="403" t="s">
        <v>724</v>
      </c>
      <c r="F55" s="446">
        <v>1250000</v>
      </c>
      <c r="G55" s="457"/>
      <c r="I55"/>
    </row>
    <row r="56" spans="1:9" x14ac:dyDescent="0.4">
      <c r="A56" s="404" t="s">
        <v>766</v>
      </c>
      <c r="B56" s="404" t="s">
        <v>652</v>
      </c>
      <c r="C56" s="439">
        <v>46058</v>
      </c>
      <c r="D56" s="404">
        <f t="shared" si="0"/>
        <v>2</v>
      </c>
      <c r="E56" s="403" t="s">
        <v>768</v>
      </c>
      <c r="F56" s="446">
        <v>1153000</v>
      </c>
      <c r="G56" s="457"/>
      <c r="I56"/>
    </row>
    <row r="57" spans="1:9" x14ac:dyDescent="0.4">
      <c r="A57" s="404"/>
      <c r="B57" s="404"/>
      <c r="C57" s="439"/>
      <c r="D57" s="404"/>
      <c r="E57" s="403"/>
      <c r="F57" s="446"/>
      <c r="G57" s="457"/>
      <c r="I57"/>
    </row>
    <row r="58" spans="1:9" x14ac:dyDescent="0.4">
      <c r="A58" s="404"/>
      <c r="B58" s="404"/>
      <c r="C58" s="439"/>
      <c r="D58" s="404"/>
      <c r="E58" s="403"/>
      <c r="F58" s="446"/>
      <c r="G58" s="457"/>
      <c r="I58"/>
    </row>
    <row r="59" spans="1:9" x14ac:dyDescent="0.4">
      <c r="A59" s="404"/>
      <c r="B59" s="404"/>
      <c r="C59" s="439"/>
      <c r="D59" s="404"/>
      <c r="E59" s="403"/>
      <c r="F59" s="446"/>
      <c r="G59" s="457"/>
    </row>
    <row r="60" spans="1:9" x14ac:dyDescent="0.4">
      <c r="A60" s="404"/>
      <c r="B60" s="404"/>
      <c r="C60" s="439"/>
      <c r="D60" s="404"/>
      <c r="E60" s="403"/>
      <c r="F60" s="446"/>
      <c r="G60" s="457"/>
    </row>
    <row r="61" spans="1:9" x14ac:dyDescent="0.4">
      <c r="A61" s="404"/>
      <c r="B61" s="404"/>
      <c r="C61" s="439"/>
      <c r="D61" s="404"/>
      <c r="E61" s="403"/>
      <c r="F61" s="446"/>
      <c r="G61" s="457"/>
    </row>
    <row r="62" spans="1:9" x14ac:dyDescent="0.4">
      <c r="A62" s="404"/>
      <c r="B62" s="404"/>
      <c r="C62" s="439"/>
      <c r="D62" s="404"/>
      <c r="E62" s="403"/>
      <c r="F62" s="446"/>
      <c r="G62" s="457"/>
    </row>
    <row r="63" spans="1:9" x14ac:dyDescent="0.4">
      <c r="A63" s="404"/>
      <c r="B63" s="404"/>
      <c r="C63" s="439"/>
      <c r="D63" s="404"/>
      <c r="E63" s="403"/>
      <c r="F63" s="446"/>
      <c r="G63" s="457"/>
    </row>
    <row r="64" spans="1:9" x14ac:dyDescent="0.4">
      <c r="A64" s="404"/>
      <c r="B64" s="404"/>
      <c r="C64" s="439"/>
      <c r="D64" s="404"/>
      <c r="E64" s="403"/>
      <c r="F64" s="446"/>
      <c r="G64" s="457"/>
    </row>
    <row r="65" spans="1:21" x14ac:dyDescent="0.4">
      <c r="A65" s="404"/>
      <c r="B65" s="404"/>
      <c r="C65" s="439"/>
      <c r="D65" s="404"/>
      <c r="E65" s="403"/>
      <c r="F65" s="446"/>
      <c r="G65" s="457"/>
    </row>
    <row r="66" spans="1:21" x14ac:dyDescent="0.4">
      <c r="A66" s="404"/>
      <c r="B66" s="404"/>
      <c r="C66" s="439"/>
      <c r="D66" s="404"/>
      <c r="E66" s="403"/>
      <c r="F66" s="446"/>
      <c r="G66" s="457"/>
    </row>
    <row r="67" spans="1:21" x14ac:dyDescent="0.4">
      <c r="A67" s="404"/>
      <c r="B67" s="404"/>
      <c r="C67" s="439"/>
      <c r="D67" s="404"/>
      <c r="E67" s="403"/>
      <c r="F67" s="446"/>
      <c r="G67" s="457"/>
    </row>
    <row r="68" spans="1:21" x14ac:dyDescent="0.4">
      <c r="A68" s="404"/>
      <c r="B68" s="404"/>
      <c r="C68" s="439"/>
      <c r="D68" s="404"/>
      <c r="E68" s="403"/>
      <c r="F68" s="446"/>
      <c r="G68" s="457"/>
    </row>
    <row r="69" spans="1:21" x14ac:dyDescent="0.4">
      <c r="A69" s="404"/>
      <c r="B69" s="404"/>
      <c r="C69" s="439"/>
      <c r="D69" s="404"/>
      <c r="E69" s="403"/>
      <c r="F69" s="446"/>
      <c r="G69" s="457"/>
    </row>
    <row r="70" spans="1:21" x14ac:dyDescent="0.4">
      <c r="A70" s="404"/>
      <c r="B70" s="404"/>
      <c r="C70" s="439"/>
      <c r="D70" s="404"/>
      <c r="E70" s="403"/>
      <c r="F70" s="446"/>
      <c r="G70" s="457"/>
    </row>
    <row r="71" spans="1:21" x14ac:dyDescent="0.4">
      <c r="A71" s="405"/>
      <c r="B71" s="405"/>
      <c r="C71" s="440"/>
      <c r="D71" s="405"/>
      <c r="E71" s="403"/>
      <c r="F71" s="446"/>
      <c r="G71" s="457"/>
    </row>
    <row r="72" spans="1:21" x14ac:dyDescent="0.4">
      <c r="A72" s="406"/>
      <c r="B72" s="406"/>
      <c r="C72" s="441"/>
      <c r="D72" s="406"/>
      <c r="E72" s="407"/>
      <c r="F72" s="447"/>
      <c r="G72" s="458"/>
      <c r="L72" s="60"/>
      <c r="M72" s="60"/>
      <c r="N72"/>
      <c r="O72"/>
      <c r="P72"/>
      <c r="Q72"/>
      <c r="R72"/>
      <c r="S72"/>
      <c r="T72"/>
      <c r="U72"/>
    </row>
    <row r="73" spans="1:21" x14ac:dyDescent="0.4">
      <c r="L73" s="60"/>
      <c r="M73" s="60"/>
      <c r="N73" s="60"/>
      <c r="O73" s="60"/>
      <c r="P73" s="60"/>
      <c r="Q73" s="60"/>
      <c r="R73" s="60"/>
      <c r="S73" s="60"/>
      <c r="T73" s="60"/>
      <c r="U73"/>
    </row>
    <row r="74" spans="1:21" x14ac:dyDescent="0.4">
      <c r="L74" s="22"/>
      <c r="M74" s="423"/>
      <c r="N74" s="423"/>
      <c r="O74" s="423"/>
      <c r="P74" s="423"/>
      <c r="Q74" s="423"/>
      <c r="R74" s="423"/>
      <c r="S74" s="423"/>
      <c r="T74" s="423"/>
      <c r="U74"/>
    </row>
    <row r="75" spans="1:21" x14ac:dyDescent="0.4">
      <c r="L75" s="22"/>
      <c r="M75" s="423"/>
      <c r="N75" s="423"/>
      <c r="O75" s="423"/>
      <c r="P75" s="423"/>
      <c r="Q75" s="423"/>
      <c r="R75" s="423"/>
      <c r="S75" s="423"/>
      <c r="T75" s="423"/>
      <c r="U75"/>
    </row>
    <row r="76" spans="1:21" x14ac:dyDescent="0.4">
      <c r="L76" s="22"/>
      <c r="M76" s="423"/>
      <c r="N76" s="423"/>
      <c r="O76" s="423"/>
      <c r="P76" s="423"/>
      <c r="Q76" s="423"/>
      <c r="R76" s="423"/>
      <c r="S76" s="423"/>
      <c r="T76" s="423"/>
      <c r="U76"/>
    </row>
    <row r="77" spans="1:21" x14ac:dyDescent="0.4">
      <c r="L77"/>
      <c r="M77"/>
      <c r="N77"/>
      <c r="O77"/>
      <c r="P77"/>
      <c r="Q77"/>
      <c r="R77"/>
      <c r="S77"/>
      <c r="T77"/>
      <c r="U77"/>
    </row>
    <row r="78" spans="1:21" x14ac:dyDescent="0.4">
      <c r="L78"/>
      <c r="M78"/>
      <c r="N78"/>
      <c r="O78"/>
      <c r="P78"/>
      <c r="Q78"/>
      <c r="R78"/>
      <c r="S78"/>
      <c r="T78"/>
      <c r="U78"/>
    </row>
    <row r="79" spans="1:21" x14ac:dyDescent="0.4">
      <c r="L79"/>
      <c r="M79"/>
      <c r="N79"/>
      <c r="O79"/>
      <c r="P79"/>
      <c r="Q79"/>
      <c r="R79"/>
      <c r="S79"/>
      <c r="T79"/>
      <c r="U79"/>
    </row>
    <row r="80" spans="1:21" x14ac:dyDescent="0.4">
      <c r="L80"/>
      <c r="M80"/>
      <c r="N80"/>
      <c r="O80"/>
      <c r="P80"/>
      <c r="Q80"/>
      <c r="R80"/>
      <c r="S80"/>
      <c r="T80"/>
      <c r="U80"/>
    </row>
    <row r="81" spans="2:21" x14ac:dyDescent="0.4">
      <c r="L81"/>
      <c r="M81"/>
      <c r="N81"/>
      <c r="O81"/>
      <c r="P81"/>
      <c r="Q81"/>
      <c r="R81"/>
      <c r="S81"/>
      <c r="T81"/>
      <c r="U81"/>
    </row>
    <row r="82" spans="2:21" x14ac:dyDescent="0.4">
      <c r="L82"/>
      <c r="M82"/>
      <c r="N82"/>
      <c r="O82"/>
      <c r="P82"/>
      <c r="Q82"/>
      <c r="R82"/>
      <c r="S82"/>
      <c r="T82"/>
      <c r="U82"/>
    </row>
    <row r="83" spans="2:21" x14ac:dyDescent="0.4">
      <c r="L83"/>
      <c r="M83"/>
      <c r="N83"/>
      <c r="O83"/>
      <c r="P83"/>
      <c r="Q83"/>
      <c r="R83"/>
      <c r="S83"/>
      <c r="T83"/>
      <c r="U83"/>
    </row>
    <row r="84" spans="2:21" x14ac:dyDescent="0.4">
      <c r="L84"/>
      <c r="M84"/>
      <c r="N84"/>
      <c r="O84"/>
      <c r="P84"/>
      <c r="Q84"/>
      <c r="R84"/>
      <c r="S84"/>
      <c r="T84"/>
      <c r="U84"/>
    </row>
    <row r="85" spans="2:21" x14ac:dyDescent="0.4">
      <c r="E85" s="60"/>
      <c r="F85" s="75"/>
      <c r="G85" s="423"/>
      <c r="L85"/>
      <c r="M85"/>
      <c r="N85"/>
      <c r="O85"/>
      <c r="P85"/>
      <c r="Q85"/>
      <c r="R85"/>
      <c r="S85"/>
      <c r="T85"/>
      <c r="U85"/>
    </row>
    <row r="86" spans="2:21" x14ac:dyDescent="0.4">
      <c r="B86" s="60"/>
      <c r="C86" s="442"/>
      <c r="D86" s="60"/>
      <c r="E86"/>
      <c r="F86" s="75"/>
      <c r="G86" s="423"/>
      <c r="L86"/>
      <c r="M86"/>
      <c r="N86"/>
      <c r="O86"/>
      <c r="P86"/>
      <c r="Q86"/>
      <c r="R86"/>
      <c r="S86"/>
      <c r="T86"/>
      <c r="U86"/>
    </row>
    <row r="87" spans="2:21" x14ac:dyDescent="0.4">
      <c r="B87" s="22"/>
      <c r="C87" s="442"/>
      <c r="D87" s="423"/>
      <c r="E87"/>
      <c r="F87" s="75"/>
      <c r="G87" s="423"/>
      <c r="L87"/>
      <c r="M87"/>
      <c r="N87"/>
      <c r="O87"/>
      <c r="P87"/>
      <c r="Q87"/>
      <c r="R87"/>
      <c r="S87"/>
      <c r="T87"/>
      <c r="U87"/>
    </row>
    <row r="88" spans="2:21" x14ac:dyDescent="0.4">
      <c r="B88" s="22"/>
      <c r="C88" s="442"/>
      <c r="D88" s="423"/>
      <c r="E88"/>
      <c r="F88" s="75"/>
      <c r="G88" s="423"/>
      <c r="L88"/>
      <c r="M88"/>
      <c r="N88"/>
      <c r="O88"/>
      <c r="P88"/>
      <c r="Q88"/>
      <c r="R88"/>
      <c r="S88"/>
      <c r="T88"/>
      <c r="U88"/>
    </row>
    <row r="89" spans="2:21" x14ac:dyDescent="0.4">
      <c r="B89" s="22"/>
      <c r="C89" s="442"/>
      <c r="D89" s="423"/>
      <c r="E89"/>
      <c r="F89" s="75"/>
      <c r="G89" s="423"/>
      <c r="L89"/>
      <c r="M89"/>
      <c r="N89"/>
      <c r="O89"/>
      <c r="P89"/>
      <c r="Q89"/>
      <c r="R89"/>
      <c r="S89"/>
      <c r="T89"/>
      <c r="U89"/>
    </row>
    <row r="90" spans="2:21" x14ac:dyDescent="0.4">
      <c r="B90" s="22"/>
      <c r="C90" s="442"/>
      <c r="D90" s="423"/>
      <c r="E90"/>
      <c r="F90" s="75"/>
      <c r="G90" s="423"/>
      <c r="L90"/>
      <c r="M90"/>
      <c r="N90"/>
      <c r="O90"/>
      <c r="P90"/>
      <c r="Q90"/>
      <c r="R90"/>
      <c r="S90"/>
      <c r="T90"/>
      <c r="U90"/>
    </row>
    <row r="91" spans="2:21" x14ac:dyDescent="0.4">
      <c r="B91" s="22"/>
      <c r="C91" s="442"/>
      <c r="D91" s="423"/>
      <c r="E91"/>
      <c r="F91" s="75"/>
      <c r="G91" s="423"/>
      <c r="L91"/>
      <c r="M91"/>
      <c r="N91"/>
      <c r="O91"/>
      <c r="P91"/>
      <c r="Q91"/>
      <c r="R91"/>
      <c r="S91"/>
      <c r="T91"/>
      <c r="U91"/>
    </row>
    <row r="92" spans="2:21" x14ac:dyDescent="0.4">
      <c r="B92" s="22"/>
      <c r="C92" s="442"/>
      <c r="D92" s="423"/>
      <c r="E92"/>
      <c r="F92" s="75"/>
      <c r="G92" s="423"/>
      <c r="L92"/>
      <c r="M92"/>
      <c r="N92"/>
      <c r="O92"/>
      <c r="P92"/>
      <c r="Q92"/>
      <c r="R92"/>
      <c r="S92"/>
      <c r="T92"/>
      <c r="U92"/>
    </row>
    <row r="93" spans="2:21" x14ac:dyDescent="0.4">
      <c r="B93" s="22"/>
      <c r="C93" s="442"/>
      <c r="D93" s="423"/>
      <c r="E93"/>
      <c r="F93" s="75"/>
      <c r="G93" s="423"/>
      <c r="L93"/>
      <c r="M93"/>
      <c r="N93"/>
      <c r="O93"/>
      <c r="P93"/>
      <c r="Q93"/>
      <c r="R93"/>
      <c r="S93"/>
      <c r="T93"/>
      <c r="U93"/>
    </row>
    <row r="94" spans="2:21" x14ac:dyDescent="0.4">
      <c r="B94" s="22"/>
      <c r="C94" s="442"/>
      <c r="D94" s="423"/>
      <c r="E94"/>
      <c r="F94" s="75"/>
      <c r="G94" s="423"/>
      <c r="L94"/>
      <c r="M94"/>
      <c r="N94"/>
      <c r="O94"/>
      <c r="P94"/>
      <c r="Q94"/>
      <c r="R94"/>
      <c r="S94"/>
      <c r="T94"/>
      <c r="U94"/>
    </row>
    <row r="95" spans="2:21" x14ac:dyDescent="0.4">
      <c r="B95"/>
      <c r="C95" s="442"/>
      <c r="D95" s="60"/>
      <c r="E95"/>
      <c r="F95" s="75"/>
      <c r="G95" s="423"/>
      <c r="L95"/>
      <c r="M95"/>
      <c r="N95"/>
      <c r="O95"/>
      <c r="P95"/>
      <c r="Q95"/>
      <c r="R95"/>
      <c r="S95"/>
      <c r="T95"/>
      <c r="U95"/>
    </row>
    <row r="96" spans="2:21" x14ac:dyDescent="0.4">
      <c r="B96"/>
      <c r="C96" s="442"/>
      <c r="D96" s="60"/>
      <c r="E96"/>
      <c r="F96" s="75"/>
      <c r="G96" s="423"/>
      <c r="L96"/>
      <c r="M96"/>
      <c r="N96"/>
      <c r="O96"/>
      <c r="P96"/>
      <c r="Q96"/>
      <c r="R96"/>
      <c r="S96"/>
      <c r="T96"/>
      <c r="U96"/>
    </row>
    <row r="97" spans="2:21" x14ac:dyDescent="0.4">
      <c r="B97"/>
      <c r="C97" s="442"/>
      <c r="D97" s="60"/>
      <c r="E97"/>
      <c r="F97" s="75"/>
      <c r="G97" s="423"/>
      <c r="L97"/>
      <c r="M97"/>
      <c r="N97"/>
      <c r="O97"/>
      <c r="P97"/>
      <c r="Q97"/>
      <c r="R97"/>
      <c r="S97"/>
      <c r="T97"/>
      <c r="U97"/>
    </row>
    <row r="98" spans="2:21" x14ac:dyDescent="0.4">
      <c r="B98"/>
      <c r="C98" s="442"/>
      <c r="D98" s="60"/>
      <c r="E98"/>
      <c r="F98" s="75"/>
      <c r="G98" s="423"/>
      <c r="L98"/>
      <c r="M98"/>
      <c r="N98"/>
      <c r="O98"/>
      <c r="P98"/>
      <c r="Q98"/>
      <c r="R98"/>
      <c r="S98"/>
      <c r="T98"/>
      <c r="U98"/>
    </row>
    <row r="99" spans="2:21" x14ac:dyDescent="0.4">
      <c r="B99"/>
      <c r="C99" s="442"/>
      <c r="D99" s="60"/>
      <c r="E99"/>
      <c r="F99" s="75"/>
      <c r="G99" s="423"/>
      <c r="L99"/>
      <c r="M99"/>
      <c r="N99"/>
      <c r="O99"/>
      <c r="P99"/>
      <c r="Q99"/>
      <c r="R99"/>
      <c r="S99"/>
      <c r="T99"/>
      <c r="U99"/>
    </row>
    <row r="100" spans="2:21" x14ac:dyDescent="0.4">
      <c r="B100"/>
      <c r="C100" s="442"/>
      <c r="D100" s="60"/>
      <c r="E100"/>
      <c r="F100" s="75"/>
      <c r="G100" s="423"/>
      <c r="L100"/>
      <c r="M100"/>
      <c r="N100"/>
      <c r="O100"/>
      <c r="P100"/>
      <c r="Q100"/>
      <c r="R100"/>
      <c r="S100"/>
      <c r="T100"/>
      <c r="U100"/>
    </row>
    <row r="101" spans="2:21" x14ac:dyDescent="0.4">
      <c r="B101"/>
      <c r="C101" s="442"/>
      <c r="D101" s="60"/>
      <c r="E101"/>
      <c r="F101" s="75"/>
      <c r="G101" s="423"/>
      <c r="L101"/>
      <c r="M101"/>
      <c r="N101"/>
      <c r="O101"/>
      <c r="P101"/>
      <c r="Q101"/>
      <c r="R101"/>
      <c r="S101"/>
      <c r="T101"/>
      <c r="U101"/>
    </row>
    <row r="102" spans="2:21" x14ac:dyDescent="0.4">
      <c r="B102"/>
      <c r="C102" s="442"/>
      <c r="D102" s="60"/>
      <c r="E102"/>
      <c r="F102" s="75"/>
      <c r="G102" s="423"/>
      <c r="L102"/>
      <c r="M102"/>
      <c r="N102"/>
      <c r="O102"/>
      <c r="P102"/>
      <c r="Q102"/>
      <c r="R102"/>
      <c r="S102"/>
      <c r="T102"/>
      <c r="U102"/>
    </row>
    <row r="103" spans="2:21" x14ac:dyDescent="0.4">
      <c r="B103"/>
      <c r="C103" s="442"/>
      <c r="D103" s="60"/>
      <c r="E103"/>
      <c r="L103"/>
      <c r="M103"/>
      <c r="N103"/>
      <c r="O103"/>
      <c r="P103"/>
      <c r="Q103"/>
      <c r="R103"/>
      <c r="S103"/>
      <c r="T103"/>
      <c r="U103"/>
    </row>
    <row r="104" spans="2:21" x14ac:dyDescent="0.4">
      <c r="B104"/>
      <c r="E104"/>
      <c r="L104"/>
      <c r="M104"/>
      <c r="N104"/>
      <c r="O104"/>
      <c r="P104"/>
      <c r="Q104"/>
      <c r="R104"/>
      <c r="S104"/>
      <c r="T104"/>
      <c r="U104"/>
    </row>
    <row r="105" spans="2:21" x14ac:dyDescent="0.4">
      <c r="B105"/>
      <c r="E105"/>
      <c r="L105"/>
      <c r="M105"/>
      <c r="N105"/>
      <c r="O105"/>
      <c r="P105"/>
      <c r="Q105"/>
      <c r="R105"/>
      <c r="S105"/>
      <c r="T105"/>
      <c r="U105"/>
    </row>
    <row r="106" spans="2:21" x14ac:dyDescent="0.4">
      <c r="B106"/>
      <c r="E106"/>
      <c r="L106"/>
      <c r="M106"/>
      <c r="N106"/>
      <c r="O106"/>
      <c r="P106"/>
      <c r="Q106"/>
      <c r="R106"/>
      <c r="S106"/>
      <c r="T106"/>
      <c r="U106"/>
    </row>
    <row r="107" spans="2:21" x14ac:dyDescent="0.4">
      <c r="B107"/>
      <c r="E107"/>
      <c r="L107"/>
      <c r="M107"/>
      <c r="N107"/>
      <c r="O107"/>
      <c r="P107"/>
      <c r="Q107"/>
      <c r="R107"/>
      <c r="S107"/>
      <c r="T107"/>
      <c r="U107"/>
    </row>
    <row r="108" spans="2:21" x14ac:dyDescent="0.4">
      <c r="B108"/>
      <c r="E108"/>
      <c r="L108"/>
      <c r="M108"/>
      <c r="N108"/>
      <c r="O108"/>
      <c r="P108"/>
      <c r="Q108"/>
      <c r="R108"/>
      <c r="S108"/>
      <c r="T108"/>
      <c r="U108"/>
    </row>
    <row r="109" spans="2:21" x14ac:dyDescent="0.4">
      <c r="B109"/>
      <c r="E109"/>
      <c r="L109"/>
      <c r="M109"/>
      <c r="N109"/>
      <c r="O109"/>
      <c r="P109"/>
      <c r="Q109"/>
      <c r="R109"/>
      <c r="S109"/>
      <c r="T109"/>
      <c r="U109"/>
    </row>
    <row r="110" spans="2:21" x14ac:dyDescent="0.4">
      <c r="B110"/>
      <c r="E110"/>
      <c r="L110"/>
      <c r="M110"/>
      <c r="N110"/>
      <c r="O110"/>
      <c r="P110"/>
      <c r="Q110"/>
      <c r="R110"/>
      <c r="S110"/>
      <c r="T110"/>
      <c r="U110"/>
    </row>
    <row r="111" spans="2:21" x14ac:dyDescent="0.4">
      <c r="B111"/>
      <c r="E111"/>
      <c r="L111"/>
      <c r="M111"/>
      <c r="N111"/>
      <c r="O111"/>
      <c r="P111"/>
      <c r="Q111"/>
      <c r="R111"/>
      <c r="S111"/>
      <c r="T111"/>
      <c r="U111"/>
    </row>
    <row r="112" spans="2:21" x14ac:dyDescent="0.4">
      <c r="B112"/>
      <c r="E112"/>
      <c r="L112"/>
      <c r="M112"/>
      <c r="N112"/>
      <c r="O112"/>
      <c r="P112"/>
      <c r="Q112"/>
      <c r="R112"/>
      <c r="S112"/>
      <c r="T112"/>
      <c r="U112"/>
    </row>
    <row r="113" spans="2:5" x14ac:dyDescent="0.4">
      <c r="B113"/>
      <c r="E113"/>
    </row>
    <row r="114" spans="2:5" x14ac:dyDescent="0.4">
      <c r="B114"/>
      <c r="E114"/>
    </row>
    <row r="115" spans="2:5" x14ac:dyDescent="0.4">
      <c r="B115"/>
      <c r="E115"/>
    </row>
    <row r="116" spans="2:5" x14ac:dyDescent="0.4">
      <c r="B116"/>
      <c r="E116"/>
    </row>
    <row r="117" spans="2:5" x14ac:dyDescent="0.4">
      <c r="B117"/>
      <c r="E117"/>
    </row>
    <row r="118" spans="2:5" x14ac:dyDescent="0.4">
      <c r="B118"/>
      <c r="E118"/>
    </row>
    <row r="119" spans="2:5" x14ac:dyDescent="0.4">
      <c r="B119"/>
      <c r="E119"/>
    </row>
    <row r="120" spans="2:5" x14ac:dyDescent="0.4">
      <c r="B120"/>
      <c r="E120"/>
    </row>
    <row r="121" spans="2:5" x14ac:dyDescent="0.4">
      <c r="B121"/>
      <c r="E121"/>
    </row>
    <row r="122" spans="2:5" x14ac:dyDescent="0.4">
      <c r="B122"/>
      <c r="E122"/>
    </row>
    <row r="123" spans="2:5" x14ac:dyDescent="0.4">
      <c r="B123"/>
      <c r="E123"/>
    </row>
    <row r="124" spans="2:5" x14ac:dyDescent="0.4">
      <c r="B124"/>
      <c r="E124"/>
    </row>
    <row r="125" spans="2:5" x14ac:dyDescent="0.4">
      <c r="B125"/>
      <c r="E125"/>
    </row>
    <row r="126" spans="2:5" x14ac:dyDescent="0.4">
      <c r="B126"/>
      <c r="E126"/>
    </row>
    <row r="127" spans="2:5" x14ac:dyDescent="0.4">
      <c r="B127"/>
      <c r="E127"/>
    </row>
    <row r="128" spans="2:5" x14ac:dyDescent="0.4">
      <c r="B128"/>
    </row>
    <row r="129" spans="2:2" x14ac:dyDescent="0.4">
      <c r="B129"/>
    </row>
  </sheetData>
  <phoneticPr fontId="1" type="noConversion"/>
  <dataValidations count="1">
    <dataValidation type="list" allowBlank="1" showInputMessage="1" showErrorMessage="1" sqref="B19:B72 B6">
      <formula1>$M$31:$M$47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AL52"/>
  <sheetViews>
    <sheetView topLeftCell="P1" workbookViewId="0">
      <selection activeCell="V23" sqref="V23"/>
    </sheetView>
  </sheetViews>
  <sheetFormatPr defaultColWidth="9" defaultRowHeight="17.399999999999999" x14ac:dyDescent="0.4"/>
  <cols>
    <col min="1" max="1" width="0" style="60" hidden="1" customWidth="1"/>
    <col min="2" max="6" width="9" style="60"/>
    <col min="7" max="7" width="9.5" style="60" bestFit="1" customWidth="1"/>
    <col min="8" max="8" width="13" style="60" bestFit="1" customWidth="1"/>
    <col min="9" max="10" width="9" style="60"/>
    <col min="11" max="11" width="10.5" style="60" customWidth="1"/>
    <col min="12" max="15" width="9" style="60"/>
    <col min="16" max="16" width="11.19921875" style="60" customWidth="1"/>
    <col min="17" max="19" width="9" style="60"/>
    <col min="20" max="20" width="5.8984375" style="60" customWidth="1"/>
    <col min="21" max="21" width="35.5" style="60" customWidth="1"/>
    <col min="22" max="22" width="61.09765625" style="60" customWidth="1"/>
    <col min="23" max="24" width="14.59765625" style="60" bestFit="1" customWidth="1"/>
    <col min="25" max="25" width="28.69921875" style="60" customWidth="1"/>
    <col min="26" max="26" width="9" style="60"/>
    <col min="27" max="27" width="11.8984375" style="60" bestFit="1" customWidth="1"/>
    <col min="28" max="28" width="15" style="60" customWidth="1"/>
    <col min="29" max="29" width="17.3984375" style="60" customWidth="1"/>
    <col min="30" max="30" width="10.09765625" style="60" bestFit="1" customWidth="1"/>
    <col min="31" max="36" width="9.8984375" style="60" customWidth="1"/>
    <col min="37" max="37" width="9" style="60"/>
    <col min="38" max="38" width="11.3984375" style="60" bestFit="1" customWidth="1"/>
    <col min="39" max="16384" width="9" style="60"/>
  </cols>
  <sheetData>
    <row r="1" spans="1:25" ht="18" thickBot="1" x14ac:dyDescent="0.45">
      <c r="A1" s="1"/>
      <c r="B1" s="18" t="s">
        <v>349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350</v>
      </c>
      <c r="R1" s="1"/>
    </row>
    <row r="2" spans="1:25" x14ac:dyDescent="0.4">
      <c r="A2" s="520"/>
      <c r="B2" s="520"/>
      <c r="C2" s="11" t="s">
        <v>351</v>
      </c>
      <c r="D2" s="11" t="s">
        <v>352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353</v>
      </c>
      <c r="Q2" s="11" t="s">
        <v>354</v>
      </c>
      <c r="R2" s="12" t="s">
        <v>355</v>
      </c>
    </row>
    <row r="3" spans="1:25" x14ac:dyDescent="0.4">
      <c r="A3" s="4"/>
      <c r="B3" s="516" t="s">
        <v>164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5" x14ac:dyDescent="0.4">
      <c r="A4" s="4"/>
      <c r="B4" s="516"/>
      <c r="C4" s="19" t="s">
        <v>165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5" x14ac:dyDescent="0.4">
      <c r="A5" s="4"/>
      <c r="B5" s="516"/>
      <c r="C5" s="20" t="s">
        <v>356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5" x14ac:dyDescent="0.4">
      <c r="A6" s="4"/>
      <c r="B6" s="516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357</v>
      </c>
    </row>
    <row r="7" spans="1:25" x14ac:dyDescent="0.4">
      <c r="A7" s="4"/>
      <c r="B7" s="516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358</v>
      </c>
    </row>
    <row r="8" spans="1:25" ht="18" thickBot="1" x14ac:dyDescent="0.45">
      <c r="A8" s="14"/>
      <c r="B8" s="517"/>
      <c r="C8" s="15" t="s">
        <v>359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5" ht="19.5" customHeight="1" thickBot="1" x14ac:dyDescent="0.45">
      <c r="H9" s="35">
        <f>9320000+X16+2800000</f>
        <v>15420000</v>
      </c>
      <c r="T9" s="36" t="s">
        <v>389</v>
      </c>
      <c r="X9" s="387" t="s">
        <v>575</v>
      </c>
      <c r="Y9" s="424">
        <f ca="1">TODAY()</f>
        <v>46118</v>
      </c>
    </row>
    <row r="10" spans="1:25" ht="22.5" customHeight="1" thickBot="1" x14ac:dyDescent="0.45">
      <c r="T10" s="112" t="s">
        <v>360</v>
      </c>
      <c r="U10" s="113" t="s">
        <v>361</v>
      </c>
      <c r="V10" s="113" t="s">
        <v>260</v>
      </c>
      <c r="W10" s="113" t="s">
        <v>465</v>
      </c>
      <c r="X10" s="113" t="s">
        <v>466</v>
      </c>
      <c r="Y10" s="114" t="s">
        <v>167</v>
      </c>
    </row>
    <row r="11" spans="1:25" ht="72" customHeight="1" thickBot="1" x14ac:dyDescent="0.45">
      <c r="T11" s="425">
        <v>1</v>
      </c>
      <c r="U11" s="411" t="s">
        <v>674</v>
      </c>
      <c r="V11" s="372" t="s">
        <v>675</v>
      </c>
      <c r="W11" s="373">
        <v>3832900</v>
      </c>
      <c r="X11" s="426">
        <v>3300000</v>
      </c>
      <c r="Y11" s="427"/>
    </row>
    <row r="12" spans="1:25" ht="62.25" hidden="1" customHeight="1" x14ac:dyDescent="0.4">
      <c r="T12" s="117"/>
      <c r="U12" s="27"/>
      <c r="V12" s="228"/>
      <c r="W12" s="76"/>
      <c r="X12" s="76"/>
      <c r="Y12" s="28"/>
    </row>
    <row r="13" spans="1:25" ht="75" hidden="1" customHeight="1" x14ac:dyDescent="0.4">
      <c r="T13" s="68"/>
      <c r="U13" s="61"/>
      <c r="V13" s="320"/>
      <c r="W13" s="69"/>
      <c r="X13" s="69"/>
      <c r="Y13" s="23"/>
    </row>
    <row r="14" spans="1:25" ht="73.5" hidden="1" customHeight="1" thickBot="1" x14ac:dyDescent="0.45">
      <c r="T14" s="24"/>
      <c r="U14" s="25"/>
      <c r="V14" s="82"/>
      <c r="W14" s="33"/>
      <c r="X14" s="33"/>
      <c r="Y14" s="408"/>
    </row>
    <row r="15" spans="1:25" ht="49.5" hidden="1" customHeight="1" thickBot="1" x14ac:dyDescent="0.45">
      <c r="T15" s="79"/>
      <c r="U15" s="217"/>
      <c r="V15" s="83"/>
      <c r="W15" s="38"/>
      <c r="X15" s="38"/>
      <c r="Y15" s="291"/>
    </row>
    <row r="16" spans="1:25" ht="19.5" customHeight="1" thickBot="1" x14ac:dyDescent="0.45">
      <c r="W16" s="294" t="s">
        <v>90</v>
      </c>
      <c r="X16" s="346">
        <f>SUM(X11:X15)</f>
        <v>3300000</v>
      </c>
      <c r="Y16" s="22"/>
    </row>
    <row r="17" spans="20:27" x14ac:dyDescent="0.4">
      <c r="T17" s="521"/>
      <c r="U17" s="522"/>
      <c r="V17" s="522"/>
      <c r="W17" s="522"/>
      <c r="X17" s="522"/>
      <c r="Y17" s="522"/>
    </row>
    <row r="18" spans="20:27" x14ac:dyDescent="0.4">
      <c r="AA18" s="75">
        <f>25140000+2100000+16590000</f>
        <v>43830000</v>
      </c>
    </row>
    <row r="25" spans="20:27" ht="129" customHeight="1" x14ac:dyDescent="0.4">
      <c r="T25" s="187"/>
    </row>
    <row r="26" spans="20:27" ht="25.5" customHeight="1" x14ac:dyDescent="0.4">
      <c r="T26" s="187"/>
    </row>
    <row r="27" spans="20:27" ht="21.75" customHeight="1" thickBot="1" x14ac:dyDescent="0.45">
      <c r="T27" s="36" t="s">
        <v>73</v>
      </c>
    </row>
    <row r="28" spans="20:27" ht="22.5" customHeight="1" thickBot="1" x14ac:dyDescent="0.45">
      <c r="T28" s="188" t="s">
        <v>70</v>
      </c>
      <c r="U28" s="292" t="s">
        <v>170</v>
      </c>
      <c r="V28" s="292" t="s">
        <v>201</v>
      </c>
      <c r="W28" s="264"/>
      <c r="X28" s="292" t="s">
        <v>319</v>
      </c>
      <c r="Y28" s="293" t="s">
        <v>318</v>
      </c>
    </row>
    <row r="29" spans="20:27" ht="57.75" customHeight="1" thickBot="1" x14ac:dyDescent="0.45">
      <c r="T29" s="24">
        <v>1</v>
      </c>
      <c r="U29" s="25" t="s">
        <v>450</v>
      </c>
      <c r="V29" s="111" t="s">
        <v>451</v>
      </c>
      <c r="W29" s="261"/>
      <c r="X29" s="263">
        <v>12335100</v>
      </c>
      <c r="Y29" s="262"/>
    </row>
    <row r="30" spans="20:27" ht="19.5" customHeight="1" thickBot="1" x14ac:dyDescent="0.45">
      <c r="W30" s="294" t="s">
        <v>362</v>
      </c>
      <c r="X30" s="346">
        <f>SUM(X29)</f>
        <v>12335100</v>
      </c>
    </row>
    <row r="31" spans="20:27" ht="8.25" customHeight="1" x14ac:dyDescent="0.4"/>
    <row r="32" spans="20:27" ht="18" thickBot="1" x14ac:dyDescent="0.45">
      <c r="T32" s="36" t="s">
        <v>363</v>
      </c>
    </row>
    <row r="33" spans="20:36" ht="22.5" customHeight="1" thickBot="1" x14ac:dyDescent="0.45">
      <c r="T33" s="220" t="s">
        <v>169</v>
      </c>
      <c r="U33" s="221" t="s">
        <v>364</v>
      </c>
      <c r="V33" s="221" t="s">
        <v>365</v>
      </c>
      <c r="W33" s="221" t="s">
        <v>366</v>
      </c>
      <c r="X33" s="221" t="s">
        <v>345</v>
      </c>
      <c r="Y33" s="222" t="s">
        <v>208</v>
      </c>
    </row>
    <row r="34" spans="20:36" ht="56.25" customHeight="1" thickBot="1" x14ac:dyDescent="0.45">
      <c r="T34" s="202">
        <v>1</v>
      </c>
      <c r="U34" s="290" t="s">
        <v>369</v>
      </c>
      <c r="V34" s="204" t="s">
        <v>370</v>
      </c>
      <c r="W34" s="205">
        <f>3000000+5500000</f>
        <v>8500000</v>
      </c>
      <c r="X34" s="205">
        <v>8000000</v>
      </c>
      <c r="Y34" s="223" t="s">
        <v>368</v>
      </c>
    </row>
    <row r="35" spans="20:36" ht="45.75" customHeight="1" thickBot="1" x14ac:dyDescent="0.45">
      <c r="T35" s="191"/>
      <c r="U35" s="192"/>
      <c r="V35" s="193"/>
      <c r="W35" s="194"/>
      <c r="X35" s="195"/>
      <c r="Y35" s="196"/>
    </row>
    <row r="36" spans="20:36" ht="23.25" customHeight="1" thickBot="1" x14ac:dyDescent="0.45">
      <c r="T36" s="79"/>
      <c r="U36" s="37"/>
      <c r="V36" s="197"/>
      <c r="W36" s="198"/>
      <c r="X36" s="199"/>
      <c r="Y36" s="200"/>
    </row>
    <row r="37" spans="20:36" ht="18" thickBot="1" x14ac:dyDescent="0.45">
      <c r="W37" s="294" t="s">
        <v>367</v>
      </c>
      <c r="X37" s="201">
        <f>SUM(X34:X36)</f>
        <v>8000000</v>
      </c>
    </row>
    <row r="38" spans="20:36" ht="21.75" customHeight="1" x14ac:dyDescent="0.4">
      <c r="T38" s="32"/>
    </row>
    <row r="39" spans="20:36" ht="21.75" customHeight="1" thickBot="1" x14ac:dyDescent="0.45">
      <c r="T39" s="36" t="s">
        <v>73</v>
      </c>
    </row>
    <row r="40" spans="20:36" ht="30.75" customHeight="1" thickBot="1" x14ac:dyDescent="0.45">
      <c r="T40" s="188" t="s">
        <v>70</v>
      </c>
      <c r="U40" s="292" t="s">
        <v>170</v>
      </c>
      <c r="V40" s="292" t="s">
        <v>201</v>
      </c>
      <c r="W40" s="264"/>
      <c r="X40" s="292" t="s">
        <v>319</v>
      </c>
      <c r="Y40" s="293" t="s">
        <v>318</v>
      </c>
    </row>
    <row r="41" spans="20:36" ht="57.75" customHeight="1" thickBot="1" x14ac:dyDescent="0.45">
      <c r="T41" s="24">
        <v>1</v>
      </c>
      <c r="U41" s="25" t="s">
        <v>371</v>
      </c>
      <c r="V41" s="111" t="s">
        <v>372</v>
      </c>
      <c r="W41" s="261"/>
      <c r="X41" s="263">
        <v>18970250</v>
      </c>
      <c r="Y41" s="262"/>
    </row>
    <row r="42" spans="20:36" ht="21.75" customHeight="1" thickBot="1" x14ac:dyDescent="0.45">
      <c r="W42" s="294" t="s">
        <v>32</v>
      </c>
      <c r="X42" s="30">
        <f>SUM(X41)</f>
        <v>18970250</v>
      </c>
    </row>
    <row r="46" spans="20:36" ht="18" thickBot="1" x14ac:dyDescent="0.45"/>
    <row r="47" spans="20:36" ht="19.5" customHeight="1" x14ac:dyDescent="0.4">
      <c r="AC47" s="327"/>
      <c r="AD47" s="526" t="s">
        <v>373</v>
      </c>
      <c r="AE47" s="523" t="s">
        <v>375</v>
      </c>
      <c r="AF47" s="524"/>
      <c r="AG47" s="524"/>
      <c r="AH47" s="524"/>
      <c r="AI47" s="524"/>
      <c r="AJ47" s="525"/>
    </row>
    <row r="48" spans="20:36" ht="19.5" customHeight="1" thickBot="1" x14ac:dyDescent="0.45">
      <c r="AC48" s="328"/>
      <c r="AD48" s="527"/>
      <c r="AE48" s="326" t="s">
        <v>5</v>
      </c>
      <c r="AF48" s="326" t="s">
        <v>6</v>
      </c>
      <c r="AG48" s="326" t="s">
        <v>7</v>
      </c>
      <c r="AH48" s="326" t="s">
        <v>8</v>
      </c>
      <c r="AI48" s="326" t="s">
        <v>9</v>
      </c>
      <c r="AJ48" s="184" t="s">
        <v>10</v>
      </c>
    </row>
    <row r="49" spans="29:38" ht="19.5" customHeight="1" x14ac:dyDescent="0.4">
      <c r="AC49" s="297" t="s">
        <v>374</v>
      </c>
      <c r="AD49" s="298">
        <f>SUM(AE49:AJ49)</f>
        <v>144000000</v>
      </c>
      <c r="AE49" s="298">
        <v>23500000</v>
      </c>
      <c r="AF49" s="298">
        <v>23500000</v>
      </c>
      <c r="AG49" s="298">
        <v>23500000</v>
      </c>
      <c r="AH49" s="298">
        <v>23500000</v>
      </c>
      <c r="AI49" s="298">
        <v>25000000</v>
      </c>
      <c r="AJ49" s="299">
        <v>25000000</v>
      </c>
      <c r="AL49" s="308">
        <f>SUM(AE49:AJ49)</f>
        <v>144000000</v>
      </c>
    </row>
    <row r="50" spans="29:38" ht="19.5" customHeight="1" x14ac:dyDescent="0.4">
      <c r="AC50" s="300" t="s">
        <v>204</v>
      </c>
      <c r="AD50" s="301">
        <f>SUM(AE50:AF50)</f>
        <v>38662267</v>
      </c>
      <c r="AE50" s="301">
        <v>19343364</v>
      </c>
      <c r="AF50" s="301">
        <v>19318903</v>
      </c>
      <c r="AG50" s="330">
        <v>21223173</v>
      </c>
      <c r="AH50" s="302"/>
      <c r="AI50" s="302"/>
      <c r="AJ50" s="303"/>
      <c r="AL50" s="308">
        <f>SUM(AE50:AF50)</f>
        <v>38662267</v>
      </c>
    </row>
    <row r="51" spans="29:38" ht="19.5" customHeight="1" thickBot="1" x14ac:dyDescent="0.45">
      <c r="AC51" s="304" t="s">
        <v>376</v>
      </c>
      <c r="AD51" s="305">
        <v>0.27</v>
      </c>
      <c r="AE51" s="305">
        <v>0.82</v>
      </c>
      <c r="AF51" s="329">
        <v>0.82</v>
      </c>
      <c r="AG51" s="307">
        <v>0.9</v>
      </c>
      <c r="AH51" s="305">
        <v>0</v>
      </c>
      <c r="AI51" s="305">
        <v>0</v>
      </c>
      <c r="AJ51" s="306">
        <v>0</v>
      </c>
    </row>
    <row r="52" spans="29:38" x14ac:dyDescent="0.4">
      <c r="AC52" s="296"/>
      <c r="AD52"/>
      <c r="AE52"/>
      <c r="AF52"/>
      <c r="AG52"/>
      <c r="AH52"/>
      <c r="AI52"/>
      <c r="AJ52"/>
    </row>
  </sheetData>
  <mergeCells count="5">
    <mergeCell ref="A2:B2"/>
    <mergeCell ref="B3:B8"/>
    <mergeCell ref="T17:Y17"/>
    <mergeCell ref="AE47:AJ47"/>
    <mergeCell ref="AD47:AD48"/>
  </mergeCells>
  <phoneticPr fontId="1" type="noConversion"/>
  <pageMargins left="0.22" right="0.17" top="0.66" bottom="0.18" header="0.31496062992125984" footer="0.17"/>
  <pageSetup paperSize="9" scale="82" orientation="landscape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pageSetUpPr fitToPage="1"/>
  </sheetPr>
  <dimension ref="A1:AH48"/>
  <sheetViews>
    <sheetView showGridLines="0" topLeftCell="M10" workbookViewId="0">
      <selection activeCell="P13" sqref="P13"/>
    </sheetView>
  </sheetViews>
  <sheetFormatPr defaultColWidth="9" defaultRowHeight="17.399999999999999" x14ac:dyDescent="0.4"/>
  <cols>
    <col min="1" max="1" width="0" style="60" hidden="1" customWidth="1"/>
    <col min="2" max="6" width="9" style="60"/>
    <col min="7" max="7" width="9.5" style="60" bestFit="1" customWidth="1"/>
    <col min="8" max="8" width="13" style="60" bestFit="1" customWidth="1"/>
    <col min="9" max="10" width="9" style="60"/>
    <col min="11" max="11" width="10.5" style="60" customWidth="1"/>
    <col min="12" max="15" width="9" style="60"/>
    <col min="16" max="16" width="11.19921875" style="60" customWidth="1"/>
    <col min="17" max="19" width="9" style="60"/>
    <col min="20" max="20" width="5.8984375" style="60" customWidth="1"/>
    <col min="21" max="21" width="35.5" style="60" customWidth="1"/>
    <col min="22" max="22" width="61.09765625" style="60" customWidth="1"/>
    <col min="23" max="24" width="14.59765625" style="60" bestFit="1" customWidth="1"/>
    <col min="25" max="25" width="28.69921875" style="60" customWidth="1"/>
    <col min="26" max="26" width="9" style="60"/>
    <col min="27" max="27" width="11.8984375" style="60" bestFit="1" customWidth="1"/>
    <col min="28" max="28" width="16.5" style="60" customWidth="1"/>
    <col min="29" max="33" width="11.19921875" style="60" customWidth="1"/>
    <col min="34" max="34" width="11.59765625" style="60" customWidth="1"/>
    <col min="35" max="37" width="9.8984375" style="60" customWidth="1"/>
    <col min="38" max="38" width="9" style="60"/>
    <col min="39" max="39" width="11.3984375" style="60" bestFit="1" customWidth="1"/>
    <col min="40" max="16384" width="9" style="60"/>
  </cols>
  <sheetData>
    <row r="1" spans="1:25" ht="18" thickBot="1" x14ac:dyDescent="0.45">
      <c r="A1" s="1"/>
      <c r="B1" s="18" t="s">
        <v>676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677</v>
      </c>
      <c r="R1" s="1"/>
    </row>
    <row r="2" spans="1:25" x14ac:dyDescent="0.4">
      <c r="A2" s="520"/>
      <c r="B2" s="520"/>
      <c r="C2" s="11" t="s">
        <v>678</v>
      </c>
      <c r="D2" s="11" t="s">
        <v>679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680</v>
      </c>
      <c r="Q2" s="11" t="s">
        <v>681</v>
      </c>
      <c r="R2" s="12" t="s">
        <v>682</v>
      </c>
    </row>
    <row r="3" spans="1:25" x14ac:dyDescent="0.4">
      <c r="A3" s="4"/>
      <c r="B3" s="516" t="s">
        <v>683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5" x14ac:dyDescent="0.4">
      <c r="A4" s="4"/>
      <c r="B4" s="516"/>
      <c r="C4" s="19" t="s">
        <v>684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5" x14ac:dyDescent="0.4">
      <c r="A5" s="4"/>
      <c r="B5" s="516"/>
      <c r="C5" s="20" t="s">
        <v>685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5" x14ac:dyDescent="0.4">
      <c r="A6" s="4"/>
      <c r="B6" s="516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686</v>
      </c>
    </row>
    <row r="7" spans="1:25" x14ac:dyDescent="0.4">
      <c r="A7" s="4"/>
      <c r="B7" s="516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687</v>
      </c>
    </row>
    <row r="8" spans="1:25" ht="18" thickBot="1" x14ac:dyDescent="0.45">
      <c r="A8" s="14"/>
      <c r="B8" s="517"/>
      <c r="C8" s="15" t="s">
        <v>688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5" ht="19.5" customHeight="1" thickBot="1" x14ac:dyDescent="0.45">
      <c r="H9" s="35">
        <f>9320000+X16+2800000</f>
        <v>25463356</v>
      </c>
      <c r="T9" s="36" t="s">
        <v>794</v>
      </c>
      <c r="X9" s="387" t="s">
        <v>689</v>
      </c>
      <c r="Y9" s="424">
        <f ca="1">TODAY()</f>
        <v>46118</v>
      </c>
    </row>
    <row r="10" spans="1:25" ht="22.5" customHeight="1" thickBot="1" x14ac:dyDescent="0.45">
      <c r="T10" s="112" t="s">
        <v>690</v>
      </c>
      <c r="U10" s="113" t="s">
        <v>691</v>
      </c>
      <c r="V10" s="113" t="s">
        <v>692</v>
      </c>
      <c r="W10" s="113" t="s">
        <v>789</v>
      </c>
      <c r="X10" s="113" t="s">
        <v>790</v>
      </c>
      <c r="Y10" s="114" t="s">
        <v>693</v>
      </c>
    </row>
    <row r="11" spans="1:25" ht="72" customHeight="1" thickBot="1" x14ac:dyDescent="0.45">
      <c r="T11" s="425">
        <v>1</v>
      </c>
      <c r="U11" s="502" t="s">
        <v>787</v>
      </c>
      <c r="V11" s="372" t="s">
        <v>806</v>
      </c>
      <c r="W11" s="373"/>
      <c r="X11" s="503">
        <v>13343356</v>
      </c>
      <c r="Y11" s="504" t="s">
        <v>805</v>
      </c>
    </row>
    <row r="12" spans="1:25" ht="62.25" customHeight="1" x14ac:dyDescent="0.4">
      <c r="T12" s="117">
        <v>2</v>
      </c>
      <c r="U12" s="501" t="s">
        <v>788</v>
      </c>
      <c r="V12" s="228" t="s">
        <v>793</v>
      </c>
      <c r="W12" s="76"/>
      <c r="X12" s="76"/>
      <c r="Y12" s="28"/>
    </row>
    <row r="13" spans="1:25" ht="108.75" customHeight="1" x14ac:dyDescent="0.4">
      <c r="T13" s="68">
        <v>3</v>
      </c>
      <c r="U13" s="471" t="s">
        <v>791</v>
      </c>
      <c r="V13" s="320" t="s">
        <v>792</v>
      </c>
      <c r="W13" s="69"/>
      <c r="X13" s="69"/>
      <c r="Y13" s="350"/>
    </row>
    <row r="14" spans="1:25" ht="73.5" customHeight="1" thickBot="1" x14ac:dyDescent="0.45">
      <c r="T14" s="24">
        <v>4</v>
      </c>
      <c r="U14" s="348"/>
      <c r="V14" s="82"/>
      <c r="W14" s="33"/>
      <c r="X14" s="33"/>
      <c r="Y14" s="408"/>
    </row>
    <row r="15" spans="1:25" ht="49.5" customHeight="1" thickBot="1" x14ac:dyDescent="0.45">
      <c r="T15" s="79"/>
      <c r="U15" s="217"/>
      <c r="V15" s="83"/>
      <c r="W15" s="38"/>
      <c r="X15" s="38"/>
      <c r="Y15" s="421"/>
    </row>
    <row r="16" spans="1:25" ht="19.5" customHeight="1" thickBot="1" x14ac:dyDescent="0.45">
      <c r="W16" s="422" t="s">
        <v>694</v>
      </c>
      <c r="X16" s="346">
        <f>SUM(X11:X15)</f>
        <v>13343356</v>
      </c>
      <c r="Y16" s="22"/>
    </row>
    <row r="17" spans="20:27" ht="7.5" customHeight="1" x14ac:dyDescent="0.4">
      <c r="T17" s="521"/>
      <c r="U17" s="522"/>
      <c r="V17" s="522"/>
      <c r="W17" s="522"/>
      <c r="X17" s="522"/>
      <c r="Y17" s="522"/>
    </row>
    <row r="18" spans="20:27" x14ac:dyDescent="0.4">
      <c r="T18" s="48" t="s">
        <v>795</v>
      </c>
      <c r="AA18" s="75">
        <f>25140000+2100000+16590000</f>
        <v>43830000</v>
      </c>
    </row>
    <row r="19" spans="20:27" ht="59.25" customHeight="1" x14ac:dyDescent="0.4">
      <c r="Z19" s="60" t="s">
        <v>797</v>
      </c>
      <c r="AA19" s="60">
        <v>14127692</v>
      </c>
    </row>
    <row r="20" spans="20:27" x14ac:dyDescent="0.4">
      <c r="Z20" s="60" t="s">
        <v>798</v>
      </c>
      <c r="AA20" s="60">
        <v>550000</v>
      </c>
    </row>
    <row r="21" spans="20:27" ht="8.25" customHeight="1" x14ac:dyDescent="0.4"/>
    <row r="22" spans="20:27" hidden="1" x14ac:dyDescent="0.4">
      <c r="T22" s="36" t="s">
        <v>695</v>
      </c>
    </row>
    <row r="23" spans="20:27" ht="22.5" hidden="1" customHeight="1" thickBot="1" x14ac:dyDescent="0.45">
      <c r="T23" s="220" t="s">
        <v>690</v>
      </c>
      <c r="U23" s="221" t="s">
        <v>696</v>
      </c>
      <c r="V23" s="221" t="s">
        <v>697</v>
      </c>
      <c r="W23" s="221" t="s">
        <v>698</v>
      </c>
      <c r="X23" s="221" t="s">
        <v>699</v>
      </c>
      <c r="Y23" s="222" t="s">
        <v>700</v>
      </c>
    </row>
    <row r="24" spans="20:27" ht="56.25" hidden="1" customHeight="1" thickBot="1" x14ac:dyDescent="0.45">
      <c r="T24" s="202">
        <v>1</v>
      </c>
      <c r="U24" s="290" t="s">
        <v>701</v>
      </c>
      <c r="V24" s="204" t="s">
        <v>702</v>
      </c>
      <c r="W24" s="205">
        <f>3000000+5500000</f>
        <v>8500000</v>
      </c>
      <c r="X24" s="205">
        <v>8000000</v>
      </c>
      <c r="Y24" s="223" t="s">
        <v>703</v>
      </c>
    </row>
    <row r="25" spans="20:27" ht="45.75" hidden="1" customHeight="1" thickBot="1" x14ac:dyDescent="0.45">
      <c r="T25" s="191"/>
      <c r="U25" s="192"/>
      <c r="V25" s="193"/>
      <c r="W25" s="194"/>
      <c r="X25" s="195"/>
      <c r="Y25" s="196"/>
    </row>
    <row r="26" spans="20:27" ht="23.25" hidden="1" customHeight="1" thickBot="1" x14ac:dyDescent="0.45">
      <c r="T26" s="79"/>
      <c r="U26" s="37"/>
      <c r="V26" s="197"/>
      <c r="W26" s="198"/>
      <c r="X26" s="199"/>
      <c r="Y26" s="200"/>
    </row>
    <row r="27" spans="20:27" ht="18" hidden="1" thickBot="1" x14ac:dyDescent="0.45">
      <c r="W27" s="422" t="s">
        <v>694</v>
      </c>
      <c r="X27" s="201">
        <f>SUM(X24:X26)</f>
        <v>8000000</v>
      </c>
    </row>
    <row r="28" spans="20:27" ht="21.75" hidden="1" customHeight="1" x14ac:dyDescent="0.4">
      <c r="T28" s="32"/>
    </row>
    <row r="29" spans="20:27" ht="21.75" hidden="1" customHeight="1" thickBot="1" x14ac:dyDescent="0.45">
      <c r="T29" s="36" t="s">
        <v>704</v>
      </c>
    </row>
    <row r="30" spans="20:27" ht="30.75" hidden="1" customHeight="1" thickBot="1" x14ac:dyDescent="0.45">
      <c r="T30" s="188" t="s">
        <v>690</v>
      </c>
      <c r="U30" s="292" t="s">
        <v>696</v>
      </c>
      <c r="V30" s="292" t="s">
        <v>705</v>
      </c>
      <c r="W30" s="264"/>
      <c r="X30" s="292" t="s">
        <v>706</v>
      </c>
      <c r="Y30" s="293" t="s">
        <v>707</v>
      </c>
    </row>
    <row r="31" spans="20:27" ht="57.75" hidden="1" customHeight="1" thickBot="1" x14ac:dyDescent="0.45">
      <c r="T31" s="24">
        <v>1</v>
      </c>
      <c r="U31" s="25" t="s">
        <v>708</v>
      </c>
      <c r="V31" s="111" t="s">
        <v>709</v>
      </c>
      <c r="W31" s="261"/>
      <c r="X31" s="263">
        <v>18970250</v>
      </c>
      <c r="Y31" s="262"/>
    </row>
    <row r="32" spans="20:27" ht="21.75" hidden="1" customHeight="1" thickBot="1" x14ac:dyDescent="0.45">
      <c r="W32" s="422" t="s">
        <v>694</v>
      </c>
      <c r="X32" s="30">
        <f>SUM(X31)</f>
        <v>18970250</v>
      </c>
    </row>
    <row r="35" spans="20:34" ht="22.5" customHeight="1" x14ac:dyDescent="0.4"/>
    <row r="37" spans="20:34" x14ac:dyDescent="0.4">
      <c r="T37" s="48" t="s">
        <v>796</v>
      </c>
    </row>
    <row r="38" spans="20:34" ht="19.8" thickBot="1" x14ac:dyDescent="0.45">
      <c r="AB38" s="148" t="s">
        <v>785</v>
      </c>
    </row>
    <row r="39" spans="20:34" ht="19.5" customHeight="1" thickBot="1" x14ac:dyDescent="0.45">
      <c r="AB39" s="493" t="s">
        <v>799</v>
      </c>
      <c r="AC39" s="494" t="s">
        <v>713</v>
      </c>
      <c r="AD39" s="495" t="s">
        <v>469</v>
      </c>
      <c r="AE39" s="495" t="s">
        <v>711</v>
      </c>
      <c r="AF39" s="494" t="s">
        <v>712</v>
      </c>
      <c r="AG39" s="494" t="s">
        <v>784</v>
      </c>
      <c r="AH39" s="496" t="s">
        <v>710</v>
      </c>
    </row>
    <row r="40" spans="20:34" ht="19.5" customHeight="1" x14ac:dyDescent="0.4">
      <c r="AB40" s="508" t="s">
        <v>800</v>
      </c>
      <c r="AC40" s="509">
        <v>22</v>
      </c>
      <c r="AD40" s="510">
        <v>25</v>
      </c>
      <c r="AE40" s="510">
        <v>23</v>
      </c>
      <c r="AF40" s="509">
        <v>24</v>
      </c>
      <c r="AG40" s="509">
        <v>21</v>
      </c>
      <c r="AH40" s="511"/>
    </row>
    <row r="41" spans="20:34" ht="19.5" customHeight="1" x14ac:dyDescent="0.4">
      <c r="AB41" s="505" t="s">
        <v>801</v>
      </c>
      <c r="AC41" s="512">
        <v>6417652</v>
      </c>
      <c r="AD41" s="512">
        <v>7298706</v>
      </c>
      <c r="AE41" s="512">
        <v>6704236</v>
      </c>
      <c r="AF41" s="512">
        <v>7139481</v>
      </c>
      <c r="AG41" s="512">
        <v>6179615</v>
      </c>
      <c r="AH41" s="515">
        <f>AVERAGE(AC41:AG41)</f>
        <v>6747938</v>
      </c>
    </row>
    <row r="42" spans="20:34" ht="19.5" customHeight="1" x14ac:dyDescent="0.4">
      <c r="AB42" s="513" t="s">
        <v>803</v>
      </c>
      <c r="AC42" s="69">
        <v>1529</v>
      </c>
      <c r="AD42" s="69">
        <v>1601</v>
      </c>
      <c r="AE42" s="69">
        <v>1644</v>
      </c>
      <c r="AF42" s="69">
        <v>1597</v>
      </c>
      <c r="AG42" s="69">
        <v>1589</v>
      </c>
      <c r="AH42" s="492">
        <f t="shared" ref="AH42:AH44" si="3">AVERAGE(AC42:AG42)</f>
        <v>1592</v>
      </c>
    </row>
    <row r="43" spans="20:34" ht="19.5" customHeight="1" x14ac:dyDescent="0.4">
      <c r="AB43" s="514" t="s">
        <v>802</v>
      </c>
      <c r="AC43" s="506">
        <v>9120</v>
      </c>
      <c r="AD43" s="506">
        <v>11973</v>
      </c>
      <c r="AE43" s="506">
        <v>10657</v>
      </c>
      <c r="AF43" s="506">
        <v>10862</v>
      </c>
      <c r="AG43" s="506">
        <v>8891</v>
      </c>
      <c r="AH43" s="507">
        <f t="shared" si="3"/>
        <v>10300.6</v>
      </c>
    </row>
    <row r="44" spans="20:34" ht="19.5" customHeight="1" x14ac:dyDescent="0.4">
      <c r="AB44" s="513" t="s">
        <v>804</v>
      </c>
      <c r="AC44" s="491">
        <f>AC43/AC40</f>
        <v>414.54545454545456</v>
      </c>
      <c r="AD44" s="491">
        <f t="shared" ref="AD44:AG44" si="4">AD43/AD40</f>
        <v>478.92</v>
      </c>
      <c r="AE44" s="491">
        <f t="shared" si="4"/>
        <v>463.3478260869565</v>
      </c>
      <c r="AF44" s="491">
        <f t="shared" si="4"/>
        <v>452.58333333333331</v>
      </c>
      <c r="AG44" s="491">
        <f t="shared" si="4"/>
        <v>423.38095238095241</v>
      </c>
      <c r="AH44" s="492">
        <f t="shared" si="3"/>
        <v>446.55551326933937</v>
      </c>
    </row>
    <row r="45" spans="20:34" ht="19.5" customHeight="1" thickBot="1" x14ac:dyDescent="0.45">
      <c r="AB45" s="497" t="s">
        <v>786</v>
      </c>
      <c r="AC45" s="498">
        <f>AC44*AC42</f>
        <v>633840</v>
      </c>
      <c r="AD45" s="498">
        <f t="shared" ref="AD45:AG45" si="5">AD44*AD42</f>
        <v>766750.92</v>
      </c>
      <c r="AE45" s="498">
        <f t="shared" si="5"/>
        <v>761743.82608695654</v>
      </c>
      <c r="AF45" s="498">
        <f t="shared" si="5"/>
        <v>722775.58333333326</v>
      </c>
      <c r="AG45" s="498">
        <f t="shared" si="5"/>
        <v>672752.33333333337</v>
      </c>
      <c r="AH45" s="499">
        <f t="shared" ref="AH45" si="6">AVERAGE(AC45:AG45)</f>
        <v>711572.53255072469</v>
      </c>
    </row>
    <row r="47" spans="20:34" x14ac:dyDescent="0.4">
      <c r="AC47" s="75"/>
    </row>
    <row r="48" spans="20:34" x14ac:dyDescent="0.4">
      <c r="AC48" s="500"/>
    </row>
  </sheetData>
  <mergeCells count="3">
    <mergeCell ref="A2:B2"/>
    <mergeCell ref="B3:B8"/>
    <mergeCell ref="T17:Y17"/>
  </mergeCells>
  <phoneticPr fontId="1" type="noConversion"/>
  <pageMargins left="0.22" right="0.17" top="0.66" bottom="0.18" header="0.31496062992125984" footer="0.17"/>
  <pageSetup paperSize="9" scale="82" orientation="landscape" horizontalDpi="200" verticalDpi="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AQ59"/>
  <sheetViews>
    <sheetView topLeftCell="N10" workbookViewId="0">
      <selection activeCell="V45" sqref="V45"/>
    </sheetView>
  </sheetViews>
  <sheetFormatPr defaultColWidth="9" defaultRowHeight="17.399999999999999" x14ac:dyDescent="0.4"/>
  <cols>
    <col min="1" max="1" width="0" style="60" hidden="1" customWidth="1"/>
    <col min="2" max="6" width="9" style="60"/>
    <col min="7" max="7" width="9.5" style="60" bestFit="1" customWidth="1"/>
    <col min="8" max="8" width="13" style="60" bestFit="1" customWidth="1"/>
    <col min="9" max="10" width="9" style="60"/>
    <col min="11" max="11" width="10.5" style="60" customWidth="1"/>
    <col min="12" max="15" width="9" style="60"/>
    <col min="16" max="16" width="11.19921875" style="60" customWidth="1"/>
    <col min="17" max="19" width="9" style="60"/>
    <col min="20" max="20" width="5.8984375" style="60" customWidth="1"/>
    <col min="21" max="21" width="32.09765625" style="60" customWidth="1"/>
    <col min="22" max="22" width="61" style="60" customWidth="1"/>
    <col min="23" max="23" width="11.8984375" style="60" bestFit="1" customWidth="1"/>
    <col min="24" max="24" width="13" style="60" bestFit="1" customWidth="1"/>
    <col min="25" max="25" width="23.8984375" style="60" customWidth="1"/>
    <col min="26" max="26" width="9" style="60"/>
    <col min="27" max="27" width="11.8984375" style="60" bestFit="1" customWidth="1"/>
    <col min="28" max="28" width="17.59765625" style="60" customWidth="1"/>
    <col min="29" max="33" width="9.5" style="60" customWidth="1"/>
    <col min="34" max="34" width="15.3984375" style="60" customWidth="1"/>
    <col min="35" max="35" width="16.09765625" style="60" customWidth="1"/>
    <col min="36" max="36" width="9" style="60"/>
    <col min="37" max="37" width="20.59765625" style="60" customWidth="1"/>
    <col min="38" max="38" width="13.69921875" style="60" customWidth="1"/>
    <col min="39" max="41" width="11.8984375" style="60" bestFit="1" customWidth="1"/>
    <col min="42" max="42" width="15" style="60" customWidth="1"/>
    <col min="43" max="43" width="36" style="60" customWidth="1"/>
    <col min="44" max="16384" width="9" style="60"/>
  </cols>
  <sheetData>
    <row r="1" spans="1:25" ht="18" thickBot="1" x14ac:dyDescent="0.45">
      <c r="A1" s="1"/>
      <c r="B1" s="18" t="s">
        <v>390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391</v>
      </c>
      <c r="R1" s="1"/>
    </row>
    <row r="2" spans="1:25" x14ac:dyDescent="0.4">
      <c r="A2" s="520"/>
      <c r="B2" s="520"/>
      <c r="C2" s="11" t="s">
        <v>392</v>
      </c>
      <c r="D2" s="11" t="s">
        <v>393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394</v>
      </c>
      <c r="Q2" s="11" t="s">
        <v>395</v>
      </c>
      <c r="R2" s="12" t="s">
        <v>396</v>
      </c>
    </row>
    <row r="3" spans="1:25" x14ac:dyDescent="0.4">
      <c r="A3" s="4"/>
      <c r="B3" s="516" t="s">
        <v>397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5" x14ac:dyDescent="0.4">
      <c r="A4" s="4"/>
      <c r="B4" s="516"/>
      <c r="C4" s="19" t="s">
        <v>398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5" x14ac:dyDescent="0.4">
      <c r="A5" s="4"/>
      <c r="B5" s="516"/>
      <c r="C5" s="20" t="s">
        <v>399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5" x14ac:dyDescent="0.4">
      <c r="A6" s="4"/>
      <c r="B6" s="516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400</v>
      </c>
    </row>
    <row r="7" spans="1:25" x14ac:dyDescent="0.4">
      <c r="A7" s="4"/>
      <c r="B7" s="516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401</v>
      </c>
    </row>
    <row r="8" spans="1:25" ht="18" thickBot="1" x14ac:dyDescent="0.45">
      <c r="A8" s="14"/>
      <c r="B8" s="517"/>
      <c r="C8" s="15" t="s">
        <v>402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5" ht="18" thickBot="1" x14ac:dyDescent="0.45">
      <c r="H9" s="35">
        <f>9320000+X15+2800000</f>
        <v>484741597</v>
      </c>
      <c r="T9" s="36" t="s">
        <v>720</v>
      </c>
      <c r="X9" s="387" t="s">
        <v>575</v>
      </c>
      <c r="Y9" s="424">
        <f ca="1">TODAY()</f>
        <v>46118</v>
      </c>
    </row>
    <row r="10" spans="1:25" ht="20.25" customHeight="1" thickBot="1" x14ac:dyDescent="0.45">
      <c r="T10" s="112" t="s">
        <v>404</v>
      </c>
      <c r="U10" s="113" t="s">
        <v>405</v>
      </c>
      <c r="V10" s="113" t="s">
        <v>406</v>
      </c>
      <c r="W10" s="113"/>
      <c r="X10" s="113" t="s">
        <v>407</v>
      </c>
      <c r="Y10" s="114" t="s">
        <v>408</v>
      </c>
    </row>
    <row r="11" spans="1:25" ht="23.25" hidden="1" customHeight="1" x14ac:dyDescent="0.4">
      <c r="T11" s="117"/>
      <c r="U11" s="27"/>
      <c r="V11" s="27"/>
      <c r="W11" s="76"/>
      <c r="X11" s="76"/>
      <c r="Y11" s="28"/>
    </row>
    <row r="12" spans="1:25" ht="23.25" hidden="1" customHeight="1" x14ac:dyDescent="0.4">
      <c r="T12" s="68"/>
      <c r="U12" s="61"/>
      <c r="V12" s="61"/>
      <c r="W12" s="69"/>
      <c r="X12" s="69"/>
      <c r="Y12" s="23"/>
    </row>
    <row r="13" spans="1:25" ht="111" customHeight="1" thickBot="1" x14ac:dyDescent="0.45">
      <c r="T13" s="24">
        <v>1</v>
      </c>
      <c r="U13" s="429" t="s">
        <v>721</v>
      </c>
      <c r="V13" s="82" t="s">
        <v>722</v>
      </c>
      <c r="W13" s="33"/>
      <c r="X13" s="33">
        <v>472621597</v>
      </c>
      <c r="Y13" s="26" t="s">
        <v>409</v>
      </c>
    </row>
    <row r="14" spans="1:25" ht="40.5" hidden="1" customHeight="1" thickBot="1" x14ac:dyDescent="0.45">
      <c r="T14" s="79"/>
      <c r="U14" s="37"/>
      <c r="V14" s="83"/>
      <c r="W14" s="38"/>
      <c r="X14" s="38"/>
      <c r="Y14" s="355"/>
    </row>
    <row r="15" spans="1:25" ht="18" thickBot="1" x14ac:dyDescent="0.45">
      <c r="W15" s="356" t="s">
        <v>411</v>
      </c>
      <c r="X15" s="30">
        <f>SUM(X11:X14)</f>
        <v>472621597</v>
      </c>
    </row>
    <row r="16" spans="1:25" x14ac:dyDescent="0.4">
      <c r="T16" s="528" t="s">
        <v>479</v>
      </c>
      <c r="U16" s="529"/>
      <c r="V16" s="529"/>
      <c r="W16" s="529"/>
      <c r="X16" s="529"/>
      <c r="Y16" s="529"/>
    </row>
    <row r="17" spans="20:27" x14ac:dyDescent="0.4">
      <c r="AA17" s="75">
        <f>25140000+2100000+16590000</f>
        <v>43830000</v>
      </c>
    </row>
    <row r="18" spans="20:27" x14ac:dyDescent="0.4">
      <c r="AA18" s="75"/>
    </row>
    <row r="19" spans="20:27" x14ac:dyDescent="0.4">
      <c r="AA19" s="75"/>
    </row>
    <row r="20" spans="20:27" x14ac:dyDescent="0.4">
      <c r="AA20" s="75"/>
    </row>
    <row r="21" spans="20:27" x14ac:dyDescent="0.4">
      <c r="AA21" s="75"/>
    </row>
    <row r="22" spans="20:27" x14ac:dyDescent="0.4">
      <c r="AA22" s="75"/>
    </row>
    <row r="28" spans="20:27" ht="32.25" customHeight="1" thickBot="1" x14ac:dyDescent="0.45"/>
    <row r="29" spans="20:27" hidden="1" x14ac:dyDescent="0.4"/>
    <row r="30" spans="20:27" ht="8.25" hidden="1" customHeight="1" x14ac:dyDescent="0.4"/>
    <row r="31" spans="20:27" ht="18" hidden="1" thickBot="1" x14ac:dyDescent="0.45">
      <c r="T31" s="36" t="s">
        <v>412</v>
      </c>
    </row>
    <row r="32" spans="20:27" ht="20.25" hidden="1" customHeight="1" thickBot="1" x14ac:dyDescent="0.45">
      <c r="T32" s="29" t="s">
        <v>403</v>
      </c>
      <c r="U32" s="115" t="s">
        <v>413</v>
      </c>
      <c r="V32" s="115" t="s">
        <v>414</v>
      </c>
      <c r="W32" s="115" t="s">
        <v>415</v>
      </c>
      <c r="X32" s="115" t="s">
        <v>416</v>
      </c>
      <c r="Y32" s="116" t="s">
        <v>408</v>
      </c>
    </row>
    <row r="33" spans="20:43" ht="21.75" hidden="1" customHeight="1" thickBot="1" x14ac:dyDescent="0.45">
      <c r="T33" s="79">
        <v>1</v>
      </c>
      <c r="U33" s="37"/>
      <c r="V33" s="83"/>
      <c r="W33" s="38"/>
      <c r="X33" s="38"/>
      <c r="Y33" s="86"/>
    </row>
    <row r="34" spans="20:43" ht="38.25" hidden="1" customHeight="1" thickBot="1" x14ac:dyDescent="0.45">
      <c r="T34" s="79">
        <v>2</v>
      </c>
      <c r="U34" s="37"/>
      <c r="V34" s="39"/>
      <c r="W34" s="38"/>
      <c r="X34" s="38"/>
      <c r="Y34" s="66"/>
    </row>
    <row r="35" spans="20:43" ht="18" hidden="1" thickBot="1" x14ac:dyDescent="0.45">
      <c r="W35" s="356" t="s">
        <v>410</v>
      </c>
      <c r="X35" s="30">
        <f>SUM(X33:X34)</f>
        <v>0</v>
      </c>
    </row>
    <row r="36" spans="20:43" ht="8.25" hidden="1" customHeight="1" x14ac:dyDescent="0.4"/>
    <row r="37" spans="20:43" ht="18" hidden="1" thickBot="1" x14ac:dyDescent="0.45">
      <c r="T37" s="36" t="s">
        <v>417</v>
      </c>
    </row>
    <row r="38" spans="20:43" ht="22.5" hidden="1" customHeight="1" thickBot="1" x14ac:dyDescent="0.45">
      <c r="T38" s="188" t="s">
        <v>404</v>
      </c>
      <c r="U38" s="292" t="s">
        <v>413</v>
      </c>
      <c r="V38" s="292" t="s">
        <v>418</v>
      </c>
      <c r="W38" s="264"/>
      <c r="X38" s="292" t="s">
        <v>419</v>
      </c>
      <c r="Y38" s="293" t="s">
        <v>420</v>
      </c>
    </row>
    <row r="39" spans="20:43" ht="76.5" hidden="1" customHeight="1" x14ac:dyDescent="0.4">
      <c r="T39" s="67">
        <v>1</v>
      </c>
      <c r="U39" s="42" t="s">
        <v>467</v>
      </c>
      <c r="V39" s="110" t="s">
        <v>471</v>
      </c>
      <c r="W39" s="312"/>
      <c r="X39" s="313">
        <v>21062358</v>
      </c>
      <c r="Y39" s="314"/>
    </row>
    <row r="40" spans="20:43" ht="55.5" hidden="1" customHeight="1" thickBot="1" x14ac:dyDescent="0.45">
      <c r="T40" s="24">
        <v>2</v>
      </c>
      <c r="U40" s="25" t="s">
        <v>472</v>
      </c>
      <c r="V40" s="111" t="s">
        <v>473</v>
      </c>
      <c r="W40" s="261"/>
      <c r="X40" s="263">
        <v>13898250</v>
      </c>
      <c r="Y40" s="262"/>
    </row>
    <row r="41" spans="20:43" ht="23.25" hidden="1" customHeight="1" thickBot="1" x14ac:dyDescent="0.45">
      <c r="W41" s="356" t="s">
        <v>411</v>
      </c>
      <c r="X41" s="30">
        <f>SUM(X39:X40)</f>
        <v>34960608</v>
      </c>
    </row>
    <row r="42" spans="20:43" ht="19.5" customHeight="1" thickBot="1" x14ac:dyDescent="0.45">
      <c r="T42" s="36" t="s">
        <v>378</v>
      </c>
      <c r="Y42" s="409" t="s">
        <v>576</v>
      </c>
      <c r="AF42" s="29"/>
      <c r="AG42" s="115" t="s">
        <v>421</v>
      </c>
      <c r="AH42" s="115" t="s">
        <v>422</v>
      </c>
      <c r="AI42" s="116" t="s">
        <v>423</v>
      </c>
    </row>
    <row r="43" spans="20:43" ht="19.5" customHeight="1" thickBot="1" x14ac:dyDescent="0.45">
      <c r="T43" s="188" t="s">
        <v>70</v>
      </c>
      <c r="U43" s="292" t="s">
        <v>166</v>
      </c>
      <c r="V43" s="292" t="s">
        <v>201</v>
      </c>
      <c r="W43" s="292" t="s">
        <v>172</v>
      </c>
      <c r="X43" s="292" t="s">
        <v>173</v>
      </c>
      <c r="Y43" s="293" t="s">
        <v>276</v>
      </c>
      <c r="AF43" s="117" t="s">
        <v>77</v>
      </c>
      <c r="AG43" s="76">
        <v>1050000</v>
      </c>
      <c r="AH43" s="84">
        <v>1000000</v>
      </c>
      <c r="AI43" s="530" t="s">
        <v>424</v>
      </c>
    </row>
    <row r="44" spans="20:43" ht="72.75" customHeight="1" thickBot="1" x14ac:dyDescent="0.45">
      <c r="T44" s="79">
        <v>1</v>
      </c>
      <c r="U44" s="37" t="s">
        <v>577</v>
      </c>
      <c r="V44" s="83" t="s">
        <v>578</v>
      </c>
      <c r="W44" s="38">
        <v>3900000</v>
      </c>
      <c r="X44" s="38">
        <v>3500000</v>
      </c>
      <c r="Y44" s="347"/>
      <c r="AF44" s="24" t="s">
        <v>425</v>
      </c>
      <c r="AG44" s="33">
        <v>1200000</v>
      </c>
      <c r="AH44" s="85">
        <v>1150000</v>
      </c>
      <c r="AI44" s="531"/>
    </row>
    <row r="45" spans="20:43" ht="54.75" customHeight="1" thickBot="1" x14ac:dyDescent="0.45">
      <c r="T45" s="79">
        <v>4</v>
      </c>
      <c r="U45" s="37" t="s">
        <v>579</v>
      </c>
      <c r="V45" s="83" t="s">
        <v>580</v>
      </c>
      <c r="W45" s="366">
        <v>4980000</v>
      </c>
      <c r="X45" s="366">
        <v>4500000</v>
      </c>
      <c r="Y45" s="367"/>
    </row>
    <row r="46" spans="20:43" ht="19.5" customHeight="1" thickBot="1" x14ac:dyDescent="0.45">
      <c r="W46" s="356" t="s">
        <v>56</v>
      </c>
      <c r="X46" s="30">
        <f>SUM(X44:X45)</f>
        <v>8000000</v>
      </c>
      <c r="AB46" s="351"/>
      <c r="AC46" s="352" t="s">
        <v>475</v>
      </c>
      <c r="AD46" s="352" t="s">
        <v>468</v>
      </c>
      <c r="AE46" s="352" t="s">
        <v>469</v>
      </c>
      <c r="AF46" s="352" t="s">
        <v>213</v>
      </c>
      <c r="AG46" s="353" t="s">
        <v>476</v>
      </c>
    </row>
    <row r="47" spans="20:43" ht="19.5" customHeight="1" thickBot="1" x14ac:dyDescent="0.45">
      <c r="U47" s="354"/>
      <c r="V47" s="354"/>
      <c r="W47" s="354"/>
      <c r="X47" s="354"/>
      <c r="AB47" s="358" t="s">
        <v>470</v>
      </c>
      <c r="AC47" s="76">
        <v>1529</v>
      </c>
      <c r="AD47" s="76">
        <v>1529</v>
      </c>
      <c r="AE47" s="76">
        <v>1601</v>
      </c>
      <c r="AF47" s="359">
        <f>SUM(AC47:AE47)</f>
        <v>4659</v>
      </c>
      <c r="AG47" s="360">
        <f>AVERAGE(AC47:AE47)</f>
        <v>1553</v>
      </c>
      <c r="AK47" s="81" t="s">
        <v>426</v>
      </c>
    </row>
    <row r="48" spans="20:43" ht="19.5" customHeight="1" thickBot="1" x14ac:dyDescent="0.45">
      <c r="AB48" s="357" t="s">
        <v>474</v>
      </c>
      <c r="AC48" s="361">
        <v>12578</v>
      </c>
      <c r="AD48" s="361">
        <v>9120</v>
      </c>
      <c r="AE48" s="361">
        <v>11973</v>
      </c>
      <c r="AF48" s="361">
        <f>SUM(AC48:AE48)</f>
        <v>33671</v>
      </c>
      <c r="AG48" s="362">
        <f>AVERAGE(AC48:AE48)</f>
        <v>11223.666666666666</v>
      </c>
      <c r="AK48" s="89"/>
      <c r="AL48" s="90" t="s">
        <v>427</v>
      </c>
      <c r="AM48" s="90" t="s">
        <v>428</v>
      </c>
      <c r="AN48" s="90" t="s">
        <v>429</v>
      </c>
      <c r="AO48" s="90" t="s">
        <v>430</v>
      </c>
      <c r="AP48" s="92" t="s">
        <v>431</v>
      </c>
      <c r="AQ48" s="91" t="s">
        <v>432</v>
      </c>
    </row>
    <row r="49" spans="28:43" ht="19.5" customHeight="1" x14ac:dyDescent="0.4">
      <c r="AB49" s="60" t="s">
        <v>478</v>
      </c>
      <c r="AC49" s="60">
        <v>26</v>
      </c>
      <c r="AD49" s="60">
        <v>22</v>
      </c>
      <c r="AE49" s="60">
        <v>25</v>
      </c>
      <c r="AF49" s="60">
        <f>SUM(AC49:AE49)</f>
        <v>73</v>
      </c>
      <c r="AG49" s="364">
        <f>AVERAGE(AC49:AE49)</f>
        <v>24.333333333333332</v>
      </c>
      <c r="AK49" s="105" t="s">
        <v>433</v>
      </c>
      <c r="AL49" s="76" t="s">
        <v>434</v>
      </c>
      <c r="AM49" s="76">
        <v>6686400</v>
      </c>
      <c r="AN49" s="76">
        <v>7525600</v>
      </c>
      <c r="AO49" s="76">
        <v>6975900</v>
      </c>
      <c r="AP49" s="93">
        <f>AO49-AN49</f>
        <v>-549700</v>
      </c>
      <c r="AQ49" s="88"/>
    </row>
    <row r="50" spans="28:43" ht="19.5" customHeight="1" x14ac:dyDescent="0.4">
      <c r="AB50" s="363" t="s">
        <v>477</v>
      </c>
      <c r="AC50" s="365">
        <f>AC48/AC49</f>
        <v>483.76923076923077</v>
      </c>
      <c r="AD50" s="365">
        <f t="shared" ref="AD50:AE50" si="3">AD48/AD49</f>
        <v>414.54545454545456</v>
      </c>
      <c r="AE50" s="365">
        <f t="shared" si="3"/>
        <v>478.92</v>
      </c>
      <c r="AF50" s="365">
        <f>AF48/AF49</f>
        <v>461.24657534246575</v>
      </c>
      <c r="AG50" s="364">
        <f t="shared" ref="AG50" si="4">AG48/AG49</f>
        <v>461.24657534246575</v>
      </c>
      <c r="AK50" s="106" t="s">
        <v>435</v>
      </c>
      <c r="AL50" s="69" t="s">
        <v>436</v>
      </c>
      <c r="AM50" s="69"/>
      <c r="AN50" s="69"/>
      <c r="AO50" s="69"/>
      <c r="AP50" s="94">
        <f t="shared" ref="AP50:AP59" si="5">AO50-AN50</f>
        <v>0</v>
      </c>
      <c r="AQ50" s="87"/>
    </row>
    <row r="51" spans="28:43" ht="19.5" customHeight="1" x14ac:dyDescent="0.4">
      <c r="AK51" s="106" t="s">
        <v>437</v>
      </c>
      <c r="AL51" s="69" t="s">
        <v>434</v>
      </c>
      <c r="AM51" s="69">
        <v>1164800</v>
      </c>
      <c r="AN51" s="69">
        <v>672000</v>
      </c>
      <c r="AO51" s="69">
        <v>912000</v>
      </c>
      <c r="AP51" s="94">
        <f t="shared" si="5"/>
        <v>240000</v>
      </c>
      <c r="AQ51" s="87"/>
    </row>
    <row r="52" spans="28:43" ht="19.5" customHeight="1" x14ac:dyDescent="0.4">
      <c r="AK52" s="106" t="s">
        <v>438</v>
      </c>
      <c r="AL52" s="69" t="s">
        <v>439</v>
      </c>
      <c r="AM52" s="69">
        <v>1089650</v>
      </c>
      <c r="AN52" s="69">
        <v>1291300</v>
      </c>
      <c r="AO52" s="69">
        <v>982350</v>
      </c>
      <c r="AP52" s="95">
        <f t="shared" si="5"/>
        <v>-308950</v>
      </c>
      <c r="AQ52" s="87"/>
    </row>
    <row r="53" spans="28:43" ht="19.5" customHeight="1" x14ac:dyDescent="0.4">
      <c r="AK53" s="106" t="s">
        <v>440</v>
      </c>
      <c r="AL53" s="69" t="s">
        <v>441</v>
      </c>
      <c r="AM53" s="69">
        <v>7028000</v>
      </c>
      <c r="AN53" s="69">
        <v>13080000</v>
      </c>
      <c r="AO53" s="69">
        <v>7388000</v>
      </c>
      <c r="AP53" s="95">
        <f t="shared" si="5"/>
        <v>-5692000</v>
      </c>
      <c r="AQ53" s="87" t="s">
        <v>442</v>
      </c>
    </row>
    <row r="54" spans="28:43" ht="19.5" customHeight="1" x14ac:dyDescent="0.4">
      <c r="AK54" s="106" t="s">
        <v>443</v>
      </c>
      <c r="AL54" s="69" t="s">
        <v>439</v>
      </c>
      <c r="AM54" s="69"/>
      <c r="AN54" s="69"/>
      <c r="AO54" s="69">
        <v>1223100</v>
      </c>
      <c r="AP54" s="94">
        <f t="shared" si="5"/>
        <v>1223100</v>
      </c>
      <c r="AQ54" s="87"/>
    </row>
    <row r="55" spans="28:43" ht="20.25" customHeight="1" x14ac:dyDescent="0.4">
      <c r="AK55" s="106" t="s">
        <v>444</v>
      </c>
      <c r="AL55" s="69" t="s">
        <v>445</v>
      </c>
      <c r="AM55" s="69"/>
      <c r="AN55" s="69">
        <v>1200000</v>
      </c>
      <c r="AO55" s="69"/>
      <c r="AP55" s="95">
        <f t="shared" si="5"/>
        <v>-1200000</v>
      </c>
      <c r="AQ55" s="87"/>
    </row>
    <row r="56" spans="28:43" ht="20.25" customHeight="1" thickBot="1" x14ac:dyDescent="0.45">
      <c r="AK56" s="107" t="s">
        <v>446</v>
      </c>
      <c r="AL56" s="96" t="s">
        <v>447</v>
      </c>
      <c r="AM56" s="96">
        <v>300000</v>
      </c>
      <c r="AN56" s="96">
        <v>300000</v>
      </c>
      <c r="AO56" s="96">
        <v>300000</v>
      </c>
      <c r="AP56" s="97">
        <f t="shared" si="5"/>
        <v>0</v>
      </c>
      <c r="AQ56" s="98"/>
    </row>
    <row r="57" spans="28:43" ht="20.25" customHeight="1" thickBot="1" x14ac:dyDescent="0.45">
      <c r="AK57" s="108" t="s">
        <v>448</v>
      </c>
      <c r="AL57" s="102"/>
      <c r="AM57" s="102">
        <f>SUM(AM49:AM56)</f>
        <v>16268850</v>
      </c>
      <c r="AN57" s="102">
        <f>SUM(AN49:AN56)</f>
        <v>24068900</v>
      </c>
      <c r="AO57" s="102">
        <f>SUM(AO49:AO56)</f>
        <v>17781350</v>
      </c>
      <c r="AP57" s="103">
        <f t="shared" si="5"/>
        <v>-6287550</v>
      </c>
      <c r="AQ57" s="104"/>
    </row>
    <row r="58" spans="28:43" ht="20.25" customHeight="1" thickBot="1" x14ac:dyDescent="0.45">
      <c r="AK58" s="109" t="s">
        <v>89</v>
      </c>
      <c r="AL58" s="99" t="s">
        <v>449</v>
      </c>
      <c r="AM58" s="99">
        <v>19700000</v>
      </c>
      <c r="AN58" s="99">
        <v>23570000</v>
      </c>
      <c r="AO58" s="99">
        <v>21740000</v>
      </c>
      <c r="AP58" s="100"/>
      <c r="AQ58" s="101"/>
    </row>
    <row r="59" spans="28:43" ht="20.25" customHeight="1" thickBot="1" x14ac:dyDescent="0.45">
      <c r="AK59" s="108" t="s">
        <v>411</v>
      </c>
      <c r="AL59" s="102"/>
      <c r="AM59" s="102">
        <f>AM58</f>
        <v>19700000</v>
      </c>
      <c r="AN59" s="102">
        <f>AN58</f>
        <v>23570000</v>
      </c>
      <c r="AO59" s="102">
        <f>AO58</f>
        <v>21740000</v>
      </c>
      <c r="AP59" s="103">
        <f t="shared" si="5"/>
        <v>-1830000</v>
      </c>
      <c r="AQ59" s="104"/>
    </row>
  </sheetData>
  <mergeCells count="4">
    <mergeCell ref="A2:B2"/>
    <mergeCell ref="B3:B8"/>
    <mergeCell ref="T16:Y16"/>
    <mergeCell ref="AI43:AI44"/>
  </mergeCells>
  <phoneticPr fontId="1" type="noConversion"/>
  <pageMargins left="0.22" right="0.17" top="0.66" bottom="0.18" header="0.31496062992125984" footer="0.17"/>
  <pageSetup paperSize="9" scale="89" orientation="landscape" horizontalDpi="200" verticalDpi="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B1:X54"/>
  <sheetViews>
    <sheetView tabSelected="1" topLeftCell="A7" workbookViewId="0">
      <selection activeCell="G15" sqref="G15"/>
    </sheetView>
  </sheetViews>
  <sheetFormatPr defaultColWidth="9" defaultRowHeight="17.399999999999999" x14ac:dyDescent="0.4"/>
  <cols>
    <col min="1" max="1" width="9" style="60"/>
    <col min="2" max="2" width="5.8984375" style="60" customWidth="1"/>
    <col min="3" max="3" width="40.59765625" style="60" customWidth="1"/>
    <col min="4" max="4" width="64.8984375" style="60" customWidth="1"/>
    <col min="5" max="5" width="12.09765625" style="60" customWidth="1"/>
    <col min="6" max="6" width="11.8984375" style="60" bestFit="1" customWidth="1"/>
    <col min="7" max="7" width="34.3984375" style="60" customWidth="1"/>
    <col min="8" max="8" width="9" style="60"/>
    <col min="9" max="9" width="11.8984375" style="60" bestFit="1" customWidth="1"/>
    <col min="10" max="12" width="9" style="60"/>
    <col min="13" max="13" width="17.3984375" style="60" customWidth="1"/>
    <col min="14" max="14" width="12.09765625" style="60" customWidth="1"/>
    <col min="15" max="15" width="15.3984375" style="60" customWidth="1"/>
    <col min="16" max="16" width="16.09765625" style="60" customWidth="1"/>
    <col min="17" max="17" width="9" style="60"/>
    <col min="18" max="18" width="20.59765625" style="60" customWidth="1"/>
    <col min="19" max="19" width="13.69921875" style="60" customWidth="1"/>
    <col min="20" max="22" width="11.8984375" style="60" bestFit="1" customWidth="1"/>
    <col min="23" max="23" width="15" style="60" customWidth="1"/>
    <col min="24" max="24" width="36" style="60" customWidth="1"/>
    <col min="25" max="16384" width="9" style="60"/>
  </cols>
  <sheetData>
    <row r="1" spans="2:9" ht="84" customHeight="1" x14ac:dyDescent="0.4"/>
    <row r="2" spans="2:9" ht="20.25" customHeight="1" thickBot="1" x14ac:dyDescent="0.45">
      <c r="B2" s="36" t="s">
        <v>378</v>
      </c>
      <c r="G2" s="410"/>
    </row>
    <row r="3" spans="2:9" ht="22.5" customHeight="1" thickBot="1" x14ac:dyDescent="0.45">
      <c r="B3" s="112" t="s">
        <v>70</v>
      </c>
      <c r="C3" s="113" t="s">
        <v>166</v>
      </c>
      <c r="D3" s="113" t="s">
        <v>201</v>
      </c>
      <c r="E3" s="113" t="s">
        <v>277</v>
      </c>
      <c r="F3" s="113" t="s">
        <v>278</v>
      </c>
      <c r="G3" s="114" t="s">
        <v>276</v>
      </c>
    </row>
    <row r="4" spans="2:9" ht="59.25" customHeight="1" x14ac:dyDescent="0.4">
      <c r="B4" s="67">
        <v>1</v>
      </c>
      <c r="C4" s="42" t="s">
        <v>752</v>
      </c>
      <c r="D4" s="110" t="s">
        <v>732</v>
      </c>
      <c r="E4" s="281">
        <v>13800000</v>
      </c>
      <c r="F4" s="281">
        <v>12500000</v>
      </c>
      <c r="G4" s="470" t="s">
        <v>739</v>
      </c>
    </row>
    <row r="5" spans="2:9" ht="61.5" customHeight="1" x14ac:dyDescent="0.4">
      <c r="B5" s="68">
        <v>2</v>
      </c>
      <c r="C5" s="471" t="s">
        <v>745</v>
      </c>
      <c r="D5" s="320" t="s">
        <v>744</v>
      </c>
      <c r="E5" s="69">
        <v>15800000</v>
      </c>
      <c r="F5" s="69">
        <v>15000000</v>
      </c>
      <c r="G5" s="350" t="s">
        <v>743</v>
      </c>
    </row>
    <row r="6" spans="2:9" ht="64.5" customHeight="1" x14ac:dyDescent="0.4">
      <c r="B6" s="68">
        <v>3</v>
      </c>
      <c r="C6" s="471" t="s">
        <v>751</v>
      </c>
      <c r="D6" s="320" t="s">
        <v>746</v>
      </c>
      <c r="E6" s="69"/>
      <c r="F6" s="69">
        <v>535000</v>
      </c>
      <c r="G6" s="331" t="s">
        <v>748</v>
      </c>
    </row>
    <row r="7" spans="2:9" ht="33.75" customHeight="1" thickBot="1" x14ac:dyDescent="0.45">
      <c r="B7" s="24">
        <v>4</v>
      </c>
      <c r="C7" s="25" t="s">
        <v>740</v>
      </c>
      <c r="D7" s="82" t="s">
        <v>741</v>
      </c>
      <c r="E7" s="231"/>
      <c r="F7" s="231">
        <v>280000</v>
      </c>
      <c r="G7" s="230" t="s">
        <v>747</v>
      </c>
    </row>
    <row r="8" spans="2:9" ht="18" thickBot="1" x14ac:dyDescent="0.45">
      <c r="E8" s="171" t="s">
        <v>56</v>
      </c>
      <c r="F8" s="30">
        <f>SUM(F4:F7)</f>
        <v>28315000</v>
      </c>
    </row>
    <row r="9" spans="2:9" x14ac:dyDescent="0.4">
      <c r="B9" s="528" t="s">
        <v>738</v>
      </c>
      <c r="C9" s="528"/>
      <c r="D9" s="528"/>
      <c r="E9" s="528"/>
      <c r="F9" s="528"/>
      <c r="G9" s="528"/>
    </row>
    <row r="10" spans="2:9" x14ac:dyDescent="0.4">
      <c r="I10" s="75">
        <f>25140000+2100000+16590000</f>
        <v>43830000</v>
      </c>
    </row>
    <row r="20" spans="2:7" ht="16.5" hidden="1" customHeight="1" x14ac:dyDescent="0.4"/>
    <row r="21" spans="2:7" ht="16.5" hidden="1" customHeight="1" x14ac:dyDescent="0.4"/>
    <row r="22" spans="2:7" ht="6" hidden="1" customHeight="1" x14ac:dyDescent="0.4"/>
    <row r="23" spans="2:7" ht="8.25" customHeight="1" x14ac:dyDescent="0.4"/>
    <row r="24" spans="2:7" ht="16.5" hidden="1" customHeight="1" x14ac:dyDescent="0.4">
      <c r="B24" s="36" t="s">
        <v>168</v>
      </c>
    </row>
    <row r="25" spans="2:7" ht="20.25" hidden="1" customHeight="1" thickBot="1" x14ac:dyDescent="0.45">
      <c r="B25" s="29" t="s">
        <v>169</v>
      </c>
      <c r="C25" s="115" t="s">
        <v>170</v>
      </c>
      <c r="D25" s="115" t="s">
        <v>171</v>
      </c>
      <c r="E25" s="115" t="s">
        <v>172</v>
      </c>
      <c r="F25" s="115" t="s">
        <v>173</v>
      </c>
      <c r="G25" s="116" t="s">
        <v>167</v>
      </c>
    </row>
    <row r="26" spans="2:7" ht="54" hidden="1" customHeight="1" thickBot="1" x14ac:dyDescent="0.45">
      <c r="B26" s="79">
        <v>1</v>
      </c>
      <c r="C26" s="37" t="s">
        <v>174</v>
      </c>
      <c r="D26" s="83" t="s">
        <v>175</v>
      </c>
      <c r="E26" s="38">
        <v>6600000</v>
      </c>
      <c r="F26" s="38"/>
      <c r="G26" s="86" t="s">
        <v>176</v>
      </c>
    </row>
    <row r="27" spans="2:7" ht="38.25" hidden="1" customHeight="1" thickBot="1" x14ac:dyDescent="0.45">
      <c r="B27" s="79">
        <v>2</v>
      </c>
      <c r="C27" s="37"/>
      <c r="D27" s="39"/>
      <c r="E27" s="99"/>
      <c r="F27" s="99"/>
      <c r="G27" s="66"/>
    </row>
    <row r="28" spans="2:7" ht="132.75" hidden="1" customHeight="1" x14ac:dyDescent="0.4">
      <c r="B28" s="187"/>
      <c r="D28" s="178"/>
      <c r="E28" s="179"/>
      <c r="F28" s="180"/>
      <c r="G28" s="178"/>
    </row>
    <row r="29" spans="2:7" ht="21" hidden="1" customHeight="1" x14ac:dyDescent="0.4"/>
    <row r="30" spans="2:7" ht="20.25" customHeight="1" thickBot="1" x14ac:dyDescent="0.45">
      <c r="B30" s="36" t="s">
        <v>733</v>
      </c>
    </row>
    <row r="31" spans="2:7" ht="20.25" customHeight="1" thickBot="1" x14ac:dyDescent="0.45">
      <c r="B31" s="315" t="s">
        <v>70</v>
      </c>
      <c r="C31" s="316" t="s">
        <v>170</v>
      </c>
      <c r="D31" s="316" t="s">
        <v>207</v>
      </c>
      <c r="E31" s="316" t="s">
        <v>172</v>
      </c>
      <c r="F31" s="316" t="s">
        <v>381</v>
      </c>
      <c r="G31" s="317" t="s">
        <v>382</v>
      </c>
    </row>
    <row r="32" spans="2:7" ht="60.75" customHeight="1" thickBot="1" x14ac:dyDescent="0.45">
      <c r="B32" s="459">
        <v>1</v>
      </c>
      <c r="C32" s="371" t="s">
        <v>749</v>
      </c>
      <c r="D32" s="372" t="s">
        <v>750</v>
      </c>
      <c r="E32" s="461">
        <v>4376000</v>
      </c>
      <c r="F32" s="462">
        <v>4000000</v>
      </c>
      <c r="G32" s="463"/>
    </row>
    <row r="33" spans="2:24" ht="42.75" hidden="1" customHeight="1" thickBot="1" x14ac:dyDescent="0.45">
      <c r="B33" s="79"/>
      <c r="C33" s="37"/>
      <c r="D33" s="197"/>
      <c r="E33" s="198"/>
      <c r="F33" s="199"/>
      <c r="G33" s="460"/>
    </row>
    <row r="34" spans="2:24" ht="18" thickBot="1" x14ac:dyDescent="0.45">
      <c r="E34" s="171" t="s">
        <v>56</v>
      </c>
      <c r="F34" s="30">
        <f>SUM(F32:F33)</f>
        <v>4000000</v>
      </c>
    </row>
    <row r="35" spans="2:24" ht="7.5" customHeight="1" thickBot="1" x14ac:dyDescent="0.45">
      <c r="M35" s="29"/>
      <c r="N35" s="115" t="s">
        <v>177</v>
      </c>
      <c r="O35" s="115" t="s">
        <v>76</v>
      </c>
      <c r="P35" s="116" t="s">
        <v>78</v>
      </c>
    </row>
    <row r="36" spans="2:24" x14ac:dyDescent="0.4">
      <c r="B36" s="48" t="s">
        <v>742</v>
      </c>
      <c r="M36" s="117" t="s">
        <v>178</v>
      </c>
      <c r="N36" s="76">
        <v>1050000</v>
      </c>
      <c r="O36" s="84">
        <v>1000000</v>
      </c>
      <c r="P36" s="530" t="s">
        <v>179</v>
      </c>
    </row>
    <row r="37" spans="2:24" ht="18" thickBot="1" x14ac:dyDescent="0.45">
      <c r="I37" s="60">
        <f>24068900-17781350</f>
        <v>6287550</v>
      </c>
      <c r="M37" s="24" t="s">
        <v>180</v>
      </c>
      <c r="N37" s="33">
        <v>1200000</v>
      </c>
      <c r="O37" s="85">
        <v>1150000</v>
      </c>
      <c r="P37" s="531"/>
    </row>
    <row r="42" spans="2:24" ht="21.6" thickBot="1" x14ac:dyDescent="0.45">
      <c r="R42" s="81" t="s">
        <v>79</v>
      </c>
    </row>
    <row r="43" spans="2:24" ht="20.25" customHeight="1" thickBot="1" x14ac:dyDescent="0.45">
      <c r="R43" s="89"/>
      <c r="S43" s="90" t="s">
        <v>95</v>
      </c>
      <c r="T43" s="90" t="s">
        <v>91</v>
      </c>
      <c r="U43" s="90" t="s">
        <v>181</v>
      </c>
      <c r="V43" s="90" t="s">
        <v>182</v>
      </c>
      <c r="W43" s="92" t="s">
        <v>93</v>
      </c>
      <c r="X43" s="91" t="s">
        <v>94</v>
      </c>
    </row>
    <row r="44" spans="2:24" ht="20.25" customHeight="1" x14ac:dyDescent="0.4">
      <c r="R44" s="105" t="s">
        <v>183</v>
      </c>
      <c r="S44" s="76" t="s">
        <v>96</v>
      </c>
      <c r="T44" s="76">
        <v>6686400</v>
      </c>
      <c r="U44" s="76">
        <v>7525600</v>
      </c>
      <c r="V44" s="76">
        <v>6975900</v>
      </c>
      <c r="W44" s="93">
        <f>V44-U44</f>
        <v>-549700</v>
      </c>
      <c r="X44" s="88"/>
    </row>
    <row r="45" spans="2:24" ht="20.25" customHeight="1" x14ac:dyDescent="0.4">
      <c r="R45" s="106" t="s">
        <v>184</v>
      </c>
      <c r="S45" s="69" t="s">
        <v>97</v>
      </c>
      <c r="T45" s="69"/>
      <c r="U45" s="69"/>
      <c r="V45" s="69"/>
      <c r="W45" s="94">
        <f t="shared" ref="W45:W54" si="0">V45-U45</f>
        <v>0</v>
      </c>
      <c r="X45" s="87"/>
    </row>
    <row r="46" spans="2:24" ht="20.25" customHeight="1" x14ac:dyDescent="0.4">
      <c r="R46" s="106" t="s">
        <v>82</v>
      </c>
      <c r="S46" s="69" t="s">
        <v>96</v>
      </c>
      <c r="T46" s="69">
        <v>1164800</v>
      </c>
      <c r="U46" s="69">
        <v>672000</v>
      </c>
      <c r="V46" s="69">
        <v>912000</v>
      </c>
      <c r="W46" s="94">
        <f t="shared" si="0"/>
        <v>240000</v>
      </c>
      <c r="X46" s="87"/>
    </row>
    <row r="47" spans="2:24" ht="20.25" customHeight="1" x14ac:dyDescent="0.4">
      <c r="R47" s="106" t="s">
        <v>83</v>
      </c>
      <c r="S47" s="69" t="s">
        <v>98</v>
      </c>
      <c r="T47" s="69">
        <v>1089650</v>
      </c>
      <c r="U47" s="69">
        <v>1291300</v>
      </c>
      <c r="V47" s="69">
        <v>982350</v>
      </c>
      <c r="W47" s="95">
        <f t="shared" si="0"/>
        <v>-308950</v>
      </c>
      <c r="X47" s="87"/>
    </row>
    <row r="48" spans="2:24" ht="20.25" customHeight="1" x14ac:dyDescent="0.4">
      <c r="R48" s="106" t="s">
        <v>84</v>
      </c>
      <c r="S48" s="69" t="s">
        <v>98</v>
      </c>
      <c r="T48" s="69">
        <v>7028000</v>
      </c>
      <c r="U48" s="69">
        <v>13080000</v>
      </c>
      <c r="V48" s="69">
        <v>7388000</v>
      </c>
      <c r="W48" s="95">
        <f t="shared" si="0"/>
        <v>-5692000</v>
      </c>
      <c r="X48" s="87" t="s">
        <v>101</v>
      </c>
    </row>
    <row r="49" spans="18:24" ht="20.25" customHeight="1" x14ac:dyDescent="0.4">
      <c r="R49" s="106" t="s">
        <v>85</v>
      </c>
      <c r="S49" s="69" t="s">
        <v>98</v>
      </c>
      <c r="T49" s="69"/>
      <c r="U49" s="69"/>
      <c r="V49" s="69">
        <v>1223100</v>
      </c>
      <c r="W49" s="94">
        <f t="shared" si="0"/>
        <v>1223100</v>
      </c>
      <c r="X49" s="87"/>
    </row>
    <row r="50" spans="18:24" ht="20.25" customHeight="1" x14ac:dyDescent="0.4">
      <c r="R50" s="106" t="s">
        <v>86</v>
      </c>
      <c r="S50" s="69" t="s">
        <v>99</v>
      </c>
      <c r="T50" s="69"/>
      <c r="U50" s="69">
        <v>1200000</v>
      </c>
      <c r="V50" s="69"/>
      <c r="W50" s="95">
        <f t="shared" si="0"/>
        <v>-1200000</v>
      </c>
      <c r="X50" s="87"/>
    </row>
    <row r="51" spans="18:24" ht="20.25" customHeight="1" thickBot="1" x14ac:dyDescent="0.45">
      <c r="R51" s="107" t="s">
        <v>185</v>
      </c>
      <c r="S51" s="96" t="s">
        <v>186</v>
      </c>
      <c r="T51" s="96">
        <v>300000</v>
      </c>
      <c r="U51" s="96">
        <v>300000</v>
      </c>
      <c r="V51" s="96">
        <v>300000</v>
      </c>
      <c r="W51" s="97">
        <f t="shared" si="0"/>
        <v>0</v>
      </c>
      <c r="X51" s="98"/>
    </row>
    <row r="52" spans="18:24" ht="20.25" customHeight="1" thickBot="1" x14ac:dyDescent="0.45">
      <c r="R52" s="108" t="s">
        <v>88</v>
      </c>
      <c r="S52" s="102"/>
      <c r="T52" s="102">
        <f>SUM(T44:T51)</f>
        <v>16268850</v>
      </c>
      <c r="U52" s="102">
        <f>SUM(U44:U51)</f>
        <v>24068900</v>
      </c>
      <c r="V52" s="102">
        <f>SUM(V44:V51)</f>
        <v>17781350</v>
      </c>
      <c r="W52" s="103">
        <f t="shared" si="0"/>
        <v>-6287550</v>
      </c>
      <c r="X52" s="104"/>
    </row>
    <row r="53" spans="18:24" ht="20.25" customHeight="1" thickBot="1" x14ac:dyDescent="0.45">
      <c r="R53" s="109" t="s">
        <v>89</v>
      </c>
      <c r="S53" s="99" t="s">
        <v>96</v>
      </c>
      <c r="T53" s="99">
        <v>19700000</v>
      </c>
      <c r="U53" s="99">
        <v>23570000</v>
      </c>
      <c r="V53" s="99">
        <v>21740000</v>
      </c>
      <c r="W53" s="100"/>
      <c r="X53" s="101"/>
    </row>
    <row r="54" spans="18:24" ht="20.25" customHeight="1" thickBot="1" x14ac:dyDescent="0.45">
      <c r="R54" s="108" t="s">
        <v>56</v>
      </c>
      <c r="S54" s="102"/>
      <c r="T54" s="102">
        <f>T53</f>
        <v>19700000</v>
      </c>
      <c r="U54" s="102">
        <f>U53</f>
        <v>23570000</v>
      </c>
      <c r="V54" s="102">
        <f>V53</f>
        <v>21740000</v>
      </c>
      <c r="W54" s="103">
        <f t="shared" si="0"/>
        <v>-1830000</v>
      </c>
      <c r="X54" s="104"/>
    </row>
  </sheetData>
  <mergeCells count="2">
    <mergeCell ref="P36:P37"/>
    <mergeCell ref="B9:G9"/>
  </mergeCells>
  <phoneticPr fontId="1" type="noConversion"/>
  <pageMargins left="1.01" right="0.17" top="0.44" bottom="0.18" header="0.31496062992125984" footer="0.17"/>
  <pageSetup paperSize="9" scale="67" orientation="landscape" horizontalDpi="200" verticalDpi="2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>
    <pageSetUpPr fitToPage="1"/>
  </sheetPr>
  <dimension ref="B1:Y11"/>
  <sheetViews>
    <sheetView topLeftCell="A7" workbookViewId="0">
      <selection activeCell="F4" sqref="F4"/>
    </sheetView>
  </sheetViews>
  <sheetFormatPr defaultColWidth="9" defaultRowHeight="17.399999999999999" x14ac:dyDescent="0.4"/>
  <cols>
    <col min="1" max="1" width="9" style="60"/>
    <col min="2" max="2" width="5.8984375" style="60" customWidth="1"/>
    <col min="3" max="3" width="36" style="60" customWidth="1"/>
    <col min="4" max="4" width="43.19921875" style="60" customWidth="1"/>
    <col min="5" max="5" width="59.3984375" style="60" customWidth="1"/>
    <col min="6" max="6" width="12.09765625" style="60" customWidth="1"/>
    <col min="7" max="7" width="11.8984375" style="60" bestFit="1" customWidth="1"/>
    <col min="8" max="8" width="28" style="60" customWidth="1"/>
    <col min="9" max="9" width="9" style="60"/>
    <col min="10" max="10" width="11.8984375" style="60" bestFit="1" customWidth="1"/>
    <col min="11" max="13" width="9" style="60"/>
    <col min="14" max="14" width="17.3984375" style="60" customWidth="1"/>
    <col min="15" max="15" width="12.09765625" style="60" customWidth="1"/>
    <col min="16" max="16" width="15.3984375" style="60" customWidth="1"/>
    <col min="17" max="17" width="16.09765625" style="60" customWidth="1"/>
    <col min="18" max="18" width="9" style="60"/>
    <col min="19" max="19" width="20.59765625" style="60" customWidth="1"/>
    <col min="20" max="20" width="13.69921875" style="60" customWidth="1"/>
    <col min="21" max="23" width="11.8984375" style="60" bestFit="1" customWidth="1"/>
    <col min="24" max="24" width="15" style="60" customWidth="1"/>
    <col min="25" max="25" width="36" style="60" customWidth="1"/>
    <col min="26" max="16384" width="9" style="60"/>
  </cols>
  <sheetData>
    <row r="1" spans="2:25" ht="84" customHeight="1" x14ac:dyDescent="0.4"/>
    <row r="2" spans="2:25" ht="20.25" customHeight="1" thickBot="1" x14ac:dyDescent="0.45">
      <c r="B2" s="36" t="s">
        <v>378</v>
      </c>
      <c r="H2" s="410"/>
    </row>
    <row r="3" spans="2:25" ht="22.5" customHeight="1" thickBot="1" x14ac:dyDescent="0.45">
      <c r="B3" s="112" t="s">
        <v>26</v>
      </c>
      <c r="C3" s="113" t="s">
        <v>30</v>
      </c>
      <c r="D3" s="113" t="s">
        <v>756</v>
      </c>
      <c r="E3" s="113" t="s">
        <v>201</v>
      </c>
      <c r="F3" s="113" t="s">
        <v>27</v>
      </c>
      <c r="G3" s="113" t="s">
        <v>28</v>
      </c>
      <c r="H3" s="114" t="s">
        <v>757</v>
      </c>
    </row>
    <row r="4" spans="2:25" ht="197.25" customHeight="1" x14ac:dyDescent="0.4">
      <c r="B4" s="67">
        <v>1</v>
      </c>
      <c r="C4" s="42" t="s">
        <v>755</v>
      </c>
      <c r="D4" s="42"/>
      <c r="E4" s="110" t="s">
        <v>758</v>
      </c>
      <c r="F4" s="281">
        <v>1050000</v>
      </c>
      <c r="G4" s="281">
        <v>1050000</v>
      </c>
      <c r="H4" s="470" t="s">
        <v>759</v>
      </c>
    </row>
    <row r="5" spans="2:25" ht="199.5" customHeight="1" x14ac:dyDescent="0.4">
      <c r="B5" s="68">
        <v>2</v>
      </c>
      <c r="C5" s="471" t="s">
        <v>760</v>
      </c>
      <c r="D5" s="471"/>
      <c r="E5" s="320" t="s">
        <v>761</v>
      </c>
      <c r="F5" s="69">
        <v>764000</v>
      </c>
      <c r="G5" s="69">
        <v>764000</v>
      </c>
      <c r="H5" s="350" t="s">
        <v>762</v>
      </c>
    </row>
    <row r="6" spans="2:25" ht="69" customHeight="1" thickBot="1" x14ac:dyDescent="0.45">
      <c r="B6" s="24">
        <v>3</v>
      </c>
      <c r="C6" s="348" t="s">
        <v>763</v>
      </c>
      <c r="D6" s="348"/>
      <c r="E6" s="82" t="s">
        <v>764</v>
      </c>
      <c r="F6" s="33"/>
      <c r="G6" s="33">
        <v>443000</v>
      </c>
      <c r="H6" s="480"/>
    </row>
    <row r="7" spans="2:25" ht="255.75" customHeight="1" x14ac:dyDescent="0.4">
      <c r="B7" s="472"/>
      <c r="C7" s="477" t="s">
        <v>765</v>
      </c>
      <c r="D7" s="473"/>
      <c r="E7" s="474"/>
      <c r="F7" s="475"/>
      <c r="G7" s="475"/>
      <c r="H7" s="476"/>
    </row>
    <row r="8" spans="2:25" ht="18" thickBot="1" x14ac:dyDescent="0.45">
      <c r="F8" s="478" t="s">
        <v>32</v>
      </c>
      <c r="G8" s="479">
        <f>SUM(G4:G6)</f>
        <v>2257000</v>
      </c>
    </row>
    <row r="9" spans="2:25" ht="20.25" customHeight="1" thickBot="1" x14ac:dyDescent="0.45">
      <c r="S9" s="108" t="s">
        <v>88</v>
      </c>
      <c r="T9" s="102"/>
      <c r="U9" s="102" t="e">
        <f>SUM(#REF!)</f>
        <v>#REF!</v>
      </c>
      <c r="V9" s="102" t="e">
        <f>SUM(#REF!)</f>
        <v>#REF!</v>
      </c>
      <c r="W9" s="102" t="e">
        <f>SUM(#REF!)</f>
        <v>#REF!</v>
      </c>
      <c r="X9" s="103" t="e">
        <f t="shared" ref="X9:X11" si="0">W9-V9</f>
        <v>#REF!</v>
      </c>
      <c r="Y9" s="104"/>
    </row>
    <row r="10" spans="2:25" ht="20.25" customHeight="1" thickBot="1" x14ac:dyDescent="0.45">
      <c r="S10" s="109" t="s">
        <v>89</v>
      </c>
      <c r="T10" s="99" t="s">
        <v>96</v>
      </c>
      <c r="U10" s="99">
        <v>19700000</v>
      </c>
      <c r="V10" s="99">
        <v>23570000</v>
      </c>
      <c r="W10" s="99">
        <v>21740000</v>
      </c>
      <c r="X10" s="100"/>
      <c r="Y10" s="101"/>
    </row>
    <row r="11" spans="2:25" ht="20.25" customHeight="1" thickBot="1" x14ac:dyDescent="0.45">
      <c r="S11" s="108" t="s">
        <v>32</v>
      </c>
      <c r="T11" s="102"/>
      <c r="U11" s="102">
        <f>U10</f>
        <v>19700000</v>
      </c>
      <c r="V11" s="102">
        <f>V10</f>
        <v>23570000</v>
      </c>
      <c r="W11" s="102">
        <f>W10</f>
        <v>21740000</v>
      </c>
      <c r="X11" s="103">
        <f t="shared" si="0"/>
        <v>-1830000</v>
      </c>
      <c r="Y11" s="104"/>
    </row>
  </sheetData>
  <phoneticPr fontId="1" type="noConversion"/>
  <pageMargins left="0.18" right="0.17" top="0.54" bottom="0.18" header="0.31496062992125984" footer="0.17"/>
  <pageSetup paperSize="9" scale="67" orientation="landscape" horizontalDpi="200" verticalDpi="2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B2:X49"/>
  <sheetViews>
    <sheetView workbookViewId="0">
      <selection activeCell="G2" sqref="G2"/>
    </sheetView>
  </sheetViews>
  <sheetFormatPr defaultColWidth="9" defaultRowHeight="17.399999999999999" x14ac:dyDescent="0.4"/>
  <cols>
    <col min="1" max="1" width="9" style="60"/>
    <col min="2" max="2" width="5.8984375" style="60" customWidth="1"/>
    <col min="3" max="3" width="39.19921875" style="60" customWidth="1"/>
    <col min="4" max="4" width="64.8984375" style="60" customWidth="1"/>
    <col min="5" max="5" width="12.09765625" style="60" customWidth="1"/>
    <col min="6" max="6" width="11.8984375" style="60" bestFit="1" customWidth="1"/>
    <col min="7" max="7" width="28.69921875" style="60" customWidth="1"/>
    <col min="8" max="8" width="9" style="60"/>
    <col min="9" max="9" width="11.8984375" style="60" bestFit="1" customWidth="1"/>
    <col min="10" max="12" width="9" style="60"/>
    <col min="13" max="13" width="17.3984375" style="60" customWidth="1"/>
    <col min="14" max="14" width="12.09765625" style="60" customWidth="1"/>
    <col min="15" max="15" width="15.3984375" style="60" customWidth="1"/>
    <col min="16" max="16" width="16.09765625" style="60" customWidth="1"/>
    <col min="17" max="17" width="9" style="60"/>
    <col min="18" max="18" width="20.59765625" style="60" customWidth="1"/>
    <col min="19" max="19" width="13.69921875" style="60" customWidth="1"/>
    <col min="20" max="22" width="11.8984375" style="60" bestFit="1" customWidth="1"/>
    <col min="23" max="23" width="15" style="60" customWidth="1"/>
    <col min="24" max="24" width="36" style="60" customWidth="1"/>
    <col min="25" max="16384" width="9" style="60"/>
  </cols>
  <sheetData>
    <row r="2" spans="2:9" ht="20.25" customHeight="1" thickBot="1" x14ac:dyDescent="0.45">
      <c r="B2" s="36" t="s">
        <v>378</v>
      </c>
      <c r="G2" s="410" t="s">
        <v>606</v>
      </c>
    </row>
    <row r="3" spans="2:9" ht="20.25" customHeight="1" thickBot="1" x14ac:dyDescent="0.45">
      <c r="B3" s="112" t="s">
        <v>70</v>
      </c>
      <c r="C3" s="113" t="s">
        <v>166</v>
      </c>
      <c r="D3" s="113" t="s">
        <v>201</v>
      </c>
      <c r="E3" s="113" t="s">
        <v>172</v>
      </c>
      <c r="F3" s="113" t="s">
        <v>173</v>
      </c>
      <c r="G3" s="114" t="s">
        <v>276</v>
      </c>
    </row>
    <row r="4" spans="2:9" ht="81" customHeight="1" thickBot="1" x14ac:dyDescent="0.45">
      <c r="B4" s="79">
        <v>1</v>
      </c>
      <c r="C4" s="218" t="s">
        <v>604</v>
      </c>
      <c r="D4" s="83" t="s">
        <v>605</v>
      </c>
      <c r="E4" s="38">
        <v>6690000</v>
      </c>
      <c r="F4" s="38">
        <v>6000000</v>
      </c>
      <c r="G4" s="347"/>
    </row>
    <row r="5" spans="2:9" ht="67.5" hidden="1" customHeight="1" x14ac:dyDescent="0.4">
      <c r="B5" s="117"/>
      <c r="C5" s="27"/>
      <c r="D5" s="228"/>
      <c r="E5" s="76"/>
      <c r="F5" s="76"/>
      <c r="G5" s="311"/>
    </row>
    <row r="6" spans="2:9" ht="63" hidden="1" customHeight="1" x14ac:dyDescent="0.4">
      <c r="B6" s="68"/>
      <c r="C6" s="61"/>
      <c r="D6" s="320"/>
      <c r="E6" s="69"/>
      <c r="F6" s="69"/>
      <c r="G6" s="331"/>
    </row>
    <row r="7" spans="2:9" ht="60" hidden="1" customHeight="1" thickBot="1" x14ac:dyDescent="0.45">
      <c r="B7" s="24"/>
      <c r="C7" s="25"/>
      <c r="D7" s="82"/>
      <c r="E7" s="231"/>
      <c r="F7" s="231"/>
      <c r="G7" s="230"/>
    </row>
    <row r="8" spans="2:9" ht="18" thickBot="1" x14ac:dyDescent="0.45">
      <c r="E8" s="332" t="s">
        <v>56</v>
      </c>
      <c r="F8" s="30">
        <f>SUM(F4:F7)</f>
        <v>6000000</v>
      </c>
    </row>
    <row r="9" spans="2:9" x14ac:dyDescent="0.4">
      <c r="B9" s="521"/>
      <c r="C9" s="521"/>
      <c r="D9" s="521"/>
      <c r="E9" s="521"/>
      <c r="F9" s="521"/>
      <c r="G9" s="521"/>
    </row>
    <row r="10" spans="2:9" x14ac:dyDescent="0.4">
      <c r="I10" s="75">
        <f>25140000+2100000+16590000</f>
        <v>43830000</v>
      </c>
    </row>
    <row r="11" spans="2:9" hidden="1" x14ac:dyDescent="0.4"/>
    <row r="12" spans="2:9" hidden="1" x14ac:dyDescent="0.4"/>
    <row r="13" spans="2:9" hidden="1" x14ac:dyDescent="0.4"/>
    <row r="14" spans="2:9" hidden="1" x14ac:dyDescent="0.4"/>
    <row r="15" spans="2:9" hidden="1" x14ac:dyDescent="0.4"/>
    <row r="16" spans="2:9" hidden="1" x14ac:dyDescent="0.4"/>
    <row r="17" spans="2:16" hidden="1" x14ac:dyDescent="0.4"/>
    <row r="18" spans="2:16" ht="8.25" hidden="1" customHeight="1" x14ac:dyDescent="0.4"/>
    <row r="19" spans="2:16" ht="18" hidden="1" thickBot="1" x14ac:dyDescent="0.45">
      <c r="B19" s="36" t="s">
        <v>168</v>
      </c>
    </row>
    <row r="20" spans="2:16" ht="20.25" hidden="1" customHeight="1" thickBot="1" x14ac:dyDescent="0.45">
      <c r="B20" s="29" t="s">
        <v>169</v>
      </c>
      <c r="C20" s="115" t="s">
        <v>170</v>
      </c>
      <c r="D20" s="115" t="s">
        <v>171</v>
      </c>
      <c r="E20" s="115" t="s">
        <v>172</v>
      </c>
      <c r="F20" s="115" t="s">
        <v>173</v>
      </c>
      <c r="G20" s="116" t="s">
        <v>167</v>
      </c>
    </row>
    <row r="21" spans="2:16" ht="54" hidden="1" customHeight="1" thickBot="1" x14ac:dyDescent="0.45">
      <c r="B21" s="79">
        <v>1</v>
      </c>
      <c r="C21" s="37" t="s">
        <v>174</v>
      </c>
      <c r="D21" s="83" t="s">
        <v>175</v>
      </c>
      <c r="E21" s="38">
        <v>6600000</v>
      </c>
      <c r="F21" s="38"/>
      <c r="G21" s="86" t="s">
        <v>176</v>
      </c>
    </row>
    <row r="22" spans="2:16" ht="38.25" hidden="1" customHeight="1" thickBot="1" x14ac:dyDescent="0.45">
      <c r="B22" s="79">
        <v>2</v>
      </c>
      <c r="C22" s="37"/>
      <c r="D22" s="39"/>
      <c r="E22" s="99"/>
      <c r="F22" s="99"/>
      <c r="G22" s="66"/>
    </row>
    <row r="23" spans="2:16" ht="132.75" customHeight="1" x14ac:dyDescent="0.4">
      <c r="B23" s="187"/>
      <c r="D23" s="178"/>
      <c r="E23" s="179"/>
      <c r="F23" s="180"/>
      <c r="G23" s="178"/>
    </row>
    <row r="24" spans="2:16" ht="21" hidden="1" customHeight="1" x14ac:dyDescent="0.4"/>
    <row r="25" spans="2:16" ht="20.25" hidden="1" customHeight="1" thickBot="1" x14ac:dyDescent="0.45">
      <c r="B25" s="36" t="s">
        <v>377</v>
      </c>
    </row>
    <row r="26" spans="2:16" ht="20.25" hidden="1" customHeight="1" thickBot="1" x14ac:dyDescent="0.45">
      <c r="B26" s="315" t="s">
        <v>70</v>
      </c>
      <c r="C26" s="316" t="s">
        <v>170</v>
      </c>
      <c r="D26" s="316" t="s">
        <v>207</v>
      </c>
      <c r="E26" s="316" t="s">
        <v>172</v>
      </c>
      <c r="F26" s="316" t="s">
        <v>173</v>
      </c>
      <c r="G26" s="317" t="s">
        <v>382</v>
      </c>
    </row>
    <row r="27" spans="2:16" ht="60.75" hidden="1" customHeight="1" x14ac:dyDescent="0.4">
      <c r="B27" s="67">
        <v>1</v>
      </c>
      <c r="C27" s="42" t="s">
        <v>379</v>
      </c>
      <c r="D27" s="110" t="s">
        <v>380</v>
      </c>
      <c r="E27" s="312">
        <v>4600000</v>
      </c>
      <c r="F27" s="313">
        <v>4140000</v>
      </c>
      <c r="G27" s="314"/>
    </row>
    <row r="28" spans="2:16" ht="42.75" hidden="1" customHeight="1" thickBot="1" x14ac:dyDescent="0.45">
      <c r="B28" s="24">
        <v>2</v>
      </c>
      <c r="C28" s="25" t="s">
        <v>383</v>
      </c>
      <c r="D28" s="111" t="s">
        <v>384</v>
      </c>
      <c r="E28" s="318">
        <v>3000000</v>
      </c>
      <c r="F28" s="263">
        <v>2700000</v>
      </c>
      <c r="G28" s="319" t="s">
        <v>385</v>
      </c>
    </row>
    <row r="29" spans="2:16" ht="18" hidden="1" thickBot="1" x14ac:dyDescent="0.45">
      <c r="E29" s="332" t="s">
        <v>56</v>
      </c>
      <c r="F29" s="30">
        <f>SUM(F27:F28)</f>
        <v>6840000</v>
      </c>
    </row>
    <row r="30" spans="2:16" ht="7.5" hidden="1" customHeight="1" thickBot="1" x14ac:dyDescent="0.45">
      <c r="M30" s="29"/>
      <c r="N30" s="115" t="s">
        <v>177</v>
      </c>
      <c r="O30" s="115" t="s">
        <v>76</v>
      </c>
      <c r="P30" s="116" t="s">
        <v>78</v>
      </c>
    </row>
    <row r="31" spans="2:16" hidden="1" x14ac:dyDescent="0.4">
      <c r="B31" s="48" t="s">
        <v>386</v>
      </c>
      <c r="M31" s="117" t="s">
        <v>178</v>
      </c>
      <c r="N31" s="76">
        <v>1050000</v>
      </c>
      <c r="O31" s="84">
        <v>1000000</v>
      </c>
      <c r="P31" s="530" t="s">
        <v>179</v>
      </c>
    </row>
    <row r="32" spans="2:16" ht="18" hidden="1" thickBot="1" x14ac:dyDescent="0.45">
      <c r="I32" s="60">
        <f>24068900-17781350</f>
        <v>6287550</v>
      </c>
      <c r="M32" s="24" t="s">
        <v>180</v>
      </c>
      <c r="N32" s="33">
        <v>1200000</v>
      </c>
      <c r="O32" s="85">
        <v>1150000</v>
      </c>
      <c r="P32" s="531"/>
    </row>
    <row r="33" spans="18:24" hidden="1" x14ac:dyDescent="0.4"/>
    <row r="34" spans="18:24" hidden="1" x14ac:dyDescent="0.4"/>
    <row r="35" spans="18:24" hidden="1" x14ac:dyDescent="0.4"/>
    <row r="36" spans="18:24" hidden="1" x14ac:dyDescent="0.4"/>
    <row r="37" spans="18:24" ht="21" hidden="1" x14ac:dyDescent="0.4">
      <c r="R37" s="81" t="s">
        <v>79</v>
      </c>
    </row>
    <row r="38" spans="18:24" ht="20.25" hidden="1" customHeight="1" thickBot="1" x14ac:dyDescent="0.45">
      <c r="R38" s="89"/>
      <c r="S38" s="90" t="s">
        <v>95</v>
      </c>
      <c r="T38" s="90" t="s">
        <v>91</v>
      </c>
      <c r="U38" s="90" t="s">
        <v>181</v>
      </c>
      <c r="V38" s="90" t="s">
        <v>182</v>
      </c>
      <c r="W38" s="92" t="s">
        <v>93</v>
      </c>
      <c r="X38" s="91" t="s">
        <v>94</v>
      </c>
    </row>
    <row r="39" spans="18:24" ht="20.25" hidden="1" customHeight="1" x14ac:dyDescent="0.4">
      <c r="R39" s="105" t="s">
        <v>80</v>
      </c>
      <c r="S39" s="76" t="s">
        <v>96</v>
      </c>
      <c r="T39" s="76">
        <v>6686400</v>
      </c>
      <c r="U39" s="76">
        <v>7525600</v>
      </c>
      <c r="V39" s="76">
        <v>6975900</v>
      </c>
      <c r="W39" s="93">
        <f>V39-U39</f>
        <v>-549700</v>
      </c>
      <c r="X39" s="88"/>
    </row>
    <row r="40" spans="18:24" ht="20.25" customHeight="1" x14ac:dyDescent="0.4">
      <c r="R40" s="106" t="s">
        <v>184</v>
      </c>
      <c r="S40" s="69" t="s">
        <v>97</v>
      </c>
      <c r="T40" s="69"/>
      <c r="U40" s="69"/>
      <c r="V40" s="69"/>
      <c r="W40" s="94">
        <f t="shared" ref="W40:W49" si="0">V40-U40</f>
        <v>0</v>
      </c>
      <c r="X40" s="87"/>
    </row>
    <row r="41" spans="18:24" ht="20.25" customHeight="1" x14ac:dyDescent="0.4">
      <c r="R41" s="106" t="s">
        <v>82</v>
      </c>
      <c r="S41" s="69" t="s">
        <v>96</v>
      </c>
      <c r="T41" s="69">
        <v>1164800</v>
      </c>
      <c r="U41" s="69">
        <v>672000</v>
      </c>
      <c r="V41" s="69">
        <v>912000</v>
      </c>
      <c r="W41" s="94">
        <f t="shared" si="0"/>
        <v>240000</v>
      </c>
      <c r="X41" s="87"/>
    </row>
    <row r="42" spans="18:24" ht="20.25" customHeight="1" x14ac:dyDescent="0.4">
      <c r="R42" s="106" t="s">
        <v>83</v>
      </c>
      <c r="S42" s="69" t="s">
        <v>98</v>
      </c>
      <c r="T42" s="69">
        <v>1089650</v>
      </c>
      <c r="U42" s="69">
        <v>1291300</v>
      </c>
      <c r="V42" s="69">
        <v>982350</v>
      </c>
      <c r="W42" s="95">
        <f t="shared" si="0"/>
        <v>-308950</v>
      </c>
      <c r="X42" s="87"/>
    </row>
    <row r="43" spans="18:24" ht="20.25" customHeight="1" x14ac:dyDescent="0.4">
      <c r="R43" s="106" t="s">
        <v>84</v>
      </c>
      <c r="S43" s="69" t="s">
        <v>98</v>
      </c>
      <c r="T43" s="69">
        <v>7028000</v>
      </c>
      <c r="U43" s="69">
        <v>13080000</v>
      </c>
      <c r="V43" s="69">
        <v>7388000</v>
      </c>
      <c r="W43" s="95">
        <f t="shared" si="0"/>
        <v>-5692000</v>
      </c>
      <c r="X43" s="87" t="s">
        <v>101</v>
      </c>
    </row>
    <row r="44" spans="18:24" ht="20.25" customHeight="1" x14ac:dyDescent="0.4">
      <c r="R44" s="106" t="s">
        <v>85</v>
      </c>
      <c r="S44" s="69" t="s">
        <v>98</v>
      </c>
      <c r="T44" s="69"/>
      <c r="U44" s="69"/>
      <c r="V44" s="69">
        <v>1223100</v>
      </c>
      <c r="W44" s="94">
        <f t="shared" si="0"/>
        <v>1223100</v>
      </c>
      <c r="X44" s="87"/>
    </row>
    <row r="45" spans="18:24" ht="20.25" customHeight="1" x14ac:dyDescent="0.4">
      <c r="R45" s="106" t="s">
        <v>86</v>
      </c>
      <c r="S45" s="69" t="s">
        <v>99</v>
      </c>
      <c r="T45" s="69"/>
      <c r="U45" s="69">
        <v>1200000</v>
      </c>
      <c r="V45" s="69"/>
      <c r="W45" s="95">
        <f t="shared" si="0"/>
        <v>-1200000</v>
      </c>
      <c r="X45" s="87"/>
    </row>
    <row r="46" spans="18:24" ht="20.25" customHeight="1" thickBot="1" x14ac:dyDescent="0.45">
      <c r="R46" s="107" t="s">
        <v>87</v>
      </c>
      <c r="S46" s="96" t="s">
        <v>100</v>
      </c>
      <c r="T46" s="96">
        <v>300000</v>
      </c>
      <c r="U46" s="96">
        <v>300000</v>
      </c>
      <c r="V46" s="96">
        <v>300000</v>
      </c>
      <c r="W46" s="97">
        <f t="shared" si="0"/>
        <v>0</v>
      </c>
      <c r="X46" s="98"/>
    </row>
    <row r="47" spans="18:24" ht="20.25" customHeight="1" thickBot="1" x14ac:dyDescent="0.45">
      <c r="R47" s="108" t="s">
        <v>88</v>
      </c>
      <c r="S47" s="102"/>
      <c r="T47" s="102">
        <f>SUM(T39:T46)</f>
        <v>16268850</v>
      </c>
      <c r="U47" s="102">
        <f>SUM(U39:U46)</f>
        <v>24068900</v>
      </c>
      <c r="V47" s="102">
        <f>SUM(V39:V46)</f>
        <v>17781350</v>
      </c>
      <c r="W47" s="103">
        <f t="shared" si="0"/>
        <v>-6287550</v>
      </c>
      <c r="X47" s="104"/>
    </row>
    <row r="48" spans="18:24" ht="20.25" customHeight="1" thickBot="1" x14ac:dyDescent="0.45">
      <c r="R48" s="109" t="s">
        <v>89</v>
      </c>
      <c r="S48" s="99" t="s">
        <v>96</v>
      </c>
      <c r="T48" s="99">
        <v>19700000</v>
      </c>
      <c r="U48" s="99">
        <v>23570000</v>
      </c>
      <c r="V48" s="99">
        <v>21740000</v>
      </c>
      <c r="W48" s="100"/>
      <c r="X48" s="101"/>
    </row>
    <row r="49" spans="18:24" ht="20.25" customHeight="1" thickBot="1" x14ac:dyDescent="0.45">
      <c r="R49" s="108" t="s">
        <v>56</v>
      </c>
      <c r="S49" s="102"/>
      <c r="T49" s="102">
        <f>T48</f>
        <v>19700000</v>
      </c>
      <c r="U49" s="102">
        <f>U48</f>
        <v>23570000</v>
      </c>
      <c r="V49" s="102">
        <f>V48</f>
        <v>21740000</v>
      </c>
      <c r="W49" s="103">
        <f t="shared" si="0"/>
        <v>-1830000</v>
      </c>
      <c r="X49" s="104"/>
    </row>
  </sheetData>
  <mergeCells count="2">
    <mergeCell ref="B9:G9"/>
    <mergeCell ref="P31:P32"/>
  </mergeCells>
  <phoneticPr fontId="1" type="noConversion"/>
  <pageMargins left="0.33" right="0.15748031496062992" top="0.6" bottom="0.19685039370078741" header="0.31496062992125984" footer="0.15748031496062992"/>
  <pageSetup paperSize="9" orientation="portrait" horizontalDpi="200" verticalDpi="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AJ42"/>
  <sheetViews>
    <sheetView topLeftCell="L5" workbookViewId="0">
      <selection activeCell="V28" sqref="V28"/>
    </sheetView>
  </sheetViews>
  <sheetFormatPr defaultColWidth="9" defaultRowHeight="17.399999999999999" x14ac:dyDescent="0.4"/>
  <cols>
    <col min="1" max="1" width="0" style="60" hidden="1" customWidth="1"/>
    <col min="2" max="6" width="9" style="60"/>
    <col min="7" max="7" width="9.5" style="60" bestFit="1" customWidth="1"/>
    <col min="8" max="8" width="13" style="60" bestFit="1" customWidth="1"/>
    <col min="9" max="10" width="9" style="60"/>
    <col min="11" max="11" width="10.5" style="60" customWidth="1"/>
    <col min="12" max="15" width="9" style="60"/>
    <col min="16" max="16" width="11.19921875" style="60" customWidth="1"/>
    <col min="17" max="19" width="9" style="60"/>
    <col min="20" max="20" width="5.8984375" style="60" customWidth="1"/>
    <col min="21" max="21" width="37" style="60" customWidth="1"/>
    <col min="22" max="22" width="58.69921875" style="60" customWidth="1"/>
    <col min="23" max="24" width="11.8984375" style="60" bestFit="1" customWidth="1"/>
    <col min="25" max="25" width="28.09765625" style="60" customWidth="1"/>
    <col min="26" max="26" width="9" style="60"/>
    <col min="27" max="27" width="11.8984375" style="60" bestFit="1" customWidth="1"/>
    <col min="28" max="28" width="14.3984375" style="60" customWidth="1"/>
    <col min="29" max="29" width="14.09765625" style="60" customWidth="1"/>
    <col min="30" max="30" width="9.59765625" style="60" customWidth="1"/>
    <col min="31" max="32" width="14.09765625" style="60" customWidth="1"/>
    <col min="33" max="33" width="14.09765625" style="60" hidden="1" customWidth="1"/>
    <col min="34" max="34" width="14.09765625" style="60" customWidth="1"/>
    <col min="35" max="35" width="10.5" style="60" customWidth="1"/>
    <col min="36" max="36" width="13.09765625" style="60" customWidth="1"/>
    <col min="37" max="37" width="13.69921875" style="60" customWidth="1"/>
    <col min="38" max="40" width="11.8984375" style="60" bestFit="1" customWidth="1"/>
    <col min="41" max="41" width="15" style="60" customWidth="1"/>
    <col min="42" max="42" width="36" style="60" customWidth="1"/>
    <col min="43" max="16384" width="9" style="60"/>
  </cols>
  <sheetData>
    <row r="1" spans="1:25" ht="18" thickBot="1" x14ac:dyDescent="0.45">
      <c r="A1" s="1"/>
      <c r="B1" s="18" t="s">
        <v>25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16</v>
      </c>
      <c r="R1" s="1"/>
    </row>
    <row r="2" spans="1:25" x14ac:dyDescent="0.4">
      <c r="A2" s="520"/>
      <c r="B2" s="520"/>
      <c r="C2" s="11" t="s">
        <v>12</v>
      </c>
      <c r="D2" s="11" t="s">
        <v>554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14</v>
      </c>
      <c r="Q2" s="11" t="s">
        <v>555</v>
      </c>
      <c r="R2" s="12" t="s">
        <v>556</v>
      </c>
    </row>
    <row r="3" spans="1:25" x14ac:dyDescent="0.4">
      <c r="A3" s="4"/>
      <c r="B3" s="516" t="s">
        <v>18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5" x14ac:dyDescent="0.4">
      <c r="A4" s="4"/>
      <c r="B4" s="516"/>
      <c r="C4" s="19" t="s">
        <v>19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5" x14ac:dyDescent="0.4">
      <c r="A5" s="4"/>
      <c r="B5" s="516"/>
      <c r="C5" s="20" t="s">
        <v>557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5" x14ac:dyDescent="0.4">
      <c r="A6" s="4"/>
      <c r="B6" s="516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20</v>
      </c>
    </row>
    <row r="7" spans="1:25" x14ac:dyDescent="0.4">
      <c r="A7" s="4"/>
      <c r="B7" s="516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558</v>
      </c>
    </row>
    <row r="8" spans="1:25" ht="18" thickBot="1" x14ac:dyDescent="0.45">
      <c r="A8" s="14"/>
      <c r="B8" s="517"/>
      <c r="C8" s="15" t="s">
        <v>11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5" ht="18" hidden="1" thickBot="1" x14ac:dyDescent="0.45">
      <c r="H9" s="35">
        <f>9320000+X15+2800000</f>
        <v>16020000</v>
      </c>
      <c r="T9" s="36" t="s">
        <v>35</v>
      </c>
      <c r="Y9" s="410" t="s">
        <v>664</v>
      </c>
    </row>
    <row r="10" spans="1:25" ht="20.25" hidden="1" customHeight="1" thickBot="1" x14ac:dyDescent="0.45">
      <c r="T10" s="112" t="s">
        <v>559</v>
      </c>
      <c r="U10" s="113" t="s">
        <v>560</v>
      </c>
      <c r="V10" s="113" t="s">
        <v>31</v>
      </c>
      <c r="W10" s="113" t="s">
        <v>561</v>
      </c>
      <c r="X10" s="113" t="s">
        <v>28</v>
      </c>
      <c r="Y10" s="114" t="s">
        <v>29</v>
      </c>
    </row>
    <row r="11" spans="1:25" ht="45.75" hidden="1" customHeight="1" thickBot="1" x14ac:dyDescent="0.45">
      <c r="T11" s="79">
        <v>1</v>
      </c>
      <c r="U11" s="411" t="s">
        <v>620</v>
      </c>
      <c r="V11" s="372" t="s">
        <v>621</v>
      </c>
      <c r="W11" s="373">
        <v>3960000</v>
      </c>
      <c r="X11" s="373">
        <v>3900000</v>
      </c>
      <c r="Y11" s="412"/>
    </row>
    <row r="12" spans="1:25" ht="27.75" hidden="1" customHeight="1" thickBot="1" x14ac:dyDescent="0.45">
      <c r="T12" s="79">
        <v>2</v>
      </c>
      <c r="U12" s="37"/>
      <c r="V12" s="413"/>
      <c r="W12" s="38"/>
      <c r="X12" s="38"/>
      <c r="Y12" s="412"/>
    </row>
    <row r="13" spans="1:25" ht="37.5" hidden="1" customHeight="1" thickBot="1" x14ac:dyDescent="0.45">
      <c r="T13" s="79"/>
      <c r="U13" s="37"/>
      <c r="V13" s="83"/>
      <c r="W13" s="38"/>
      <c r="X13" s="38"/>
      <c r="Y13" s="206"/>
    </row>
    <row r="14" spans="1:25" ht="49.5" hidden="1" customHeight="1" thickBot="1" x14ac:dyDescent="0.45">
      <c r="T14" s="79"/>
      <c r="U14" s="217"/>
      <c r="V14" s="83"/>
      <c r="W14" s="38"/>
      <c r="X14" s="38"/>
      <c r="Y14" s="369"/>
    </row>
    <row r="15" spans="1:25" ht="19.5" hidden="1" customHeight="1" thickBot="1" x14ac:dyDescent="0.45">
      <c r="W15" s="370" t="s">
        <v>562</v>
      </c>
      <c r="X15" s="30">
        <f>SUM(X11:X14)</f>
        <v>3900000</v>
      </c>
      <c r="Y15" s="22"/>
    </row>
    <row r="16" spans="1:25" hidden="1" x14ac:dyDescent="0.4">
      <c r="T16" s="521"/>
      <c r="U16" s="522"/>
      <c r="V16" s="522"/>
      <c r="W16" s="522"/>
      <c r="X16" s="522"/>
      <c r="Y16" s="522"/>
    </row>
    <row r="17" spans="20:27" hidden="1" x14ac:dyDescent="0.4">
      <c r="AA17" s="75">
        <f>25140000+2100000+16590000</f>
        <v>43830000</v>
      </c>
    </row>
    <row r="18" spans="20:27" hidden="1" x14ac:dyDescent="0.4"/>
    <row r="19" spans="20:27" hidden="1" x14ac:dyDescent="0.4"/>
    <row r="20" spans="20:27" hidden="1" x14ac:dyDescent="0.4"/>
    <row r="21" spans="20:27" hidden="1" x14ac:dyDescent="0.4"/>
    <row r="22" spans="20:27" hidden="1" x14ac:dyDescent="0.4"/>
    <row r="23" spans="20:27" hidden="1" x14ac:dyDescent="0.4"/>
    <row r="24" spans="20:27" hidden="1" x14ac:dyDescent="0.4"/>
    <row r="25" spans="20:27" ht="8.25" hidden="1" customHeight="1" x14ac:dyDescent="0.4"/>
    <row r="26" spans="20:27" ht="18" thickBot="1" x14ac:dyDescent="0.45">
      <c r="T26" s="36" t="s">
        <v>563</v>
      </c>
    </row>
    <row r="27" spans="20:27" ht="20.25" customHeight="1" thickBot="1" x14ac:dyDescent="0.45">
      <c r="T27" s="29" t="s">
        <v>26</v>
      </c>
      <c r="U27" s="115" t="s">
        <v>37</v>
      </c>
      <c r="V27" s="115" t="s">
        <v>564</v>
      </c>
      <c r="W27" s="115" t="s">
        <v>27</v>
      </c>
      <c r="X27" s="115" t="s">
        <v>28</v>
      </c>
      <c r="Y27" s="116" t="s">
        <v>565</v>
      </c>
    </row>
    <row r="28" spans="20:27" ht="161.25" customHeight="1" thickBot="1" x14ac:dyDescent="0.45">
      <c r="T28" s="79">
        <v>1</v>
      </c>
      <c r="U28" s="83" t="s">
        <v>753</v>
      </c>
      <c r="V28" s="219" t="s">
        <v>754</v>
      </c>
      <c r="W28" s="38"/>
      <c r="X28" s="38">
        <v>5110250</v>
      </c>
      <c r="Y28" s="206" t="s">
        <v>625</v>
      </c>
    </row>
    <row r="29" spans="20:27" ht="38.25" hidden="1" customHeight="1" thickBot="1" x14ac:dyDescent="0.45">
      <c r="T29" s="79">
        <v>2</v>
      </c>
      <c r="U29" s="37"/>
      <c r="V29" s="39"/>
      <c r="W29" s="38"/>
      <c r="X29" s="38"/>
      <c r="Y29" s="66"/>
    </row>
    <row r="30" spans="20:27" ht="19.5" customHeight="1" thickBot="1" x14ac:dyDescent="0.45">
      <c r="W30" s="370" t="s">
        <v>32</v>
      </c>
      <c r="X30" s="30">
        <f>SUM(X28:X29)</f>
        <v>5110250</v>
      </c>
    </row>
    <row r="31" spans="20:27" ht="8.25" customHeight="1" thickBot="1" x14ac:dyDescent="0.45"/>
    <row r="32" spans="20:27" ht="18" hidden="1" thickBot="1" x14ac:dyDescent="0.45">
      <c r="T32" s="36" t="s">
        <v>566</v>
      </c>
    </row>
    <row r="33" spans="20:36" ht="20.25" hidden="1" customHeight="1" thickBot="1" x14ac:dyDescent="0.45">
      <c r="T33" s="220" t="s">
        <v>26</v>
      </c>
      <c r="U33" s="221" t="s">
        <v>567</v>
      </c>
      <c r="V33" s="221" t="s">
        <v>564</v>
      </c>
      <c r="W33" s="221" t="s">
        <v>261</v>
      </c>
      <c r="X33" s="221" t="s">
        <v>262</v>
      </c>
      <c r="Y33" s="222" t="s">
        <v>568</v>
      </c>
    </row>
    <row r="34" spans="20:36" ht="106.5" hidden="1" customHeight="1" thickBot="1" x14ac:dyDescent="0.45">
      <c r="T34" s="202">
        <v>1</v>
      </c>
      <c r="U34" s="203" t="s">
        <v>569</v>
      </c>
      <c r="V34" s="204" t="s">
        <v>570</v>
      </c>
      <c r="W34" s="205">
        <v>1000000</v>
      </c>
      <c r="X34" s="205">
        <v>1150000</v>
      </c>
      <c r="Y34" s="223" t="s">
        <v>571</v>
      </c>
    </row>
    <row r="35" spans="20:36" ht="45.75" hidden="1" customHeight="1" thickBot="1" x14ac:dyDescent="0.45">
      <c r="T35" s="191"/>
      <c r="U35" s="192"/>
      <c r="V35" s="193"/>
      <c r="W35" s="194"/>
      <c r="X35" s="195"/>
      <c r="Y35" s="196"/>
    </row>
    <row r="36" spans="20:36" ht="23.25" hidden="1" customHeight="1" thickBot="1" x14ac:dyDescent="0.45">
      <c r="T36" s="79"/>
      <c r="U36" s="37"/>
      <c r="V36" s="197"/>
      <c r="W36" s="198"/>
      <c r="X36" s="199"/>
      <c r="Y36" s="200"/>
    </row>
    <row r="37" spans="20:36" ht="18" hidden="1" thickBot="1" x14ac:dyDescent="0.45">
      <c r="W37" s="370" t="s">
        <v>562</v>
      </c>
      <c r="X37" s="201" t="s">
        <v>572</v>
      </c>
    </row>
    <row r="38" spans="20:36" ht="21.75" customHeight="1" thickBot="1" x14ac:dyDescent="0.45">
      <c r="T38" s="48" t="s">
        <v>624</v>
      </c>
      <c r="AB38" s="285" t="s">
        <v>187</v>
      </c>
      <c r="AC38" s="333" t="s">
        <v>331</v>
      </c>
      <c r="AD38" s="333" t="s">
        <v>188</v>
      </c>
      <c r="AE38" s="333" t="s">
        <v>622</v>
      </c>
      <c r="AF38" s="414" t="s">
        <v>623</v>
      </c>
      <c r="AG38" s="333" t="s">
        <v>574</v>
      </c>
      <c r="AH38" s="333" t="s">
        <v>191</v>
      </c>
      <c r="AI38" s="333" t="s">
        <v>332</v>
      </c>
      <c r="AJ38" s="334" t="s">
        <v>333</v>
      </c>
    </row>
    <row r="39" spans="20:36" ht="21.75" customHeight="1" x14ac:dyDescent="0.4">
      <c r="AB39" s="338" t="s">
        <v>334</v>
      </c>
      <c r="AC39" s="340" t="s">
        <v>335</v>
      </c>
      <c r="AD39" s="340" t="s">
        <v>336</v>
      </c>
      <c r="AE39" s="402">
        <v>4673950</v>
      </c>
      <c r="AF39" s="402">
        <v>3902400</v>
      </c>
      <c r="AG39" s="283">
        <v>4673950</v>
      </c>
      <c r="AH39" s="415">
        <f>AF39-AE39</f>
        <v>-771550</v>
      </c>
      <c r="AI39" s="417">
        <f>AH39/AE39</f>
        <v>-0.16507450871318691</v>
      </c>
      <c r="AJ39" s="341"/>
    </row>
    <row r="40" spans="20:36" ht="30.75" customHeight="1" x14ac:dyDescent="0.4">
      <c r="AB40" s="339" t="s">
        <v>452</v>
      </c>
      <c r="AC40" s="342" t="s">
        <v>337</v>
      </c>
      <c r="AD40" s="342" t="s">
        <v>338</v>
      </c>
      <c r="AE40" s="282">
        <v>800000</v>
      </c>
      <c r="AF40" s="282">
        <v>800000</v>
      </c>
      <c r="AG40" s="283">
        <v>800000</v>
      </c>
      <c r="AH40" s="416">
        <f t="shared" ref="AH40:AH41" si="3">AG40-AF40</f>
        <v>0</v>
      </c>
      <c r="AI40" s="284">
        <f t="shared" ref="AI40:AI41" si="4">AH40/AE40</f>
        <v>0</v>
      </c>
      <c r="AJ40" s="343"/>
    </row>
    <row r="41" spans="20:36" ht="21.75" customHeight="1" thickBot="1" x14ac:dyDescent="0.45">
      <c r="AB41" s="286" t="s">
        <v>339</v>
      </c>
      <c r="AC41" s="344" t="s">
        <v>340</v>
      </c>
      <c r="AD41" s="344" t="s">
        <v>341</v>
      </c>
      <c r="AE41" s="287">
        <v>275000</v>
      </c>
      <c r="AF41" s="287">
        <v>275000</v>
      </c>
      <c r="AG41" s="401">
        <v>275000</v>
      </c>
      <c r="AH41" s="416">
        <f t="shared" si="3"/>
        <v>0</v>
      </c>
      <c r="AI41" s="284">
        <f t="shared" si="4"/>
        <v>0</v>
      </c>
      <c r="AJ41" s="345"/>
    </row>
    <row r="42" spans="20:36" ht="36.75" customHeight="1" thickBot="1" x14ac:dyDescent="0.45">
      <c r="AB42" s="335" t="s">
        <v>573</v>
      </c>
      <c r="AC42" s="336"/>
      <c r="AD42" s="336"/>
      <c r="AE42" s="288">
        <f>SUM(AE39:AE41)</f>
        <v>5748950</v>
      </c>
      <c r="AF42" s="288">
        <f t="shared" ref="AF42:AI42" si="5">SUM(AF39:AF41)</f>
        <v>4977400</v>
      </c>
      <c r="AG42" s="288">
        <f t="shared" si="5"/>
        <v>5748950</v>
      </c>
      <c r="AH42" s="288">
        <f t="shared" si="5"/>
        <v>-771550</v>
      </c>
      <c r="AI42" s="288">
        <f t="shared" si="5"/>
        <v>-0.16507450871318691</v>
      </c>
      <c r="AJ42" s="337"/>
    </row>
  </sheetData>
  <mergeCells count="3">
    <mergeCell ref="A2:B2"/>
    <mergeCell ref="B3:B8"/>
    <mergeCell ref="T16:Y16"/>
  </mergeCells>
  <phoneticPr fontId="1" type="noConversion"/>
  <conditionalFormatting sqref="AH39:AI41">
    <cfRule type="cellIs" dxfId="1" priority="2" operator="lessThan">
      <formula>0</formula>
    </cfRule>
  </conditionalFormatting>
  <conditionalFormatting sqref="AH39:AI42">
    <cfRule type="cellIs" dxfId="0" priority="1" operator="lessThan">
      <formula>-385775</formula>
    </cfRule>
  </conditionalFormatting>
  <pageMargins left="0.22" right="0.17" top="0.66" bottom="0.18" header="0.31496062992125984" footer="0.17"/>
  <pageSetup paperSize="9" scale="86" orientation="landscape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AP55"/>
  <sheetViews>
    <sheetView topLeftCell="P7" workbookViewId="0">
      <selection activeCell="V39" sqref="V39"/>
    </sheetView>
  </sheetViews>
  <sheetFormatPr defaultColWidth="9" defaultRowHeight="17.399999999999999" x14ac:dyDescent="0.4"/>
  <cols>
    <col min="1" max="1" width="0" style="60" hidden="1" customWidth="1"/>
    <col min="2" max="6" width="9" style="60"/>
    <col min="7" max="7" width="9.5" style="60" bestFit="1" customWidth="1"/>
    <col min="8" max="8" width="13" style="60" bestFit="1" customWidth="1"/>
    <col min="9" max="10" width="9" style="60"/>
    <col min="11" max="11" width="10.5" style="60" customWidth="1"/>
    <col min="12" max="15" width="9" style="60"/>
    <col min="16" max="16" width="11.19921875" style="60" customWidth="1"/>
    <col min="17" max="19" width="9" style="60"/>
    <col min="20" max="20" width="5.8984375" style="60" customWidth="1"/>
    <col min="21" max="21" width="37.09765625" style="60" customWidth="1"/>
    <col min="22" max="22" width="65.8984375" style="60" customWidth="1"/>
    <col min="23" max="23" width="11.8984375" style="60" bestFit="1" customWidth="1"/>
    <col min="24" max="24" width="13" style="60" bestFit="1" customWidth="1"/>
    <col min="25" max="25" width="29.59765625" style="60" customWidth="1"/>
    <col min="26" max="26" width="9" style="60"/>
    <col min="27" max="27" width="11.8984375" style="60" bestFit="1" customWidth="1"/>
    <col min="28" max="30" width="9" style="60"/>
    <col min="31" max="31" width="17.3984375" style="60" customWidth="1"/>
    <col min="32" max="32" width="12.09765625" style="60" customWidth="1"/>
    <col min="33" max="33" width="15.3984375" style="60" customWidth="1"/>
    <col min="34" max="34" width="16.09765625" style="60" customWidth="1"/>
    <col min="35" max="35" width="9" style="60"/>
    <col min="36" max="36" width="20.59765625" style="60" customWidth="1"/>
    <col min="37" max="37" width="13.69921875" style="60" customWidth="1"/>
    <col min="38" max="40" width="11.8984375" style="60" bestFit="1" customWidth="1"/>
    <col min="41" max="41" width="15" style="60" customWidth="1"/>
    <col min="42" max="42" width="36" style="60" customWidth="1"/>
    <col min="43" max="16384" width="9" style="60"/>
  </cols>
  <sheetData>
    <row r="1" spans="1:25" ht="18" thickBot="1" x14ac:dyDescent="0.45">
      <c r="A1" s="1"/>
      <c r="B1" s="18" t="s">
        <v>209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210</v>
      </c>
      <c r="R1" s="1"/>
    </row>
    <row r="2" spans="1:25" x14ac:dyDescent="0.4">
      <c r="A2" s="520"/>
      <c r="B2" s="520"/>
      <c r="C2" s="11" t="s">
        <v>211</v>
      </c>
      <c r="D2" s="11" t="s">
        <v>212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213</v>
      </c>
      <c r="Q2" s="11" t="s">
        <v>214</v>
      </c>
      <c r="R2" s="12" t="s">
        <v>215</v>
      </c>
    </row>
    <row r="3" spans="1:25" x14ac:dyDescent="0.4">
      <c r="A3" s="4"/>
      <c r="B3" s="516" t="s">
        <v>216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5" x14ac:dyDescent="0.4">
      <c r="A4" s="4"/>
      <c r="B4" s="516"/>
      <c r="C4" s="19" t="s">
        <v>217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5" x14ac:dyDescent="0.4">
      <c r="A5" s="4"/>
      <c r="B5" s="516"/>
      <c r="C5" s="20" t="s">
        <v>218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5" x14ac:dyDescent="0.4">
      <c r="A6" s="4"/>
      <c r="B6" s="516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219</v>
      </c>
    </row>
    <row r="7" spans="1:25" x14ac:dyDescent="0.4">
      <c r="A7" s="4"/>
      <c r="B7" s="516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220</v>
      </c>
    </row>
    <row r="8" spans="1:25" ht="18" thickBot="1" x14ac:dyDescent="0.45">
      <c r="A8" s="14"/>
      <c r="B8" s="517"/>
      <c r="C8" s="15" t="s">
        <v>221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5" ht="22.5" customHeight="1" thickBot="1" x14ac:dyDescent="0.45">
      <c r="H9" s="35">
        <f>9320000+X15+2800000</f>
        <v>16210000</v>
      </c>
      <c r="T9" s="36" t="s">
        <v>667</v>
      </c>
      <c r="Y9" s="410" t="s">
        <v>666</v>
      </c>
    </row>
    <row r="10" spans="1:25" ht="20.25" customHeight="1" thickBot="1" x14ac:dyDescent="0.45">
      <c r="T10" s="112" t="s">
        <v>222</v>
      </c>
      <c r="U10" s="113" t="s">
        <v>223</v>
      </c>
      <c r="V10" s="113" t="s">
        <v>224</v>
      </c>
      <c r="W10" s="113" t="s">
        <v>387</v>
      </c>
      <c r="X10" s="113" t="s">
        <v>388</v>
      </c>
      <c r="Y10" s="114" t="s">
        <v>225</v>
      </c>
    </row>
    <row r="11" spans="1:25" ht="58.5" customHeight="1" thickBot="1" x14ac:dyDescent="0.45">
      <c r="T11" s="418">
        <v>1</v>
      </c>
      <c r="U11" s="371" t="s">
        <v>659</v>
      </c>
      <c r="V11" s="372" t="s">
        <v>660</v>
      </c>
      <c r="W11" s="373">
        <v>4360000</v>
      </c>
      <c r="X11" s="373">
        <v>4090000</v>
      </c>
      <c r="Y11" s="419"/>
    </row>
    <row r="12" spans="1:25" ht="30" hidden="1" customHeight="1" x14ac:dyDescent="0.4">
      <c r="T12" s="117">
        <v>2</v>
      </c>
      <c r="U12" s="27" t="s">
        <v>453</v>
      </c>
      <c r="V12" s="228" t="s">
        <v>454</v>
      </c>
      <c r="W12" s="76"/>
      <c r="X12" s="76"/>
      <c r="Y12" s="28"/>
    </row>
    <row r="13" spans="1:25" ht="70.5" hidden="1" customHeight="1" thickBot="1" x14ac:dyDescent="0.45">
      <c r="T13" s="24">
        <v>3</v>
      </c>
      <c r="U13" s="348" t="s">
        <v>455</v>
      </c>
      <c r="V13" s="309" t="s">
        <v>456</v>
      </c>
      <c r="W13" s="33"/>
      <c r="X13" s="33"/>
      <c r="Y13" s="310"/>
    </row>
    <row r="14" spans="1:25" ht="40.5" hidden="1" customHeight="1" thickBot="1" x14ac:dyDescent="0.45">
      <c r="T14" s="79"/>
      <c r="U14" s="37"/>
      <c r="V14" s="83"/>
      <c r="W14" s="38"/>
      <c r="X14" s="38"/>
      <c r="Y14" s="189"/>
    </row>
    <row r="15" spans="1:25" ht="18" thickBot="1" x14ac:dyDescent="0.45">
      <c r="W15" s="190" t="s">
        <v>226</v>
      </c>
      <c r="X15" s="346">
        <f>SUM(X11:X14)</f>
        <v>4090000</v>
      </c>
    </row>
    <row r="16" spans="1:25" x14ac:dyDescent="0.4">
      <c r="T16" s="521"/>
      <c r="U16" s="522"/>
      <c r="V16" s="522"/>
      <c r="W16" s="522"/>
      <c r="X16" s="522"/>
      <c r="Y16" s="522"/>
    </row>
    <row r="17" spans="20:27" hidden="1" x14ac:dyDescent="0.4">
      <c r="AA17" s="75">
        <f>25140000+2100000+16590000</f>
        <v>43830000</v>
      </c>
    </row>
    <row r="18" spans="20:27" hidden="1" x14ac:dyDescent="0.4"/>
    <row r="19" spans="20:27" hidden="1" x14ac:dyDescent="0.4"/>
    <row r="20" spans="20:27" hidden="1" x14ac:dyDescent="0.4"/>
    <row r="21" spans="20:27" hidden="1" x14ac:dyDescent="0.4"/>
    <row r="22" spans="20:27" hidden="1" x14ac:dyDescent="0.4"/>
    <row r="23" spans="20:27" hidden="1" x14ac:dyDescent="0.4"/>
    <row r="24" spans="20:27" hidden="1" x14ac:dyDescent="0.4"/>
    <row r="25" spans="20:27" ht="8.25" customHeight="1" x14ac:dyDescent="0.4"/>
    <row r="26" spans="20:27" ht="18" thickBot="1" x14ac:dyDescent="0.45">
      <c r="T26" s="36" t="s">
        <v>168</v>
      </c>
    </row>
    <row r="27" spans="20:27" ht="20.25" customHeight="1" thickBot="1" x14ac:dyDescent="0.45">
      <c r="T27" s="29" t="s">
        <v>222</v>
      </c>
      <c r="U27" s="115" t="s">
        <v>37</v>
      </c>
      <c r="V27" s="115" t="s">
        <v>36</v>
      </c>
      <c r="W27" s="115" t="s">
        <v>227</v>
      </c>
      <c r="X27" s="115" t="s">
        <v>28</v>
      </c>
      <c r="Y27" s="116" t="s">
        <v>225</v>
      </c>
    </row>
    <row r="28" spans="20:27" ht="193.5" customHeight="1" thickBot="1" x14ac:dyDescent="0.45">
      <c r="T28" s="79">
        <v>1</v>
      </c>
      <c r="U28" s="218" t="s">
        <v>661</v>
      </c>
      <c r="V28" s="83" t="s">
        <v>665</v>
      </c>
      <c r="W28" s="38">
        <v>4818000</v>
      </c>
      <c r="X28" s="38">
        <v>4818000</v>
      </c>
      <c r="Y28" s="420" t="s">
        <v>662</v>
      </c>
    </row>
    <row r="29" spans="20:27" ht="57.75" hidden="1" customHeight="1" thickBot="1" x14ac:dyDescent="0.45">
      <c r="T29" s="79">
        <v>2</v>
      </c>
      <c r="U29" s="37"/>
      <c r="V29" s="39"/>
      <c r="W29" s="38"/>
      <c r="X29" s="38"/>
      <c r="Y29" s="66"/>
    </row>
    <row r="30" spans="20:27" ht="18" thickBot="1" x14ac:dyDescent="0.45">
      <c r="W30" s="190" t="s">
        <v>56</v>
      </c>
      <c r="X30" s="30">
        <f>SUM(X28:X29)</f>
        <v>4818000</v>
      </c>
    </row>
    <row r="31" spans="20:27" ht="8.25" hidden="1" customHeight="1" thickBot="1" x14ac:dyDescent="0.45"/>
    <row r="32" spans="20:27" ht="18" hidden="1" thickBot="1" x14ac:dyDescent="0.45">
      <c r="T32" s="36" t="s">
        <v>73</v>
      </c>
    </row>
    <row r="33" spans="20:42" ht="20.25" hidden="1" customHeight="1" thickBot="1" x14ac:dyDescent="0.45">
      <c r="T33" s="188" t="s">
        <v>70</v>
      </c>
      <c r="U33" s="253" t="s">
        <v>170</v>
      </c>
      <c r="V33" s="253" t="s">
        <v>201</v>
      </c>
      <c r="W33" s="264"/>
      <c r="X33" s="253" t="s">
        <v>319</v>
      </c>
      <c r="Y33" s="254" t="s">
        <v>318</v>
      </c>
    </row>
    <row r="34" spans="20:42" ht="76.5" hidden="1" customHeight="1" thickBot="1" x14ac:dyDescent="0.45">
      <c r="T34" s="67">
        <v>1</v>
      </c>
      <c r="U34" s="25" t="s">
        <v>315</v>
      </c>
      <c r="V34" s="82" t="s">
        <v>200</v>
      </c>
      <c r="W34" s="532"/>
      <c r="X34" s="533"/>
      <c r="Y34" s="534"/>
    </row>
    <row r="35" spans="20:42" ht="55.5" hidden="1" customHeight="1" thickBot="1" x14ac:dyDescent="0.45">
      <c r="T35" s="24">
        <v>1</v>
      </c>
      <c r="U35" s="25" t="s">
        <v>316</v>
      </c>
      <c r="V35" s="111" t="s">
        <v>317</v>
      </c>
      <c r="W35" s="261"/>
      <c r="X35" s="263">
        <v>19172950</v>
      </c>
      <c r="Y35" s="262"/>
    </row>
    <row r="36" spans="20:42" ht="23.25" hidden="1" customHeight="1" thickBot="1" x14ac:dyDescent="0.45">
      <c r="W36" s="255" t="s">
        <v>32</v>
      </c>
      <c r="X36" s="30">
        <f>SUM(X35)</f>
        <v>19172950</v>
      </c>
    </row>
    <row r="37" spans="20:42" ht="19.5" customHeight="1" x14ac:dyDescent="0.4">
      <c r="T37" s="36" t="s">
        <v>663</v>
      </c>
      <c r="AE37" s="117" t="s">
        <v>77</v>
      </c>
      <c r="AF37" s="76">
        <v>1050000</v>
      </c>
      <c r="AG37" s="84">
        <v>1000000</v>
      </c>
      <c r="AH37" s="530" t="s">
        <v>179</v>
      </c>
    </row>
    <row r="38" spans="20:42" ht="19.5" customHeight="1" thickBot="1" x14ac:dyDescent="0.45">
      <c r="AA38" s="60">
        <f>24068900-17781350</f>
        <v>6287550</v>
      </c>
      <c r="AE38" s="24" t="s">
        <v>229</v>
      </c>
      <c r="AF38" s="33">
        <v>1200000</v>
      </c>
      <c r="AG38" s="85">
        <v>1150000</v>
      </c>
      <c r="AH38" s="531"/>
    </row>
    <row r="39" spans="20:42" ht="19.5" customHeight="1" x14ac:dyDescent="0.4"/>
    <row r="40" spans="20:42" ht="19.5" customHeight="1" x14ac:dyDescent="0.4"/>
    <row r="41" spans="20:42" ht="19.5" customHeight="1" x14ac:dyDescent="0.4"/>
    <row r="42" spans="20:42" ht="19.5" customHeight="1" x14ac:dyDescent="0.4"/>
    <row r="43" spans="20:42" ht="19.5" customHeight="1" thickBot="1" x14ac:dyDescent="0.45">
      <c r="AJ43" s="81" t="s">
        <v>79</v>
      </c>
    </row>
    <row r="44" spans="20:42" ht="19.5" customHeight="1" thickBot="1" x14ac:dyDescent="0.45">
      <c r="AJ44" s="89"/>
      <c r="AK44" s="90" t="s">
        <v>230</v>
      </c>
      <c r="AL44" s="90" t="s">
        <v>231</v>
      </c>
      <c r="AM44" s="90" t="s">
        <v>232</v>
      </c>
      <c r="AN44" s="90" t="s">
        <v>233</v>
      </c>
      <c r="AO44" s="92" t="s">
        <v>234</v>
      </c>
      <c r="AP44" s="91" t="s">
        <v>94</v>
      </c>
    </row>
    <row r="45" spans="20:42" ht="19.5" customHeight="1" x14ac:dyDescent="0.4">
      <c r="AJ45" s="105" t="s">
        <v>235</v>
      </c>
      <c r="AK45" s="76" t="s">
        <v>96</v>
      </c>
      <c r="AL45" s="76">
        <v>6686400</v>
      </c>
      <c r="AM45" s="76">
        <v>7525600</v>
      </c>
      <c r="AN45" s="76">
        <v>6975900</v>
      </c>
      <c r="AO45" s="93">
        <f>AN45-AM45</f>
        <v>-549700</v>
      </c>
      <c r="AP45" s="88"/>
    </row>
    <row r="46" spans="20:42" ht="19.5" customHeight="1" x14ac:dyDescent="0.4">
      <c r="AJ46" s="106" t="s">
        <v>81</v>
      </c>
      <c r="AK46" s="69" t="s">
        <v>236</v>
      </c>
      <c r="AL46" s="69"/>
      <c r="AM46" s="69"/>
      <c r="AN46" s="69"/>
      <c r="AO46" s="94">
        <f t="shared" ref="AO46:AO55" si="3">AN46-AM46</f>
        <v>0</v>
      </c>
      <c r="AP46" s="87"/>
    </row>
    <row r="47" spans="20:42" ht="19.5" customHeight="1" x14ac:dyDescent="0.4">
      <c r="AJ47" s="106" t="s">
        <v>237</v>
      </c>
      <c r="AK47" s="69" t="s">
        <v>96</v>
      </c>
      <c r="AL47" s="69">
        <v>1164800</v>
      </c>
      <c r="AM47" s="69">
        <v>672000</v>
      </c>
      <c r="AN47" s="69">
        <v>912000</v>
      </c>
      <c r="AO47" s="94">
        <f t="shared" si="3"/>
        <v>240000</v>
      </c>
      <c r="AP47" s="87"/>
    </row>
    <row r="48" spans="20:42" ht="19.5" customHeight="1" x14ac:dyDescent="0.4">
      <c r="AJ48" s="106" t="s">
        <v>238</v>
      </c>
      <c r="AK48" s="69" t="s">
        <v>98</v>
      </c>
      <c r="AL48" s="69">
        <v>1089650</v>
      </c>
      <c r="AM48" s="69">
        <v>1291300</v>
      </c>
      <c r="AN48" s="69">
        <v>982350</v>
      </c>
      <c r="AO48" s="95">
        <f t="shared" si="3"/>
        <v>-308950</v>
      </c>
      <c r="AP48" s="87"/>
    </row>
    <row r="49" spans="36:42" ht="19.5" customHeight="1" x14ac:dyDescent="0.4">
      <c r="AJ49" s="106" t="s">
        <v>239</v>
      </c>
      <c r="AK49" s="69" t="s">
        <v>98</v>
      </c>
      <c r="AL49" s="69">
        <v>7028000</v>
      </c>
      <c r="AM49" s="69">
        <v>13080000</v>
      </c>
      <c r="AN49" s="69">
        <v>7388000</v>
      </c>
      <c r="AO49" s="95">
        <f t="shared" si="3"/>
        <v>-5692000</v>
      </c>
      <c r="AP49" s="87" t="s">
        <v>240</v>
      </c>
    </row>
    <row r="50" spans="36:42" ht="19.5" customHeight="1" x14ac:dyDescent="0.4">
      <c r="AJ50" s="106" t="s">
        <v>241</v>
      </c>
      <c r="AK50" s="69" t="s">
        <v>98</v>
      </c>
      <c r="AL50" s="69"/>
      <c r="AM50" s="69"/>
      <c r="AN50" s="69">
        <v>1223100</v>
      </c>
      <c r="AO50" s="94">
        <f t="shared" si="3"/>
        <v>1223100</v>
      </c>
      <c r="AP50" s="87"/>
    </row>
    <row r="51" spans="36:42" ht="20.25" customHeight="1" x14ac:dyDescent="0.4">
      <c r="AJ51" s="106" t="s">
        <v>242</v>
      </c>
      <c r="AK51" s="69" t="s">
        <v>243</v>
      </c>
      <c r="AL51" s="69"/>
      <c r="AM51" s="69">
        <v>1200000</v>
      </c>
      <c r="AN51" s="69"/>
      <c r="AO51" s="95">
        <f t="shared" si="3"/>
        <v>-1200000</v>
      </c>
      <c r="AP51" s="87"/>
    </row>
    <row r="52" spans="36:42" ht="20.25" customHeight="1" thickBot="1" x14ac:dyDescent="0.45">
      <c r="AJ52" s="107" t="s">
        <v>87</v>
      </c>
      <c r="AK52" s="96" t="s">
        <v>244</v>
      </c>
      <c r="AL52" s="96">
        <v>300000</v>
      </c>
      <c r="AM52" s="96">
        <v>300000</v>
      </c>
      <c r="AN52" s="96">
        <v>300000</v>
      </c>
      <c r="AO52" s="97">
        <f t="shared" si="3"/>
        <v>0</v>
      </c>
      <c r="AP52" s="98"/>
    </row>
    <row r="53" spans="36:42" ht="20.25" customHeight="1" thickBot="1" x14ac:dyDescent="0.45">
      <c r="AJ53" s="108" t="s">
        <v>88</v>
      </c>
      <c r="AK53" s="102"/>
      <c r="AL53" s="102">
        <f>SUM(AL45:AL52)</f>
        <v>16268850</v>
      </c>
      <c r="AM53" s="102">
        <f>SUM(AM45:AM52)</f>
        <v>24068900</v>
      </c>
      <c r="AN53" s="102">
        <f>SUM(AN45:AN52)</f>
        <v>17781350</v>
      </c>
      <c r="AO53" s="103">
        <f t="shared" si="3"/>
        <v>-6287550</v>
      </c>
      <c r="AP53" s="104"/>
    </row>
    <row r="54" spans="36:42" ht="20.25" customHeight="1" thickBot="1" x14ac:dyDescent="0.45">
      <c r="AJ54" s="109" t="s">
        <v>245</v>
      </c>
      <c r="AK54" s="99" t="s">
        <v>96</v>
      </c>
      <c r="AL54" s="99">
        <v>19700000</v>
      </c>
      <c r="AM54" s="99">
        <v>23570000</v>
      </c>
      <c r="AN54" s="99">
        <v>21740000</v>
      </c>
      <c r="AO54" s="100"/>
      <c r="AP54" s="101"/>
    </row>
    <row r="55" spans="36:42" ht="20.25" customHeight="1" thickBot="1" x14ac:dyDescent="0.45">
      <c r="AJ55" s="108" t="s">
        <v>56</v>
      </c>
      <c r="AK55" s="102"/>
      <c r="AL55" s="102">
        <f>AL54</f>
        <v>19700000</v>
      </c>
      <c r="AM55" s="102">
        <f>AM54</f>
        <v>23570000</v>
      </c>
      <c r="AN55" s="102">
        <f>AN54</f>
        <v>21740000</v>
      </c>
      <c r="AO55" s="103">
        <f t="shared" si="3"/>
        <v>-1830000</v>
      </c>
      <c r="AP55" s="104"/>
    </row>
  </sheetData>
  <mergeCells count="5">
    <mergeCell ref="A2:B2"/>
    <mergeCell ref="B3:B8"/>
    <mergeCell ref="T16:Y16"/>
    <mergeCell ref="AH37:AH38"/>
    <mergeCell ref="W34:Y34"/>
  </mergeCells>
  <phoneticPr fontId="1" type="noConversion"/>
  <pageMargins left="0.22" right="0.17" top="0.66" bottom="0.18" header="0.31496062992125984" footer="0.17"/>
  <pageSetup paperSize="9" scale="81" orientation="landscape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R59"/>
  <sheetViews>
    <sheetView topLeftCell="R1" workbookViewId="0">
      <selection activeCell="V14" sqref="V14"/>
    </sheetView>
  </sheetViews>
  <sheetFormatPr defaultColWidth="9" defaultRowHeight="17.399999999999999" x14ac:dyDescent="0.4"/>
  <cols>
    <col min="1" max="1" width="0" style="60" hidden="1" customWidth="1"/>
    <col min="2" max="6" width="9" style="60"/>
    <col min="7" max="7" width="9.5" style="60" bestFit="1" customWidth="1"/>
    <col min="8" max="8" width="13" style="60" bestFit="1" customWidth="1"/>
    <col min="9" max="10" width="9" style="60"/>
    <col min="11" max="11" width="10.5" style="60" customWidth="1"/>
    <col min="12" max="15" width="9" style="60"/>
    <col min="16" max="16" width="11.19921875" style="60" customWidth="1"/>
    <col min="17" max="19" width="9" style="60"/>
    <col min="20" max="20" width="5.8984375" style="60" customWidth="1"/>
    <col min="21" max="21" width="39" style="60" customWidth="1"/>
    <col min="22" max="22" width="62.09765625" style="60" customWidth="1"/>
    <col min="23" max="24" width="13" style="60" bestFit="1" customWidth="1"/>
    <col min="25" max="25" width="34.5" style="60" customWidth="1"/>
    <col min="26" max="26" width="9" style="60"/>
    <col min="27" max="27" width="8" style="60" customWidth="1"/>
    <col min="28" max="28" width="8.59765625" style="60" customWidth="1"/>
    <col min="29" max="29" width="9" style="60"/>
    <col min="30" max="30" width="8.8984375" style="60" customWidth="1"/>
    <col min="31" max="36" width="9.5" style="60" hidden="1" customWidth="1"/>
    <col min="37" max="42" width="9.5" style="60" customWidth="1"/>
    <col min="43" max="43" width="10.5" style="60" customWidth="1"/>
    <col min="44" max="16384" width="9" style="60"/>
  </cols>
  <sheetData>
    <row r="1" spans="1:27" ht="18" thickBot="1" x14ac:dyDescent="0.45">
      <c r="A1" s="1"/>
      <c r="B1" s="18" t="s">
        <v>25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16</v>
      </c>
      <c r="R1" s="1"/>
    </row>
    <row r="2" spans="1:27" x14ac:dyDescent="0.4">
      <c r="A2" s="520"/>
      <c r="B2" s="520"/>
      <c r="C2" s="11" t="s">
        <v>12</v>
      </c>
      <c r="D2" s="11" t="s">
        <v>13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14</v>
      </c>
      <c r="Q2" s="11" t="s">
        <v>17</v>
      </c>
      <c r="R2" s="12" t="s">
        <v>15</v>
      </c>
    </row>
    <row r="3" spans="1:27" x14ac:dyDescent="0.4">
      <c r="A3" s="4"/>
      <c r="B3" s="516" t="s">
        <v>18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7" x14ac:dyDescent="0.4">
      <c r="A4" s="4"/>
      <c r="B4" s="516"/>
      <c r="C4" s="19" t="s">
        <v>19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7" x14ac:dyDescent="0.4">
      <c r="A5" s="4"/>
      <c r="B5" s="516"/>
      <c r="C5" s="20" t="s">
        <v>23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7" x14ac:dyDescent="0.4">
      <c r="A6" s="4"/>
      <c r="B6" s="516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20</v>
      </c>
    </row>
    <row r="7" spans="1:27" x14ac:dyDescent="0.4">
      <c r="A7" s="4"/>
      <c r="B7" s="516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21</v>
      </c>
    </row>
    <row r="8" spans="1:27" ht="18" thickBot="1" x14ac:dyDescent="0.45">
      <c r="A8" s="14"/>
      <c r="B8" s="517"/>
      <c r="C8" s="15" t="s">
        <v>11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7" ht="18" thickBot="1" x14ac:dyDescent="0.45">
      <c r="H9" s="35">
        <f>9320000+X18+2800000</f>
        <v>23120000</v>
      </c>
      <c r="T9" s="36" t="s">
        <v>668</v>
      </c>
    </row>
    <row r="10" spans="1:27" ht="20.25" customHeight="1" thickBot="1" x14ac:dyDescent="0.45">
      <c r="T10" s="112" t="s">
        <v>26</v>
      </c>
      <c r="U10" s="113" t="s">
        <v>30</v>
      </c>
      <c r="V10" s="113" t="s">
        <v>31</v>
      </c>
      <c r="W10" s="113" t="s">
        <v>27</v>
      </c>
      <c r="X10" s="113" t="s">
        <v>28</v>
      </c>
      <c r="Y10" s="114" t="s">
        <v>29</v>
      </c>
    </row>
    <row r="11" spans="1:27" ht="23.25" hidden="1" customHeight="1" x14ac:dyDescent="0.4">
      <c r="T11" s="322"/>
      <c r="U11" s="323"/>
      <c r="V11" s="323"/>
      <c r="W11" s="99"/>
      <c r="X11" s="99"/>
      <c r="Y11" s="324"/>
    </row>
    <row r="12" spans="1:27" ht="62.25" customHeight="1" thickBot="1" x14ac:dyDescent="0.45">
      <c r="T12" s="368">
        <v>1</v>
      </c>
      <c r="U12" s="371" t="s">
        <v>480</v>
      </c>
      <c r="V12" s="372" t="s">
        <v>552</v>
      </c>
      <c r="W12" s="373">
        <v>11000000</v>
      </c>
      <c r="X12" s="373">
        <v>11000000</v>
      </c>
      <c r="Y12" s="374" t="s">
        <v>553</v>
      </c>
    </row>
    <row r="13" spans="1:27" ht="37.5" customHeight="1" thickBot="1" x14ac:dyDescent="0.45">
      <c r="T13" s="79"/>
      <c r="U13" s="37"/>
      <c r="V13" s="83"/>
      <c r="W13" s="38"/>
      <c r="X13" s="38"/>
      <c r="Y13" s="206"/>
    </row>
    <row r="14" spans="1:27" ht="45.75" customHeight="1" thickBot="1" x14ac:dyDescent="0.45">
      <c r="T14" s="79">
        <v>3</v>
      </c>
      <c r="U14" s="217"/>
      <c r="V14" s="83"/>
      <c r="W14" s="38"/>
      <c r="X14" s="38"/>
      <c r="Y14" s="347"/>
    </row>
    <row r="15" spans="1:27" ht="63" customHeight="1" x14ac:dyDescent="0.4">
      <c r="T15" s="117"/>
      <c r="U15" s="27"/>
      <c r="V15" s="228"/>
      <c r="W15" s="76"/>
      <c r="X15" s="76"/>
      <c r="Y15" s="325"/>
    </row>
    <row r="16" spans="1:27" ht="63" customHeight="1" thickBot="1" x14ac:dyDescent="0.45">
      <c r="T16" s="24">
        <v>2</v>
      </c>
      <c r="U16" s="25"/>
      <c r="V16" s="82"/>
      <c r="W16" s="33"/>
      <c r="X16" s="33"/>
      <c r="Y16" s="321"/>
      <c r="AA16" s="60">
        <v>157800000</v>
      </c>
    </row>
    <row r="17" spans="20:43" ht="40.5" customHeight="1" thickBot="1" x14ac:dyDescent="0.45">
      <c r="T17" s="79"/>
      <c r="U17" s="37"/>
      <c r="V17" s="83"/>
      <c r="W17" s="38"/>
      <c r="X17" s="38"/>
      <c r="Y17" s="280"/>
    </row>
    <row r="18" spans="20:43" ht="18" thickBot="1" x14ac:dyDescent="0.45">
      <c r="W18" s="80" t="s">
        <v>32</v>
      </c>
      <c r="X18" s="30">
        <f>SUM(X12:X16)</f>
        <v>11000000</v>
      </c>
      <c r="AA18" s="34"/>
    </row>
    <row r="19" spans="20:43" x14ac:dyDescent="0.4">
      <c r="AA19" s="75"/>
    </row>
    <row r="27" spans="20:43" ht="8.25" customHeight="1" x14ac:dyDescent="0.4"/>
    <row r="29" spans="20:43" ht="19.8" thickBot="1" x14ac:dyDescent="0.45">
      <c r="AA29" s="250" t="s">
        <v>550</v>
      </c>
    </row>
    <row r="30" spans="20:43" ht="21" customHeight="1" thickBot="1" x14ac:dyDescent="0.45">
      <c r="AA30" s="550" t="s">
        <v>481</v>
      </c>
      <c r="AB30" s="551"/>
      <c r="AC30" s="552"/>
      <c r="AD30" s="384" t="s">
        <v>524</v>
      </c>
      <c r="AE30" s="384" t="s">
        <v>482</v>
      </c>
      <c r="AF30" s="384" t="s">
        <v>483</v>
      </c>
      <c r="AG30" s="384" t="s">
        <v>484</v>
      </c>
      <c r="AH30" s="384" t="s">
        <v>485</v>
      </c>
      <c r="AI30" s="384" t="s">
        <v>486</v>
      </c>
      <c r="AJ30" s="384" t="s">
        <v>487</v>
      </c>
      <c r="AK30" s="384" t="s">
        <v>488</v>
      </c>
      <c r="AL30" s="384" t="s">
        <v>489</v>
      </c>
      <c r="AM30" s="384" t="s">
        <v>490</v>
      </c>
      <c r="AN30" s="384" t="s">
        <v>491</v>
      </c>
      <c r="AO30" s="384" t="s">
        <v>492</v>
      </c>
      <c r="AP30" s="384" t="s">
        <v>493</v>
      </c>
      <c r="AQ30" s="385" t="s">
        <v>494</v>
      </c>
    </row>
    <row r="31" spans="20:43" ht="21" customHeight="1" x14ac:dyDescent="0.4">
      <c r="AA31" s="553" t="s">
        <v>522</v>
      </c>
      <c r="AB31" s="556" t="s">
        <v>495</v>
      </c>
      <c r="AC31" s="381" t="s">
        <v>496</v>
      </c>
      <c r="AD31" s="381"/>
      <c r="AE31" s="382" t="s">
        <v>528</v>
      </c>
      <c r="AF31" s="382"/>
      <c r="AG31" s="382" t="s">
        <v>497</v>
      </c>
      <c r="AH31" s="382"/>
      <c r="AI31" s="382" t="s">
        <v>497</v>
      </c>
      <c r="AJ31" s="382"/>
      <c r="AK31" s="382" t="s">
        <v>498</v>
      </c>
      <c r="AL31" s="382"/>
      <c r="AM31" s="382" t="s">
        <v>497</v>
      </c>
      <c r="AN31" s="382"/>
      <c r="AO31" s="382" t="s">
        <v>497</v>
      </c>
      <c r="AP31" s="382"/>
      <c r="AQ31" s="383">
        <v>130000</v>
      </c>
    </row>
    <row r="32" spans="20:43" ht="21" customHeight="1" x14ac:dyDescent="0.4">
      <c r="AA32" s="554"/>
      <c r="AB32" s="557"/>
      <c r="AC32" s="378" t="s">
        <v>499</v>
      </c>
      <c r="AD32" s="378" t="s">
        <v>525</v>
      </c>
      <c r="AE32" s="379" t="s">
        <v>500</v>
      </c>
      <c r="AF32" s="379"/>
      <c r="AG32" s="379" t="s">
        <v>500</v>
      </c>
      <c r="AH32" s="379"/>
      <c r="AI32" s="379" t="s">
        <v>500</v>
      </c>
      <c r="AJ32" s="379"/>
      <c r="AK32" s="379" t="s">
        <v>501</v>
      </c>
      <c r="AL32" s="379"/>
      <c r="AM32" s="379" t="s">
        <v>500</v>
      </c>
      <c r="AN32" s="379"/>
      <c r="AO32" s="379" t="s">
        <v>500</v>
      </c>
      <c r="AP32" s="379"/>
      <c r="AQ32" s="380" t="s">
        <v>502</v>
      </c>
    </row>
    <row r="33" spans="27:43" ht="21" customHeight="1" x14ac:dyDescent="0.4">
      <c r="AA33" s="554"/>
      <c r="AB33" s="558" t="s">
        <v>503</v>
      </c>
      <c r="AC33" s="375" t="s">
        <v>496</v>
      </c>
      <c r="AD33" s="375"/>
      <c r="AE33" s="376" t="s">
        <v>497</v>
      </c>
      <c r="AF33" s="376"/>
      <c r="AG33" s="376" t="s">
        <v>498</v>
      </c>
      <c r="AH33" s="376"/>
      <c r="AI33" s="376" t="s">
        <v>497</v>
      </c>
      <c r="AJ33" s="376"/>
      <c r="AK33" s="376" t="s">
        <v>498</v>
      </c>
      <c r="AL33" s="376"/>
      <c r="AM33" s="376" t="s">
        <v>497</v>
      </c>
      <c r="AN33" s="376"/>
      <c r="AO33" s="376" t="s">
        <v>498</v>
      </c>
      <c r="AP33" s="376"/>
      <c r="AQ33" s="377">
        <v>150000</v>
      </c>
    </row>
    <row r="34" spans="27:43" ht="21" customHeight="1" x14ac:dyDescent="0.4">
      <c r="AA34" s="555"/>
      <c r="AB34" s="557"/>
      <c r="AC34" s="378" t="s">
        <v>499</v>
      </c>
      <c r="AD34" s="378" t="s">
        <v>526</v>
      </c>
      <c r="AE34" s="379" t="s">
        <v>504</v>
      </c>
      <c r="AF34" s="379"/>
      <c r="AG34" s="379" t="s">
        <v>505</v>
      </c>
      <c r="AH34" s="379"/>
      <c r="AI34" s="379" t="s">
        <v>504</v>
      </c>
      <c r="AJ34" s="379"/>
      <c r="AK34" s="379" t="s">
        <v>505</v>
      </c>
      <c r="AL34" s="379"/>
      <c r="AM34" s="379" t="s">
        <v>504</v>
      </c>
      <c r="AN34" s="379"/>
      <c r="AO34" s="379" t="s">
        <v>505</v>
      </c>
      <c r="AP34" s="379"/>
      <c r="AQ34" s="380" t="s">
        <v>506</v>
      </c>
    </row>
    <row r="35" spans="27:43" ht="21" customHeight="1" x14ac:dyDescent="0.4">
      <c r="AA35" s="539" t="s">
        <v>494</v>
      </c>
      <c r="AB35" s="540"/>
      <c r="AC35" s="392" t="s">
        <v>496</v>
      </c>
      <c r="AD35" s="392"/>
      <c r="AE35" s="393" t="s">
        <v>507</v>
      </c>
      <c r="AF35" s="393" t="s">
        <v>508</v>
      </c>
      <c r="AG35" s="393" t="s">
        <v>509</v>
      </c>
      <c r="AH35" s="393" t="s">
        <v>508</v>
      </c>
      <c r="AI35" s="393" t="s">
        <v>507</v>
      </c>
      <c r="AJ35" s="393" t="s">
        <v>508</v>
      </c>
      <c r="AK35" s="393" t="s">
        <v>510</v>
      </c>
      <c r="AL35" s="393" t="s">
        <v>508</v>
      </c>
      <c r="AM35" s="393" t="s">
        <v>507</v>
      </c>
      <c r="AN35" s="393" t="s">
        <v>508</v>
      </c>
      <c r="AO35" s="393" t="s">
        <v>509</v>
      </c>
      <c r="AP35" s="393" t="s">
        <v>508</v>
      </c>
      <c r="AQ35" s="394">
        <v>280000</v>
      </c>
    </row>
    <row r="36" spans="27:43" ht="21" customHeight="1" x14ac:dyDescent="0.4">
      <c r="AA36" s="541"/>
      <c r="AB36" s="542"/>
      <c r="AC36" s="392" t="s">
        <v>499</v>
      </c>
      <c r="AD36" s="392"/>
      <c r="AE36" s="393" t="s">
        <v>511</v>
      </c>
      <c r="AF36" s="393" t="s">
        <v>508</v>
      </c>
      <c r="AG36" s="393" t="s">
        <v>512</v>
      </c>
      <c r="AH36" s="393" t="s">
        <v>508</v>
      </c>
      <c r="AI36" s="393" t="s">
        <v>511</v>
      </c>
      <c r="AJ36" s="393" t="s">
        <v>508</v>
      </c>
      <c r="AK36" s="393" t="s">
        <v>513</v>
      </c>
      <c r="AL36" s="393" t="s">
        <v>508</v>
      </c>
      <c r="AM36" s="393" t="s">
        <v>511</v>
      </c>
      <c r="AN36" s="393" t="s">
        <v>508</v>
      </c>
      <c r="AO36" s="393" t="s">
        <v>512</v>
      </c>
      <c r="AP36" s="393" t="s">
        <v>508</v>
      </c>
      <c r="AQ36" s="394" t="s">
        <v>514</v>
      </c>
    </row>
    <row r="37" spans="27:43" ht="21" customHeight="1" x14ac:dyDescent="0.4">
      <c r="AA37" s="543" t="s">
        <v>523</v>
      </c>
      <c r="AB37" s="544"/>
      <c r="AC37" s="389" t="s">
        <v>496</v>
      </c>
      <c r="AD37" s="389"/>
      <c r="AE37" s="390" t="s">
        <v>515</v>
      </c>
      <c r="AF37" s="390">
        <v>500</v>
      </c>
      <c r="AG37" s="390">
        <v>500</v>
      </c>
      <c r="AH37" s="390">
        <v>500</v>
      </c>
      <c r="AI37" s="390">
        <v>500</v>
      </c>
      <c r="AJ37" s="390">
        <v>500</v>
      </c>
      <c r="AK37" s="390">
        <v>500</v>
      </c>
      <c r="AL37" s="390">
        <v>500</v>
      </c>
      <c r="AM37" s="390">
        <v>500</v>
      </c>
      <c r="AN37" s="390">
        <v>500</v>
      </c>
      <c r="AO37" s="390">
        <v>500</v>
      </c>
      <c r="AP37" s="390">
        <v>500</v>
      </c>
      <c r="AQ37" s="391" t="s">
        <v>516</v>
      </c>
    </row>
    <row r="38" spans="27:43" ht="21" customHeight="1" thickBot="1" x14ac:dyDescent="0.45">
      <c r="AA38" s="545"/>
      <c r="AB38" s="546"/>
      <c r="AC38" s="395" t="s">
        <v>499</v>
      </c>
      <c r="AD38" s="395" t="s">
        <v>527</v>
      </c>
      <c r="AE38" s="396" t="s">
        <v>517</v>
      </c>
      <c r="AF38" s="396" t="s">
        <v>517</v>
      </c>
      <c r="AG38" s="396" t="s">
        <v>517</v>
      </c>
      <c r="AH38" s="396" t="s">
        <v>517</v>
      </c>
      <c r="AI38" s="396" t="s">
        <v>517</v>
      </c>
      <c r="AJ38" s="396" t="s">
        <v>517</v>
      </c>
      <c r="AK38" s="396" t="s">
        <v>517</v>
      </c>
      <c r="AL38" s="396" t="s">
        <v>517</v>
      </c>
      <c r="AM38" s="396" t="s">
        <v>517</v>
      </c>
      <c r="AN38" s="396" t="s">
        <v>517</v>
      </c>
      <c r="AO38" s="396" t="s">
        <v>517</v>
      </c>
      <c r="AP38" s="396" t="s">
        <v>517</v>
      </c>
      <c r="AQ38" s="397" t="s">
        <v>518</v>
      </c>
    </row>
    <row r="39" spans="27:43" ht="21" customHeight="1" thickBot="1" x14ac:dyDescent="0.45">
      <c r="AA39" s="547" t="s">
        <v>529</v>
      </c>
      <c r="AB39" s="548"/>
      <c r="AC39" s="548"/>
      <c r="AD39" s="549"/>
      <c r="AE39" s="398"/>
      <c r="AF39" s="398" t="s">
        <v>517</v>
      </c>
      <c r="AG39" s="398" t="s">
        <v>519</v>
      </c>
      <c r="AH39" s="398" t="s">
        <v>517</v>
      </c>
      <c r="AI39" s="398" t="s">
        <v>520</v>
      </c>
      <c r="AJ39" s="398" t="s">
        <v>517</v>
      </c>
      <c r="AK39" s="398" t="s">
        <v>521</v>
      </c>
      <c r="AL39" s="398" t="s">
        <v>517</v>
      </c>
      <c r="AM39" s="398" t="s">
        <v>520</v>
      </c>
      <c r="AN39" s="398" t="s">
        <v>517</v>
      </c>
      <c r="AO39" s="398" t="s">
        <v>519</v>
      </c>
      <c r="AP39" s="398" t="s">
        <v>517</v>
      </c>
      <c r="AQ39" s="399">
        <v>52360000</v>
      </c>
    </row>
    <row r="40" spans="27:43" ht="8.25" customHeight="1" x14ac:dyDescent="0.4"/>
    <row r="41" spans="27:43" ht="21" hidden="1" customHeight="1" x14ac:dyDescent="0.4"/>
    <row r="42" spans="27:43" ht="19.8" thickBot="1" x14ac:dyDescent="0.45">
      <c r="AA42" s="250" t="s">
        <v>551</v>
      </c>
    </row>
    <row r="43" spans="27:43" ht="21" customHeight="1" thickBot="1" x14ac:dyDescent="0.45">
      <c r="AA43" s="550" t="s">
        <v>481</v>
      </c>
      <c r="AB43" s="551"/>
      <c r="AC43" s="552"/>
      <c r="AD43" s="384" t="s">
        <v>524</v>
      </c>
      <c r="AE43" s="384" t="s">
        <v>482</v>
      </c>
      <c r="AF43" s="384" t="s">
        <v>483</v>
      </c>
      <c r="AG43" s="384" t="s">
        <v>484</v>
      </c>
      <c r="AH43" s="384" t="s">
        <v>485</v>
      </c>
      <c r="AI43" s="384" t="s">
        <v>486</v>
      </c>
      <c r="AJ43" s="384" t="s">
        <v>487</v>
      </c>
      <c r="AK43" s="384" t="s">
        <v>488</v>
      </c>
      <c r="AL43" s="384" t="s">
        <v>489</v>
      </c>
      <c r="AM43" s="384" t="s">
        <v>490</v>
      </c>
      <c r="AN43" s="384" t="s">
        <v>491</v>
      </c>
      <c r="AO43" s="384" t="s">
        <v>492</v>
      </c>
      <c r="AP43" s="384" t="s">
        <v>493</v>
      </c>
      <c r="AQ43" s="385" t="s">
        <v>494</v>
      </c>
    </row>
    <row r="44" spans="27:43" ht="21" customHeight="1" x14ac:dyDescent="0.4">
      <c r="AA44" s="553" t="s">
        <v>522</v>
      </c>
      <c r="AB44" s="556" t="s">
        <v>495</v>
      </c>
      <c r="AC44" s="381" t="s">
        <v>496</v>
      </c>
      <c r="AD44" s="381"/>
      <c r="AE44" s="382" t="s">
        <v>530</v>
      </c>
      <c r="AF44" s="382"/>
      <c r="AG44" s="382" t="s">
        <v>498</v>
      </c>
      <c r="AH44" s="382"/>
      <c r="AI44" s="382"/>
      <c r="AJ44" s="382" t="s">
        <v>498</v>
      </c>
      <c r="AK44" s="382"/>
      <c r="AL44" s="382"/>
      <c r="AM44" s="382" t="s">
        <v>531</v>
      </c>
      <c r="AN44" s="382"/>
      <c r="AO44" s="382"/>
      <c r="AP44" s="382" t="s">
        <v>531</v>
      </c>
      <c r="AQ44" s="383" t="s">
        <v>532</v>
      </c>
    </row>
    <row r="45" spans="27:43" ht="21" customHeight="1" x14ac:dyDescent="0.4">
      <c r="AA45" s="554"/>
      <c r="AB45" s="557"/>
      <c r="AC45" s="378" t="s">
        <v>499</v>
      </c>
      <c r="AD45" s="378" t="s">
        <v>525</v>
      </c>
      <c r="AE45" s="379" t="s">
        <v>533</v>
      </c>
      <c r="AF45" s="379" t="s">
        <v>508</v>
      </c>
      <c r="AG45" s="379" t="s">
        <v>501</v>
      </c>
      <c r="AH45" s="379" t="s">
        <v>508</v>
      </c>
      <c r="AI45" s="379" t="s">
        <v>508</v>
      </c>
      <c r="AJ45" s="379" t="s">
        <v>501</v>
      </c>
      <c r="AK45" s="379" t="s">
        <v>508</v>
      </c>
      <c r="AL45" s="379" t="s">
        <v>508</v>
      </c>
      <c r="AM45" s="379" t="s">
        <v>533</v>
      </c>
      <c r="AN45" s="379" t="s">
        <v>508</v>
      </c>
      <c r="AO45" s="379" t="s">
        <v>508</v>
      </c>
      <c r="AP45" s="379" t="s">
        <v>533</v>
      </c>
      <c r="AQ45" s="380" t="s">
        <v>534</v>
      </c>
    </row>
    <row r="46" spans="27:43" ht="21" customHeight="1" x14ac:dyDescent="0.4">
      <c r="AA46" s="554"/>
      <c r="AB46" s="558" t="s">
        <v>503</v>
      </c>
      <c r="AC46" s="375" t="s">
        <v>496</v>
      </c>
      <c r="AD46" s="375"/>
      <c r="AE46" s="376" t="s">
        <v>530</v>
      </c>
      <c r="AF46" s="376"/>
      <c r="AG46" s="376" t="s">
        <v>498</v>
      </c>
      <c r="AH46" s="376"/>
      <c r="AI46" s="376"/>
      <c r="AJ46" s="376" t="s">
        <v>498</v>
      </c>
      <c r="AK46" s="376"/>
      <c r="AL46" s="376"/>
      <c r="AM46" s="376" t="s">
        <v>498</v>
      </c>
      <c r="AN46" s="376"/>
      <c r="AO46" s="376"/>
      <c r="AP46" s="376" t="s">
        <v>498</v>
      </c>
      <c r="AQ46" s="377" t="s">
        <v>535</v>
      </c>
    </row>
    <row r="47" spans="27:43" ht="21" customHeight="1" x14ac:dyDescent="0.4">
      <c r="AA47" s="555"/>
      <c r="AB47" s="557"/>
      <c r="AC47" s="378" t="s">
        <v>499</v>
      </c>
      <c r="AD47" s="378" t="s">
        <v>526</v>
      </c>
      <c r="AE47" s="379" t="s">
        <v>536</v>
      </c>
      <c r="AF47" s="379" t="s">
        <v>508</v>
      </c>
      <c r="AG47" s="379" t="s">
        <v>505</v>
      </c>
      <c r="AH47" s="379" t="s">
        <v>508</v>
      </c>
      <c r="AI47" s="379" t="s">
        <v>537</v>
      </c>
      <c r="AJ47" s="379" t="s">
        <v>505</v>
      </c>
      <c r="AK47" s="379" t="s">
        <v>537</v>
      </c>
      <c r="AL47" s="379" t="s">
        <v>537</v>
      </c>
      <c r="AM47" s="379" t="s">
        <v>505</v>
      </c>
      <c r="AN47" s="379" t="s">
        <v>537</v>
      </c>
      <c r="AO47" s="379" t="s">
        <v>508</v>
      </c>
      <c r="AP47" s="379" t="s">
        <v>505</v>
      </c>
      <c r="AQ47" s="380" t="s">
        <v>538</v>
      </c>
    </row>
    <row r="48" spans="27:43" ht="21" customHeight="1" x14ac:dyDescent="0.4">
      <c r="AA48" s="539" t="s">
        <v>494</v>
      </c>
      <c r="AB48" s="540"/>
      <c r="AC48" s="392" t="s">
        <v>496</v>
      </c>
      <c r="AD48" s="392"/>
      <c r="AE48" s="393" t="s">
        <v>539</v>
      </c>
      <c r="AF48" s="393" t="s">
        <v>508</v>
      </c>
      <c r="AG48" s="393" t="s">
        <v>510</v>
      </c>
      <c r="AH48" s="393" t="s">
        <v>508</v>
      </c>
      <c r="AI48" s="393" t="s">
        <v>537</v>
      </c>
      <c r="AJ48" s="393" t="s">
        <v>510</v>
      </c>
      <c r="AK48" s="393" t="s">
        <v>537</v>
      </c>
      <c r="AL48" s="393" t="s">
        <v>537</v>
      </c>
      <c r="AM48" s="393" t="s">
        <v>540</v>
      </c>
      <c r="AN48" s="393" t="s">
        <v>537</v>
      </c>
      <c r="AO48" s="393" t="s">
        <v>508</v>
      </c>
      <c r="AP48" s="393" t="s">
        <v>541</v>
      </c>
      <c r="AQ48" s="394" t="s">
        <v>542</v>
      </c>
    </row>
    <row r="49" spans="27:44" ht="21" customHeight="1" x14ac:dyDescent="0.4">
      <c r="AA49" s="541"/>
      <c r="AB49" s="542"/>
      <c r="AC49" s="392" t="s">
        <v>499</v>
      </c>
      <c r="AD49" s="392"/>
      <c r="AE49" s="393" t="s">
        <v>543</v>
      </c>
      <c r="AF49" s="393" t="s">
        <v>508</v>
      </c>
      <c r="AG49" s="393" t="s">
        <v>513</v>
      </c>
      <c r="AH49" s="393" t="s">
        <v>508</v>
      </c>
      <c r="AI49" s="393" t="s">
        <v>537</v>
      </c>
      <c r="AJ49" s="393" t="s">
        <v>513</v>
      </c>
      <c r="AK49" s="393" t="s">
        <v>537</v>
      </c>
      <c r="AL49" s="393" t="s">
        <v>537</v>
      </c>
      <c r="AM49" s="393" t="s">
        <v>544</v>
      </c>
      <c r="AN49" s="393" t="s">
        <v>537</v>
      </c>
      <c r="AO49" s="393" t="s">
        <v>508</v>
      </c>
      <c r="AP49" s="393" t="s">
        <v>544</v>
      </c>
      <c r="AQ49" s="394" t="s">
        <v>545</v>
      </c>
    </row>
    <row r="50" spans="27:44" ht="21" customHeight="1" x14ac:dyDescent="0.4">
      <c r="AA50" s="543" t="s">
        <v>523</v>
      </c>
      <c r="AB50" s="544"/>
      <c r="AC50" s="389" t="s">
        <v>496</v>
      </c>
      <c r="AD50" s="389"/>
      <c r="AE50" s="390"/>
      <c r="AF50" s="390"/>
      <c r="AG50" s="390"/>
      <c r="AH50" s="390"/>
      <c r="AI50" s="390"/>
      <c r="AJ50" s="390"/>
      <c r="AK50" s="390"/>
      <c r="AL50" s="390"/>
      <c r="AM50" s="390"/>
      <c r="AN50" s="390"/>
      <c r="AO50" s="390"/>
      <c r="AP50" s="390" t="s">
        <v>546</v>
      </c>
      <c r="AQ50" s="391" t="s">
        <v>546</v>
      </c>
    </row>
    <row r="51" spans="27:44" ht="21" customHeight="1" thickBot="1" x14ac:dyDescent="0.45">
      <c r="AA51" s="545"/>
      <c r="AB51" s="546"/>
      <c r="AC51" s="395" t="s">
        <v>499</v>
      </c>
      <c r="AD51" s="395" t="s">
        <v>527</v>
      </c>
      <c r="AE51" s="396" t="s">
        <v>508</v>
      </c>
      <c r="AF51" s="396" t="s">
        <v>508</v>
      </c>
      <c r="AG51" s="396" t="s">
        <v>508</v>
      </c>
      <c r="AH51" s="396" t="s">
        <v>508</v>
      </c>
      <c r="AI51" s="396" t="s">
        <v>508</v>
      </c>
      <c r="AJ51" s="396" t="s">
        <v>508</v>
      </c>
      <c r="AK51" s="396" t="s">
        <v>508</v>
      </c>
      <c r="AL51" s="396" t="s">
        <v>508</v>
      </c>
      <c r="AM51" s="396" t="s">
        <v>508</v>
      </c>
      <c r="AN51" s="396" t="s">
        <v>508</v>
      </c>
      <c r="AO51" s="396" t="s">
        <v>508</v>
      </c>
      <c r="AP51" s="396" t="s">
        <v>547</v>
      </c>
      <c r="AQ51" s="397" t="s">
        <v>547</v>
      </c>
    </row>
    <row r="52" spans="27:44" ht="21" customHeight="1" thickBot="1" x14ac:dyDescent="0.45">
      <c r="AA52" s="547" t="s">
        <v>529</v>
      </c>
      <c r="AB52" s="548"/>
      <c r="AC52" s="548"/>
      <c r="AD52" s="549"/>
      <c r="AE52" s="398" t="s">
        <v>543</v>
      </c>
      <c r="AF52" s="398" t="s">
        <v>508</v>
      </c>
      <c r="AG52" s="398" t="s">
        <v>513</v>
      </c>
      <c r="AH52" s="398" t="s">
        <v>508</v>
      </c>
      <c r="AI52" s="398" t="s">
        <v>508</v>
      </c>
      <c r="AJ52" s="398" t="s">
        <v>513</v>
      </c>
      <c r="AK52" s="398">
        <v>0</v>
      </c>
      <c r="AL52" s="398">
        <v>0</v>
      </c>
      <c r="AM52" s="398" t="s">
        <v>544</v>
      </c>
      <c r="AN52" s="398">
        <v>0</v>
      </c>
      <c r="AO52" s="398">
        <v>0</v>
      </c>
      <c r="AP52" s="400" t="s">
        <v>548</v>
      </c>
      <c r="AQ52" s="399">
        <v>45200000</v>
      </c>
    </row>
    <row r="53" spans="27:44" ht="21.75" customHeight="1" thickBot="1" x14ac:dyDescent="0.45">
      <c r="AA53" s="535"/>
      <c r="AB53" s="535"/>
      <c r="AC53" s="535"/>
      <c r="AD53" s="535"/>
      <c r="AK53" s="386"/>
      <c r="AN53" s="536" t="s">
        <v>549</v>
      </c>
      <c r="AO53" s="537"/>
      <c r="AP53" s="538"/>
      <c r="AQ53" s="388">
        <f>AQ52-AQ39</f>
        <v>-7160000</v>
      </c>
    </row>
    <row r="59" spans="27:44" x14ac:dyDescent="0.4">
      <c r="AR59" s="387"/>
    </row>
  </sheetData>
  <mergeCells count="18">
    <mergeCell ref="A2:B2"/>
    <mergeCell ref="B3:B8"/>
    <mergeCell ref="AA30:AC30"/>
    <mergeCell ref="AA31:AA34"/>
    <mergeCell ref="AB31:AB32"/>
    <mergeCell ref="AB33:AB34"/>
    <mergeCell ref="AA35:AB36"/>
    <mergeCell ref="AA37:AB38"/>
    <mergeCell ref="AA39:AD39"/>
    <mergeCell ref="AA43:AC43"/>
    <mergeCell ref="AA44:AA47"/>
    <mergeCell ref="AB44:AB45"/>
    <mergeCell ref="AB46:AB47"/>
    <mergeCell ref="AA53:AD53"/>
    <mergeCell ref="AN53:AP53"/>
    <mergeCell ref="AA48:AB49"/>
    <mergeCell ref="AA50:AB51"/>
    <mergeCell ref="AA52:AD52"/>
  </mergeCells>
  <phoneticPr fontId="1" type="noConversion"/>
  <pageMargins left="0.22" right="0.17" top="0.66" bottom="0.18" header="0.31496062992125984" footer="0.17"/>
  <pageSetup paperSize="9" scale="79" orientation="landscape" horizontalDpi="200" verticalDpi="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AA43"/>
  <sheetViews>
    <sheetView topLeftCell="N1" workbookViewId="0">
      <selection activeCell="V18" sqref="V18"/>
    </sheetView>
  </sheetViews>
  <sheetFormatPr defaultColWidth="9" defaultRowHeight="17.399999999999999" x14ac:dyDescent="0.4"/>
  <cols>
    <col min="1" max="1" width="0" style="60" hidden="1" customWidth="1"/>
    <col min="2" max="6" width="9" style="60"/>
    <col min="7" max="7" width="9.5" style="60" bestFit="1" customWidth="1"/>
    <col min="8" max="8" width="13" style="60" bestFit="1" customWidth="1"/>
    <col min="9" max="10" width="9" style="60"/>
    <col min="11" max="11" width="10.5" style="60" customWidth="1"/>
    <col min="12" max="15" width="9" style="60"/>
    <col min="16" max="16" width="11.19921875" style="60" customWidth="1"/>
    <col min="17" max="19" width="9" style="60"/>
    <col min="20" max="20" width="5.8984375" style="60" customWidth="1"/>
    <col min="21" max="21" width="35.5" style="60" customWidth="1"/>
    <col min="22" max="22" width="55.19921875" style="60" customWidth="1"/>
    <col min="23" max="24" width="14.59765625" style="60" bestFit="1" customWidth="1"/>
    <col min="25" max="25" width="28.69921875" style="60" customWidth="1"/>
    <col min="26" max="26" width="9" style="60"/>
    <col min="27" max="27" width="11.8984375" style="60" bestFit="1" customWidth="1"/>
    <col min="28" max="28" width="15" style="60" customWidth="1"/>
    <col min="29" max="29" width="36" style="60" customWidth="1"/>
    <col min="30" max="16384" width="9" style="60"/>
  </cols>
  <sheetData>
    <row r="1" spans="1:25" ht="18" thickBot="1" x14ac:dyDescent="0.45">
      <c r="A1" s="1"/>
      <c r="B1" s="18" t="s">
        <v>25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16</v>
      </c>
      <c r="R1" s="1"/>
    </row>
    <row r="2" spans="1:25" x14ac:dyDescent="0.4">
      <c r="A2" s="520"/>
      <c r="B2" s="520"/>
      <c r="C2" s="11" t="s">
        <v>12</v>
      </c>
      <c r="D2" s="11" t="s">
        <v>13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14</v>
      </c>
      <c r="Q2" s="11" t="s">
        <v>17</v>
      </c>
      <c r="R2" s="12" t="s">
        <v>15</v>
      </c>
    </row>
    <row r="3" spans="1:25" x14ac:dyDescent="0.4">
      <c r="A3" s="4"/>
      <c r="B3" s="516" t="s">
        <v>18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5" x14ac:dyDescent="0.4">
      <c r="A4" s="4"/>
      <c r="B4" s="516"/>
      <c r="C4" s="19" t="s">
        <v>19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5" x14ac:dyDescent="0.4">
      <c r="A5" s="4"/>
      <c r="B5" s="516"/>
      <c r="C5" s="20" t="s">
        <v>23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5" x14ac:dyDescent="0.4">
      <c r="A6" s="4"/>
      <c r="B6" s="516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20</v>
      </c>
    </row>
    <row r="7" spans="1:25" x14ac:dyDescent="0.4">
      <c r="A7" s="4"/>
      <c r="B7" s="516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21</v>
      </c>
    </row>
    <row r="8" spans="1:25" ht="18" thickBot="1" x14ac:dyDescent="0.45">
      <c r="A8" s="14"/>
      <c r="B8" s="517"/>
      <c r="C8" s="15" t="s">
        <v>11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5" ht="18" thickBot="1" x14ac:dyDescent="0.45">
      <c r="H9" s="35">
        <f>9320000+X15+2800000</f>
        <v>22790000</v>
      </c>
      <c r="T9" s="36" t="s">
        <v>35</v>
      </c>
    </row>
    <row r="10" spans="1:25" ht="20.25" customHeight="1" thickBot="1" x14ac:dyDescent="0.45">
      <c r="T10" s="112" t="s">
        <v>169</v>
      </c>
      <c r="U10" s="113" t="s">
        <v>30</v>
      </c>
      <c r="V10" s="113" t="s">
        <v>31</v>
      </c>
      <c r="W10" s="113" t="s">
        <v>27</v>
      </c>
      <c r="X10" s="113" t="s">
        <v>28</v>
      </c>
      <c r="Y10" s="114" t="s">
        <v>29</v>
      </c>
    </row>
    <row r="11" spans="1:25" ht="72.75" customHeight="1" x14ac:dyDescent="0.4">
      <c r="T11" s="67">
        <v>1</v>
      </c>
      <c r="U11" s="349" t="s">
        <v>457</v>
      </c>
      <c r="V11" s="110" t="s">
        <v>460</v>
      </c>
      <c r="W11" s="281">
        <v>7640000</v>
      </c>
      <c r="X11" s="281">
        <v>6800000</v>
      </c>
      <c r="Y11" s="295"/>
    </row>
    <row r="12" spans="1:25" ht="48" customHeight="1" x14ac:dyDescent="0.4">
      <c r="T12" s="68">
        <v>2</v>
      </c>
      <c r="U12" s="61" t="s">
        <v>464</v>
      </c>
      <c r="V12" s="320" t="s">
        <v>463</v>
      </c>
      <c r="W12" s="69">
        <v>1700000</v>
      </c>
      <c r="X12" s="69">
        <v>1500000</v>
      </c>
      <c r="Y12" s="23"/>
    </row>
    <row r="13" spans="1:25" ht="37.5" customHeight="1" x14ac:dyDescent="0.4">
      <c r="T13" s="68">
        <v>3</v>
      </c>
      <c r="U13" s="61" t="s">
        <v>459</v>
      </c>
      <c r="V13" s="320" t="s">
        <v>461</v>
      </c>
      <c r="W13" s="69">
        <v>1400000</v>
      </c>
      <c r="X13" s="69">
        <v>1250000</v>
      </c>
      <c r="Y13" s="350"/>
    </row>
    <row r="14" spans="1:25" ht="49.5" customHeight="1" thickBot="1" x14ac:dyDescent="0.45">
      <c r="T14" s="24">
        <v>4</v>
      </c>
      <c r="U14" s="348" t="s">
        <v>458</v>
      </c>
      <c r="V14" s="82" t="s">
        <v>462</v>
      </c>
      <c r="W14" s="33">
        <v>1180000</v>
      </c>
      <c r="X14" s="33">
        <v>1120000</v>
      </c>
      <c r="Y14" s="26"/>
    </row>
    <row r="15" spans="1:25" ht="19.5" customHeight="1" thickBot="1" x14ac:dyDescent="0.45">
      <c r="W15" s="289" t="s">
        <v>32</v>
      </c>
      <c r="X15" s="30">
        <f>SUM(X11:X14)</f>
        <v>10670000</v>
      </c>
      <c r="Y15" s="22"/>
    </row>
    <row r="16" spans="1:25" x14ac:dyDescent="0.4">
      <c r="T16" s="521"/>
      <c r="U16" s="522"/>
      <c r="V16" s="522"/>
      <c r="W16" s="522"/>
      <c r="X16" s="522"/>
      <c r="Y16" s="522"/>
    </row>
    <row r="17" spans="20:27" x14ac:dyDescent="0.4">
      <c r="AA17" s="75">
        <f>25140000+2100000+16590000</f>
        <v>43830000</v>
      </c>
    </row>
    <row r="24" spans="20:27" hidden="1" x14ac:dyDescent="0.4"/>
    <row r="25" spans="20:27" ht="8.25" hidden="1" customHeight="1" x14ac:dyDescent="0.4"/>
    <row r="26" spans="20:27" ht="18" hidden="1" thickBot="1" x14ac:dyDescent="0.45">
      <c r="T26" s="36" t="s">
        <v>168</v>
      </c>
    </row>
    <row r="27" spans="20:27" ht="20.25" hidden="1" customHeight="1" thickBot="1" x14ac:dyDescent="0.45">
      <c r="T27" s="29" t="s">
        <v>169</v>
      </c>
      <c r="U27" s="115" t="s">
        <v>170</v>
      </c>
      <c r="V27" s="115" t="s">
        <v>171</v>
      </c>
      <c r="W27" s="115" t="s">
        <v>27</v>
      </c>
      <c r="X27" s="115" t="s">
        <v>28</v>
      </c>
      <c r="Y27" s="116" t="s">
        <v>29</v>
      </c>
    </row>
    <row r="28" spans="20:27" ht="97.5" hidden="1" customHeight="1" thickBot="1" x14ac:dyDescent="0.45">
      <c r="T28" s="79">
        <v>1</v>
      </c>
      <c r="U28" s="218" t="s">
        <v>329</v>
      </c>
      <c r="V28" s="219" t="s">
        <v>330</v>
      </c>
      <c r="W28" s="38"/>
      <c r="X28" s="38"/>
      <c r="Y28" s="206"/>
    </row>
    <row r="29" spans="20:27" ht="42" hidden="1" customHeight="1" thickBot="1" x14ac:dyDescent="0.45">
      <c r="T29" s="79">
        <v>1</v>
      </c>
      <c r="U29" s="37" t="s">
        <v>342</v>
      </c>
      <c r="V29" s="83" t="s">
        <v>347</v>
      </c>
      <c r="W29" s="38"/>
      <c r="X29" s="38">
        <v>8104680</v>
      </c>
      <c r="Y29" s="66"/>
    </row>
    <row r="30" spans="20:27" ht="19.5" hidden="1" customHeight="1" thickBot="1" x14ac:dyDescent="0.45">
      <c r="W30" s="289" t="s">
        <v>32</v>
      </c>
      <c r="X30" s="30">
        <f>SUM(X28:X29)</f>
        <v>8104680</v>
      </c>
    </row>
    <row r="31" spans="20:27" ht="8.25" hidden="1" customHeight="1" x14ac:dyDescent="0.4"/>
    <row r="32" spans="20:27" ht="18" hidden="1" thickBot="1" x14ac:dyDescent="0.45">
      <c r="T32" s="36" t="s">
        <v>228</v>
      </c>
    </row>
    <row r="33" spans="20:25" ht="20.25" hidden="1" customHeight="1" thickBot="1" x14ac:dyDescent="0.45">
      <c r="T33" s="220" t="s">
        <v>169</v>
      </c>
      <c r="U33" s="221" t="s">
        <v>170</v>
      </c>
      <c r="V33" s="221" t="s">
        <v>171</v>
      </c>
      <c r="W33" s="221" t="s">
        <v>344</v>
      </c>
      <c r="X33" s="221" t="s">
        <v>345</v>
      </c>
      <c r="Y33" s="222" t="s">
        <v>208</v>
      </c>
    </row>
    <row r="34" spans="20:25" ht="91.5" hidden="1" customHeight="1" thickBot="1" x14ac:dyDescent="0.45">
      <c r="T34" s="202">
        <v>1</v>
      </c>
      <c r="U34" s="290" t="s">
        <v>343</v>
      </c>
      <c r="V34" s="204" t="s">
        <v>348</v>
      </c>
      <c r="W34" s="205">
        <v>1814436000</v>
      </c>
      <c r="X34" s="205">
        <v>1791610000</v>
      </c>
      <c r="Y34" s="223" t="s">
        <v>346</v>
      </c>
    </row>
    <row r="35" spans="20:25" ht="45.75" hidden="1" customHeight="1" thickBot="1" x14ac:dyDescent="0.45">
      <c r="T35" s="191"/>
      <c r="U35" s="192"/>
      <c r="V35" s="193"/>
      <c r="W35" s="194"/>
      <c r="X35" s="195"/>
      <c r="Y35" s="196"/>
    </row>
    <row r="36" spans="20:25" ht="23.25" hidden="1" customHeight="1" thickBot="1" x14ac:dyDescent="0.45">
      <c r="T36" s="79"/>
      <c r="U36" s="37"/>
      <c r="V36" s="197"/>
      <c r="W36" s="198"/>
      <c r="X36" s="199"/>
      <c r="Y36" s="200"/>
    </row>
    <row r="37" spans="20:25" ht="18" hidden="1" thickBot="1" x14ac:dyDescent="0.45">
      <c r="W37" s="289" t="s">
        <v>32</v>
      </c>
      <c r="X37" s="201">
        <f>SUM(X34:X36)</f>
        <v>1791610000</v>
      </c>
    </row>
    <row r="38" spans="20:25" ht="21.75" customHeight="1" x14ac:dyDescent="0.4">
      <c r="T38" s="32"/>
    </row>
    <row r="39" spans="20:25" ht="21.75" customHeight="1" x14ac:dyDescent="0.4"/>
    <row r="40" spans="20:25" ht="30.75" customHeight="1" x14ac:dyDescent="0.4"/>
    <row r="41" spans="20:25" ht="30.75" customHeight="1" x14ac:dyDescent="0.4"/>
    <row r="42" spans="20:25" ht="21.75" customHeight="1" x14ac:dyDescent="0.4"/>
    <row r="43" spans="20:25" ht="21.75" customHeight="1" x14ac:dyDescent="0.4"/>
  </sheetData>
  <mergeCells count="3">
    <mergeCell ref="A2:B2"/>
    <mergeCell ref="B3:B8"/>
    <mergeCell ref="T16:Y16"/>
  </mergeCells>
  <phoneticPr fontId="1" type="noConversion"/>
  <pageMargins left="0.22" right="0.17" top="0.66" bottom="0.18" header="0.31496062992125984" footer="0.17"/>
  <pageSetup paperSize="9" scale="85" orientation="landscape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R22"/>
  <sheetViews>
    <sheetView workbookViewId="0">
      <selection activeCell="H29" sqref="H29"/>
    </sheetView>
  </sheetViews>
  <sheetFormatPr defaultRowHeight="17.399999999999999" x14ac:dyDescent="0.4"/>
  <cols>
    <col min="1" max="1" width="13.8984375" customWidth="1"/>
    <col min="2" max="2" width="11.09765625" customWidth="1"/>
    <col min="3" max="4" width="14.8984375" customWidth="1"/>
    <col min="5" max="5" width="18" customWidth="1"/>
    <col min="8" max="8" width="35.3984375" customWidth="1"/>
    <col min="10" max="10" width="17.3984375" customWidth="1"/>
    <col min="11" max="11" width="12.19921875" customWidth="1"/>
    <col min="12" max="13" width="12.19921875" hidden="1" customWidth="1"/>
    <col min="14" max="18" width="11.8984375" customWidth="1"/>
  </cols>
  <sheetData>
    <row r="1" spans="1:8" ht="23.25" customHeight="1" thickBot="1" x14ac:dyDescent="0.45">
      <c r="A1" s="176" t="s">
        <v>187</v>
      </c>
      <c r="B1" s="177" t="s">
        <v>188</v>
      </c>
      <c r="C1" s="177" t="s">
        <v>189</v>
      </c>
      <c r="D1" s="177" t="s">
        <v>190</v>
      </c>
      <c r="E1" s="177" t="s">
        <v>191</v>
      </c>
      <c r="F1" s="568" t="s">
        <v>198</v>
      </c>
      <c r="G1" s="568"/>
      <c r="H1" s="569"/>
    </row>
    <row r="2" spans="1:8" ht="29.25" customHeight="1" x14ac:dyDescent="0.4">
      <c r="A2" s="570" t="s">
        <v>192</v>
      </c>
      <c r="B2" s="572" t="s">
        <v>193</v>
      </c>
      <c r="C2" s="573">
        <v>19372162</v>
      </c>
      <c r="D2" s="573">
        <v>17013981</v>
      </c>
      <c r="E2" s="573">
        <f>D2-C2</f>
        <v>-2358181</v>
      </c>
      <c r="F2" s="575" t="s">
        <v>194</v>
      </c>
      <c r="G2" s="575"/>
      <c r="H2" s="576"/>
    </row>
    <row r="3" spans="1:8" ht="29.25" customHeight="1" x14ac:dyDescent="0.4">
      <c r="A3" s="571"/>
      <c r="B3" s="561"/>
      <c r="C3" s="574"/>
      <c r="D3" s="574"/>
      <c r="E3" s="574"/>
      <c r="F3" s="577" t="s">
        <v>199</v>
      </c>
      <c r="G3" s="577"/>
      <c r="H3" s="578"/>
    </row>
    <row r="4" spans="1:8" ht="29.25" customHeight="1" x14ac:dyDescent="0.4">
      <c r="A4" s="174" t="s">
        <v>195</v>
      </c>
      <c r="B4" s="172" t="s">
        <v>196</v>
      </c>
      <c r="C4" s="173">
        <v>3834700</v>
      </c>
      <c r="D4" s="173">
        <v>4031700</v>
      </c>
      <c r="E4" s="173">
        <f>D4-C4</f>
        <v>197000</v>
      </c>
      <c r="F4" s="561"/>
      <c r="G4" s="561"/>
      <c r="H4" s="562"/>
    </row>
    <row r="5" spans="1:8" ht="29.25" customHeight="1" thickBot="1" x14ac:dyDescent="0.45">
      <c r="A5" s="563" t="s">
        <v>197</v>
      </c>
      <c r="B5" s="564"/>
      <c r="C5" s="175">
        <v>23206862</v>
      </c>
      <c r="D5" s="175">
        <v>21045681</v>
      </c>
      <c r="E5" s="175">
        <f>D5-C5</f>
        <v>-2161181</v>
      </c>
      <c r="F5" s="564"/>
      <c r="G5" s="564"/>
      <c r="H5" s="565"/>
    </row>
    <row r="17" spans="10:18" ht="18" thickBot="1" x14ac:dyDescent="0.45"/>
    <row r="18" spans="10:18" ht="21.75" customHeight="1" x14ac:dyDescent="0.4">
      <c r="J18" s="559"/>
      <c r="K18" s="566" t="s">
        <v>275</v>
      </c>
      <c r="L18" s="566"/>
      <c r="M18" s="566"/>
      <c r="N18" s="566"/>
      <c r="O18" s="566"/>
      <c r="P18" s="566"/>
      <c r="Q18" s="566"/>
      <c r="R18" s="567"/>
    </row>
    <row r="19" spans="10:18" ht="21.75" customHeight="1" thickBot="1" x14ac:dyDescent="0.45">
      <c r="J19" s="560"/>
      <c r="K19" s="183" t="s">
        <v>206</v>
      </c>
      <c r="L19" s="183" t="s">
        <v>202</v>
      </c>
      <c r="M19" s="183" t="s">
        <v>0</v>
      </c>
      <c r="N19" s="183" t="s">
        <v>1</v>
      </c>
      <c r="O19" s="183" t="s">
        <v>2</v>
      </c>
      <c r="P19" s="183" t="s">
        <v>3</v>
      </c>
      <c r="Q19" s="183" t="s">
        <v>4</v>
      </c>
      <c r="R19" s="184" t="s">
        <v>274</v>
      </c>
    </row>
    <row r="20" spans="10:18" ht="21.75" customHeight="1" x14ac:dyDescent="0.4">
      <c r="J20" s="182" t="s">
        <v>203</v>
      </c>
      <c r="K20" s="233">
        <f>SUM(L20:R20)</f>
        <v>179500000</v>
      </c>
      <c r="L20" s="233">
        <v>26500000</v>
      </c>
      <c r="M20" s="233">
        <v>26500000</v>
      </c>
      <c r="N20" s="233">
        <v>26500000</v>
      </c>
      <c r="O20" s="233">
        <v>25500000</v>
      </c>
      <c r="P20" s="233">
        <v>25500000</v>
      </c>
      <c r="Q20" s="233">
        <v>25500000</v>
      </c>
      <c r="R20" s="236">
        <v>23500000</v>
      </c>
    </row>
    <row r="21" spans="10:18" ht="21.75" customHeight="1" thickBot="1" x14ac:dyDescent="0.45">
      <c r="J21" s="181" t="s">
        <v>204</v>
      </c>
      <c r="K21" s="235">
        <f>SUM(L21:R21)</f>
        <v>157036927</v>
      </c>
      <c r="L21" s="232">
        <v>22112019</v>
      </c>
      <c r="M21" s="232">
        <v>23579357</v>
      </c>
      <c r="N21" s="232">
        <v>23368031</v>
      </c>
      <c r="O21" s="232">
        <v>22770867</v>
      </c>
      <c r="P21" s="232">
        <v>23206862</v>
      </c>
      <c r="Q21" s="232">
        <v>21045681</v>
      </c>
      <c r="R21" s="234">
        <v>20954110</v>
      </c>
    </row>
    <row r="22" spans="10:18" ht="21.75" customHeight="1" thickBot="1" x14ac:dyDescent="0.45">
      <c r="J22" s="185" t="s">
        <v>205</v>
      </c>
      <c r="K22" s="186">
        <f>K21/K20</f>
        <v>0.8748575320334262</v>
      </c>
      <c r="L22" s="186">
        <v>0.83</v>
      </c>
      <c r="M22" s="186">
        <v>0.89</v>
      </c>
      <c r="N22" s="186">
        <v>0.88</v>
      </c>
      <c r="O22" s="186">
        <v>0.89</v>
      </c>
      <c r="P22" s="186">
        <v>0.91</v>
      </c>
      <c r="Q22" s="186">
        <v>0.83</v>
      </c>
      <c r="R22" s="229">
        <v>0.89</v>
      </c>
    </row>
  </sheetData>
  <mergeCells count="13">
    <mergeCell ref="F1:H1"/>
    <mergeCell ref="A2:A3"/>
    <mergeCell ref="B2:B3"/>
    <mergeCell ref="C2:C3"/>
    <mergeCell ref="D2:D3"/>
    <mergeCell ref="E2:E3"/>
    <mergeCell ref="F2:H2"/>
    <mergeCell ref="F3:H3"/>
    <mergeCell ref="J18:J19"/>
    <mergeCell ref="F4:H4"/>
    <mergeCell ref="A5:B5"/>
    <mergeCell ref="F5:H5"/>
    <mergeCell ref="K18:R18"/>
  </mergeCells>
  <phoneticPr fontId="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AF32"/>
  <sheetViews>
    <sheetView workbookViewId="0">
      <selection activeCell="K28" sqref="K28"/>
    </sheetView>
  </sheetViews>
  <sheetFormatPr defaultRowHeight="17.399999999999999" x14ac:dyDescent="0.4"/>
  <cols>
    <col min="2" max="2" width="10.8984375" customWidth="1"/>
    <col min="3" max="7" width="8.69921875" customWidth="1"/>
    <col min="10" max="10" width="11.3984375" customWidth="1"/>
    <col min="13" max="13" width="13.5" customWidth="1"/>
    <col min="15" max="15" width="16.5" customWidth="1"/>
    <col min="16" max="16" width="29.5" customWidth="1"/>
    <col min="19" max="19" width="11.3984375" customWidth="1"/>
    <col min="23" max="26" width="12.09765625" customWidth="1"/>
    <col min="27" max="27" width="11.8984375" bestFit="1" customWidth="1"/>
    <col min="29" max="29" width="18.59765625" customWidth="1"/>
    <col min="30" max="30" width="13.3984375" customWidth="1"/>
    <col min="31" max="31" width="11.69921875" customWidth="1"/>
    <col min="32" max="32" width="27.19921875" customWidth="1"/>
  </cols>
  <sheetData>
    <row r="1" spans="1:26" ht="21" x14ac:dyDescent="0.4">
      <c r="A1" s="81" t="s">
        <v>38</v>
      </c>
    </row>
    <row r="2" spans="1:26" ht="11.25" customHeight="1" x14ac:dyDescent="0.4"/>
    <row r="3" spans="1:26" x14ac:dyDescent="0.4">
      <c r="A3" t="s">
        <v>117</v>
      </c>
    </row>
    <row r="4" spans="1:26" x14ac:dyDescent="0.4">
      <c r="A4" t="s">
        <v>116</v>
      </c>
    </row>
    <row r="6" spans="1:26" x14ac:dyDescent="0.4">
      <c r="B6" s="32"/>
    </row>
    <row r="7" spans="1:26" x14ac:dyDescent="0.4">
      <c r="B7" s="581"/>
      <c r="C7" s="40"/>
      <c r="D7" s="40"/>
      <c r="E7" s="40"/>
      <c r="F7" s="40"/>
      <c r="G7" s="40"/>
      <c r="H7" s="40"/>
      <c r="I7" s="40"/>
    </row>
    <row r="8" spans="1:26" x14ac:dyDescent="0.4">
      <c r="B8" s="581"/>
      <c r="C8" s="41"/>
      <c r="D8" s="41"/>
      <c r="E8" s="41"/>
      <c r="F8" s="41"/>
      <c r="G8" s="41"/>
      <c r="H8" s="41"/>
      <c r="I8" s="41"/>
    </row>
    <row r="9" spans="1:26" x14ac:dyDescent="0.4">
      <c r="B9" s="1"/>
      <c r="C9" s="40"/>
      <c r="D9" s="40"/>
      <c r="E9" s="41"/>
      <c r="F9" s="40"/>
      <c r="G9" s="40"/>
      <c r="H9" s="40"/>
      <c r="I9" s="41"/>
    </row>
    <row r="10" spans="1:26" ht="21" customHeight="1" x14ac:dyDescent="0.4">
      <c r="B10" s="1"/>
      <c r="C10" s="41"/>
      <c r="D10" s="41"/>
      <c r="E10" s="41"/>
      <c r="F10" s="41"/>
      <c r="G10" s="41"/>
    </row>
    <row r="11" spans="1:26" ht="11.25" customHeight="1" x14ac:dyDescent="0.4">
      <c r="A11" s="60"/>
    </row>
    <row r="12" spans="1:26" x14ac:dyDescent="0.4">
      <c r="A12" t="s">
        <v>112</v>
      </c>
    </row>
    <row r="13" spans="1:26" x14ac:dyDescent="0.4">
      <c r="A13" t="s">
        <v>118</v>
      </c>
    </row>
    <row r="14" spans="1:26" s="60" customFormat="1" x14ac:dyDescent="0.4">
      <c r="A14" s="60" t="s">
        <v>132</v>
      </c>
    </row>
    <row r="15" spans="1:26" ht="18" thickBot="1" x14ac:dyDescent="0.45">
      <c r="A15" t="s">
        <v>114</v>
      </c>
      <c r="S15" s="48" t="s">
        <v>46</v>
      </c>
    </row>
    <row r="16" spans="1:26" ht="18.600000000000001" thickTop="1" thickBot="1" x14ac:dyDescent="0.45">
      <c r="A16" t="s">
        <v>113</v>
      </c>
      <c r="S16" s="582" t="s">
        <v>45</v>
      </c>
      <c r="T16" s="45" t="s">
        <v>39</v>
      </c>
      <c r="U16" s="44" t="s">
        <v>40</v>
      </c>
      <c r="V16" s="126" t="s">
        <v>41</v>
      </c>
      <c r="W16" s="129" t="s">
        <v>43</v>
      </c>
      <c r="X16" s="130" t="s">
        <v>33</v>
      </c>
      <c r="Y16" s="130" t="s">
        <v>44</v>
      </c>
      <c r="Z16" s="131" t="s">
        <v>34</v>
      </c>
    </row>
    <row r="17" spans="1:32" ht="18" thickBot="1" x14ac:dyDescent="0.45">
      <c r="S17" s="583"/>
      <c r="T17" s="46">
        <v>325.75633333333298</v>
      </c>
      <c r="U17" s="47">
        <v>320.992769230769</v>
      </c>
      <c r="V17" s="127">
        <v>309.56468000000001</v>
      </c>
      <c r="W17" s="132">
        <v>322.68245833333299</v>
      </c>
      <c r="X17" s="43">
        <v>318.11011538461503</v>
      </c>
      <c r="Y17" s="47">
        <v>320.51414814814802</v>
      </c>
      <c r="Z17" s="133">
        <v>318.91510714285698</v>
      </c>
    </row>
    <row r="18" spans="1:32" ht="18" thickBot="1" x14ac:dyDescent="0.45">
      <c r="S18" s="1"/>
      <c r="T18" s="40"/>
      <c r="U18" s="138" t="s">
        <v>42</v>
      </c>
      <c r="V18" s="128">
        <f>AVERAGE(T17:V17)</f>
        <v>318.77126085470064</v>
      </c>
      <c r="W18" s="134"/>
      <c r="X18" s="135"/>
      <c r="Y18" s="139" t="s">
        <v>42</v>
      </c>
      <c r="Z18" s="136">
        <f>AVERAGE(W17:Z17)</f>
        <v>320.05545725223828</v>
      </c>
    </row>
    <row r="19" spans="1:32" ht="5.25" customHeight="1" thickBot="1" x14ac:dyDescent="0.45"/>
    <row r="20" spans="1:32" ht="18" thickBot="1" x14ac:dyDescent="0.45">
      <c r="R20" s="49"/>
      <c r="S20" s="584" t="s">
        <v>115</v>
      </c>
      <c r="T20" s="585"/>
      <c r="U20" s="585"/>
      <c r="V20" s="586"/>
      <c r="W20" s="137">
        <v>9250000</v>
      </c>
      <c r="X20" s="51">
        <v>12040000</v>
      </c>
      <c r="Y20" s="51">
        <v>13540000</v>
      </c>
      <c r="Z20" s="56">
        <v>10420000</v>
      </c>
      <c r="AA20" s="34">
        <f>AVERAGE(W20:Z20)</f>
        <v>11312500</v>
      </c>
      <c r="AB20" s="60"/>
      <c r="AC20" s="60"/>
      <c r="AE20" s="60"/>
    </row>
    <row r="22" spans="1:32" ht="13.5" customHeight="1" thickBot="1" x14ac:dyDescent="0.45"/>
    <row r="23" spans="1:32" x14ac:dyDescent="0.4">
      <c r="A23" t="s">
        <v>119</v>
      </c>
      <c r="M23" s="63" t="s">
        <v>47</v>
      </c>
      <c r="N23" s="58" t="s">
        <v>51</v>
      </c>
      <c r="O23" s="42" t="s">
        <v>48</v>
      </c>
      <c r="P23" s="57" t="s">
        <v>49</v>
      </c>
    </row>
    <row r="24" spans="1:32" x14ac:dyDescent="0.4">
      <c r="M24" s="64" t="s">
        <v>50</v>
      </c>
      <c r="N24" s="55" t="s">
        <v>52</v>
      </c>
      <c r="O24" s="61" t="s">
        <v>53</v>
      </c>
      <c r="P24" s="50" t="s">
        <v>49</v>
      </c>
    </row>
    <row r="25" spans="1:32" ht="18" thickBot="1" x14ac:dyDescent="0.45">
      <c r="M25" s="65" t="s">
        <v>55</v>
      </c>
      <c r="N25" s="54" t="s">
        <v>54</v>
      </c>
      <c r="O25" s="62" t="s">
        <v>110</v>
      </c>
      <c r="P25" s="59" t="s">
        <v>109</v>
      </c>
    </row>
    <row r="26" spans="1:32" ht="18" thickBot="1" x14ac:dyDescent="0.45">
      <c r="M26" s="579" t="s">
        <v>56</v>
      </c>
      <c r="N26" s="580"/>
      <c r="O26" s="53" t="s">
        <v>111</v>
      </c>
      <c r="P26" s="52"/>
    </row>
    <row r="28" spans="1:32" ht="18" thickBot="1" x14ac:dyDescent="0.45"/>
    <row r="29" spans="1:32" ht="18.600000000000001" thickTop="1" thickBot="1" x14ac:dyDescent="0.45">
      <c r="AC29" s="140"/>
      <c r="AD29" s="44" t="s">
        <v>126</v>
      </c>
      <c r="AE29" s="126" t="s">
        <v>121</v>
      </c>
      <c r="AF29" s="144" t="s">
        <v>127</v>
      </c>
    </row>
    <row r="30" spans="1:32" x14ac:dyDescent="0.4">
      <c r="AC30" s="117" t="s">
        <v>120</v>
      </c>
      <c r="AD30" s="27" t="s">
        <v>124</v>
      </c>
      <c r="AE30" s="141" t="s">
        <v>128</v>
      </c>
      <c r="AF30" s="145" t="s">
        <v>122</v>
      </c>
    </row>
    <row r="31" spans="1:32" x14ac:dyDescent="0.4">
      <c r="AC31" s="68" t="s">
        <v>123</v>
      </c>
      <c r="AD31" s="61">
        <v>0</v>
      </c>
      <c r="AE31" s="142" t="s">
        <v>129</v>
      </c>
      <c r="AF31" s="146" t="s">
        <v>130</v>
      </c>
    </row>
    <row r="32" spans="1:32" ht="18" thickBot="1" x14ac:dyDescent="0.45">
      <c r="AC32" s="24" t="s">
        <v>125</v>
      </c>
      <c r="AD32" s="25">
        <v>319</v>
      </c>
      <c r="AE32" s="143">
        <v>320</v>
      </c>
      <c r="AF32" s="147" t="s">
        <v>131</v>
      </c>
    </row>
  </sheetData>
  <mergeCells count="4">
    <mergeCell ref="M26:N26"/>
    <mergeCell ref="B7:B8"/>
    <mergeCell ref="S16:S17"/>
    <mergeCell ref="S20:V20"/>
  </mergeCells>
  <phoneticPr fontId="1" type="noConversion"/>
  <pageMargins left="0.75" right="0.16" top="0.99" bottom="0.74803149606299213" header="0.31496062992125984" footer="0.31496062992125984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V59"/>
  <sheetViews>
    <sheetView topLeftCell="A28" zoomScaleNormal="100" workbookViewId="0">
      <selection activeCell="N45" sqref="N45"/>
    </sheetView>
  </sheetViews>
  <sheetFormatPr defaultRowHeight="17.399999999999999" x14ac:dyDescent="0.4"/>
  <cols>
    <col min="14" max="14" width="9.69921875" customWidth="1"/>
    <col min="15" max="17" width="12.5" customWidth="1"/>
    <col min="18" max="19" width="12.09765625" customWidth="1"/>
    <col min="21" max="21" width="12.19921875" customWidth="1"/>
  </cols>
  <sheetData>
    <row r="1" spans="1:1" ht="21.75" customHeight="1" x14ac:dyDescent="0.4">
      <c r="A1" s="81" t="s">
        <v>57</v>
      </c>
    </row>
    <row r="2" spans="1:1" ht="4.5" customHeight="1" x14ac:dyDescent="0.4"/>
    <row r="3" spans="1:1" ht="19.2" x14ac:dyDescent="0.4">
      <c r="A3" s="148" t="s">
        <v>74</v>
      </c>
    </row>
    <row r="6" spans="1:1" s="60" customFormat="1" x14ac:dyDescent="0.4"/>
    <row r="7" spans="1:1" s="60" customFormat="1" x14ac:dyDescent="0.4"/>
    <row r="8" spans="1:1" ht="18" customHeight="1" x14ac:dyDescent="0.4"/>
    <row r="9" spans="1:1" s="78" customFormat="1" ht="19.2" x14ac:dyDescent="0.4">
      <c r="A9" s="149" t="s">
        <v>133</v>
      </c>
    </row>
    <row r="10" spans="1:1" s="78" customFormat="1" ht="19.2" x14ac:dyDescent="0.4">
      <c r="A10" s="152" t="s">
        <v>134</v>
      </c>
    </row>
    <row r="11" spans="1:1" s="60" customFormat="1" ht="11.25" customHeight="1" x14ac:dyDescent="0.4"/>
    <row r="12" spans="1:1" s="78" customFormat="1" ht="19.2" x14ac:dyDescent="0.4">
      <c r="A12" s="148" t="s">
        <v>67</v>
      </c>
    </row>
    <row r="13" spans="1:1" s="78" customFormat="1" ht="19.2" x14ac:dyDescent="0.4">
      <c r="A13" s="78" t="s">
        <v>69</v>
      </c>
    </row>
    <row r="14" spans="1:1" s="78" customFormat="1" ht="19.2" x14ac:dyDescent="0.4">
      <c r="A14" s="78" t="s">
        <v>68</v>
      </c>
    </row>
    <row r="15" spans="1:1" s="78" customFormat="1" ht="19.2" x14ac:dyDescent="0.4">
      <c r="A15" s="78" t="s">
        <v>135</v>
      </c>
    </row>
    <row r="16" spans="1:1" s="60" customFormat="1" ht="30" customHeight="1" x14ac:dyDescent="0.4"/>
    <row r="17" spans="1:18" s="60" customFormat="1" ht="30" customHeight="1" x14ac:dyDescent="0.4"/>
    <row r="18" spans="1:18" s="60" customFormat="1" ht="30" customHeight="1" x14ac:dyDescent="0.4"/>
    <row r="19" spans="1:18" s="60" customFormat="1" ht="30" customHeight="1" x14ac:dyDescent="0.4"/>
    <row r="20" spans="1:18" s="60" customFormat="1" ht="30" customHeight="1" x14ac:dyDescent="0.4"/>
    <row r="21" spans="1:18" s="60" customFormat="1" ht="30" customHeight="1" x14ac:dyDescent="0.4"/>
    <row r="22" spans="1:18" s="60" customFormat="1" ht="59.25" customHeight="1" x14ac:dyDescent="0.4"/>
    <row r="23" spans="1:18" s="60" customFormat="1" ht="59.25" customHeight="1" x14ac:dyDescent="0.4"/>
    <row r="24" spans="1:18" ht="50.25" customHeight="1" x14ac:dyDescent="0.4"/>
    <row r="25" spans="1:18" s="78" customFormat="1" ht="19.2" x14ac:dyDescent="0.4">
      <c r="A25" s="148" t="s">
        <v>58</v>
      </c>
      <c r="Q25" s="150"/>
      <c r="R25" s="150"/>
    </row>
    <row r="26" spans="1:18" s="78" customFormat="1" ht="19.2" x14ac:dyDescent="0.4">
      <c r="A26" s="78" t="s">
        <v>136</v>
      </c>
      <c r="Q26" s="150"/>
      <c r="R26" s="151"/>
    </row>
    <row r="27" spans="1:18" s="60" customFormat="1" x14ac:dyDescent="0.4">
      <c r="Q27" s="77"/>
      <c r="R27" s="71"/>
    </row>
    <row r="28" spans="1:18" s="60" customFormat="1" x14ac:dyDescent="0.4">
      <c r="Q28" s="77"/>
      <c r="R28" s="71"/>
    </row>
    <row r="29" spans="1:18" s="60" customFormat="1" x14ac:dyDescent="0.4">
      <c r="Q29" s="77"/>
      <c r="R29" s="71"/>
    </row>
    <row r="30" spans="1:18" s="60" customFormat="1" x14ac:dyDescent="0.4">
      <c r="Q30" s="77"/>
      <c r="R30" s="71"/>
    </row>
    <row r="31" spans="1:18" s="60" customFormat="1" x14ac:dyDescent="0.4">
      <c r="Q31" s="77"/>
      <c r="R31" s="71"/>
    </row>
    <row r="32" spans="1:18" s="60" customFormat="1" x14ac:dyDescent="0.4">
      <c r="Q32" s="77"/>
      <c r="R32" s="71"/>
    </row>
    <row r="33" spans="1:22" s="60" customFormat="1" x14ac:dyDescent="0.4">
      <c r="Q33" s="77"/>
      <c r="R33" s="71"/>
    </row>
    <row r="34" spans="1:22" s="60" customFormat="1" ht="12" customHeight="1" x14ac:dyDescent="0.4">
      <c r="Q34" s="77"/>
      <c r="R34" s="71"/>
    </row>
    <row r="35" spans="1:22" s="149" customFormat="1" ht="19.2" x14ac:dyDescent="0.4">
      <c r="A35" s="149" t="s">
        <v>137</v>
      </c>
    </row>
    <row r="36" spans="1:22" s="149" customFormat="1" ht="19.2" x14ac:dyDescent="0.4">
      <c r="A36" s="149" t="s">
        <v>138</v>
      </c>
    </row>
    <row r="38" spans="1:22" x14ac:dyDescent="0.4">
      <c r="A38" s="32"/>
    </row>
    <row r="46" spans="1:22" ht="18" thickBot="1" x14ac:dyDescent="0.45"/>
    <row r="47" spans="1:22" x14ac:dyDescent="0.4">
      <c r="T47" s="589" t="s">
        <v>60</v>
      </c>
      <c r="U47" s="587" t="s">
        <v>64</v>
      </c>
      <c r="V47" s="588"/>
    </row>
    <row r="48" spans="1:22" ht="18" thickBot="1" x14ac:dyDescent="0.45">
      <c r="T48" s="590"/>
      <c r="U48" s="73" t="s">
        <v>62</v>
      </c>
      <c r="V48" s="74" t="s">
        <v>63</v>
      </c>
    </row>
    <row r="49" spans="14:22" x14ac:dyDescent="0.4">
      <c r="T49" s="70" t="s">
        <v>59</v>
      </c>
      <c r="U49" s="27" t="s">
        <v>65</v>
      </c>
      <c r="V49" s="72">
        <v>1040</v>
      </c>
    </row>
    <row r="50" spans="14:22" ht="18" thickBot="1" x14ac:dyDescent="0.45">
      <c r="T50" s="24" t="s">
        <v>61</v>
      </c>
      <c r="U50" s="25" t="s">
        <v>66</v>
      </c>
      <c r="V50" s="26">
        <v>500</v>
      </c>
    </row>
    <row r="54" spans="14:22" ht="18" thickBot="1" x14ac:dyDescent="0.45"/>
    <row r="55" spans="14:22" ht="18" thickBot="1" x14ac:dyDescent="0.45">
      <c r="N55" s="29"/>
      <c r="O55" s="115" t="s">
        <v>102</v>
      </c>
      <c r="P55" s="115" t="s">
        <v>103</v>
      </c>
      <c r="Q55" s="116" t="s">
        <v>104</v>
      </c>
    </row>
    <row r="56" spans="14:22" x14ac:dyDescent="0.4">
      <c r="N56" s="117" t="s">
        <v>105</v>
      </c>
      <c r="O56" s="27">
        <v>320</v>
      </c>
      <c r="P56" s="27">
        <v>9830</v>
      </c>
      <c r="Q56" s="118">
        <f>P56/O56</f>
        <v>30.71875</v>
      </c>
    </row>
    <row r="57" spans="14:22" x14ac:dyDescent="0.4">
      <c r="N57" s="119" t="s">
        <v>106</v>
      </c>
      <c r="O57" s="120">
        <v>47</v>
      </c>
      <c r="P57" s="120">
        <v>3440</v>
      </c>
      <c r="Q57" s="125">
        <f t="shared" ref="Q57:Q58" si="0">P57/O57</f>
        <v>73.191489361702125</v>
      </c>
    </row>
    <row r="58" spans="14:22" x14ac:dyDescent="0.4">
      <c r="N58" s="68" t="s">
        <v>107</v>
      </c>
      <c r="O58" s="61">
        <f>O56-O57</f>
        <v>273</v>
      </c>
      <c r="P58" s="61">
        <f>P56-P57</f>
        <v>6390</v>
      </c>
      <c r="Q58" s="121">
        <f t="shared" si="0"/>
        <v>23.406593406593405</v>
      </c>
    </row>
    <row r="59" spans="14:22" ht="18" thickBot="1" x14ac:dyDescent="0.45">
      <c r="N59" s="122" t="s">
        <v>108</v>
      </c>
      <c r="O59" s="123">
        <f>O57/O56</f>
        <v>0.14687500000000001</v>
      </c>
      <c r="P59" s="123">
        <f>P57/P56</f>
        <v>0.34994913530010174</v>
      </c>
      <c r="Q59" s="124"/>
    </row>
  </sheetData>
  <mergeCells count="2">
    <mergeCell ref="U47:V47"/>
    <mergeCell ref="T47:T48"/>
  </mergeCells>
  <phoneticPr fontId="1" type="noConversion"/>
  <pageMargins left="0.3" right="0.15748031496062992" top="0.69" bottom="0.31496062992125984" header="0.31496062992125984" footer="0.31496062992125984"/>
  <pageSetup paperSize="9" scale="92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12"/>
  <sheetViews>
    <sheetView workbookViewId="0">
      <selection activeCell="C20" sqref="C20"/>
    </sheetView>
  </sheetViews>
  <sheetFormatPr defaultColWidth="9" defaultRowHeight="19.2" x14ac:dyDescent="0.4"/>
  <cols>
    <col min="1" max="1" width="6.3984375" style="149" customWidth="1"/>
    <col min="2" max="2" width="83.59765625" style="149" customWidth="1"/>
    <col min="3" max="3" width="56.5" style="78" customWidth="1"/>
    <col min="4" max="4" width="14.19921875" style="149" customWidth="1"/>
    <col min="5" max="5" width="9" style="149"/>
    <col min="6" max="6" width="13.8984375" style="149" bestFit="1" customWidth="1"/>
    <col min="7" max="16384" width="9" style="149"/>
  </cols>
  <sheetData>
    <row r="1" spans="1:4" ht="25.2" x14ac:dyDescent="0.4">
      <c r="A1" s="153" t="s">
        <v>162</v>
      </c>
    </row>
    <row r="2" spans="1:4" ht="8.25" customHeight="1" thickBot="1" x14ac:dyDescent="0.45"/>
    <row r="3" spans="1:4" ht="21.75" customHeight="1" thickBot="1" x14ac:dyDescent="0.45">
      <c r="A3" s="168" t="s">
        <v>75</v>
      </c>
      <c r="B3" s="169" t="s">
        <v>147</v>
      </c>
      <c r="C3" s="169" t="s">
        <v>159</v>
      </c>
      <c r="D3" s="170" t="s">
        <v>139</v>
      </c>
    </row>
    <row r="4" spans="1:4" ht="38.25" customHeight="1" x14ac:dyDescent="0.4">
      <c r="A4" s="160">
        <v>1</v>
      </c>
      <c r="B4" s="161" t="s">
        <v>145</v>
      </c>
      <c r="C4" s="161" t="s">
        <v>160</v>
      </c>
      <c r="D4" s="162">
        <v>5500000</v>
      </c>
    </row>
    <row r="5" spans="1:4" ht="38.4" x14ac:dyDescent="0.4">
      <c r="A5" s="156">
        <v>2</v>
      </c>
      <c r="B5" s="155" t="s">
        <v>140</v>
      </c>
      <c r="C5" s="154" t="s">
        <v>154</v>
      </c>
      <c r="D5" s="157">
        <v>2700000</v>
      </c>
    </row>
    <row r="6" spans="1:4" ht="18.75" customHeight="1" x14ac:dyDescent="0.4">
      <c r="A6" s="156">
        <v>3</v>
      </c>
      <c r="B6" s="155" t="s">
        <v>155</v>
      </c>
      <c r="C6" s="155" t="s">
        <v>150</v>
      </c>
      <c r="D6" s="157">
        <v>2700000</v>
      </c>
    </row>
    <row r="7" spans="1:4" ht="18.75" customHeight="1" x14ac:dyDescent="0.4">
      <c r="A7" s="156">
        <v>4</v>
      </c>
      <c r="B7" s="155" t="s">
        <v>158</v>
      </c>
      <c r="C7" s="155" t="s">
        <v>151</v>
      </c>
      <c r="D7" s="157">
        <v>320000</v>
      </c>
    </row>
    <row r="8" spans="1:4" ht="18.75" customHeight="1" x14ac:dyDescent="0.4">
      <c r="A8" s="156">
        <v>5</v>
      </c>
      <c r="B8" s="155" t="s">
        <v>141</v>
      </c>
      <c r="C8" s="155" t="s">
        <v>152</v>
      </c>
      <c r="D8" s="157">
        <v>0</v>
      </c>
    </row>
    <row r="9" spans="1:4" ht="38.4" x14ac:dyDescent="0.4">
      <c r="A9" s="156">
        <v>6</v>
      </c>
      <c r="B9" s="154" t="s">
        <v>146</v>
      </c>
      <c r="C9" s="154" t="s">
        <v>153</v>
      </c>
      <c r="D9" s="157" t="s">
        <v>144</v>
      </c>
    </row>
    <row r="10" spans="1:4" ht="18.75" customHeight="1" x14ac:dyDescent="0.4">
      <c r="A10" s="156">
        <v>7</v>
      </c>
      <c r="B10" s="155" t="s">
        <v>142</v>
      </c>
      <c r="C10" s="155" t="s">
        <v>157</v>
      </c>
      <c r="D10" s="157">
        <v>0</v>
      </c>
    </row>
    <row r="11" spans="1:4" ht="18.75" customHeight="1" x14ac:dyDescent="0.4">
      <c r="A11" s="163">
        <v>8</v>
      </c>
      <c r="B11" s="164" t="s">
        <v>161</v>
      </c>
      <c r="C11" s="164" t="s">
        <v>143</v>
      </c>
      <c r="D11" s="165">
        <v>0</v>
      </c>
    </row>
    <row r="12" spans="1:4" ht="43.5" customHeight="1" thickBot="1" x14ac:dyDescent="0.45">
      <c r="A12" s="158">
        <v>9</v>
      </c>
      <c r="B12" s="159" t="s">
        <v>148</v>
      </c>
      <c r="C12" s="166" t="s">
        <v>156</v>
      </c>
      <c r="D12" s="167" t="s">
        <v>149</v>
      </c>
    </row>
  </sheetData>
  <phoneticPr fontId="1" type="noConversion"/>
  <pageMargins left="0.19685039370078741" right="0.15748031496062992" top="0.86" bottom="0.74803149606299213" header="0.31496062992125984" footer="0.31496062992125984"/>
  <pageSetup paperSize="9" scale="8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K1:Z42"/>
  <sheetViews>
    <sheetView topLeftCell="E28" workbookViewId="0">
      <selection activeCell="W36" sqref="W36"/>
    </sheetView>
  </sheetViews>
  <sheetFormatPr defaultRowHeight="17.399999999999999" x14ac:dyDescent="0.4"/>
  <cols>
    <col min="11" max="11" width="19.8984375" customWidth="1"/>
    <col min="12" max="15" width="10.5" style="60" customWidth="1"/>
    <col min="16" max="18" width="10.5" customWidth="1"/>
    <col min="19" max="19" width="10.5" style="60" customWidth="1"/>
    <col min="20" max="23" width="10.5" customWidth="1"/>
    <col min="26" max="26" width="9.59765625" bestFit="1" customWidth="1"/>
  </cols>
  <sheetData>
    <row r="1" spans="11:26" s="149" customFormat="1" ht="19.5" customHeight="1" thickBot="1" x14ac:dyDescent="0.45">
      <c r="K1" s="148" t="s">
        <v>314</v>
      </c>
    </row>
    <row r="2" spans="11:26" s="149" customFormat="1" ht="19.5" customHeight="1" thickBot="1" x14ac:dyDescent="0.45">
      <c r="K2" s="591"/>
      <c r="L2" s="598" t="s">
        <v>92</v>
      </c>
      <c r="M2" s="599"/>
      <c r="N2" s="599"/>
      <c r="O2" s="600"/>
      <c r="P2" s="601" t="s">
        <v>282</v>
      </c>
      <c r="Q2" s="602"/>
      <c r="R2" s="602"/>
      <c r="S2" s="602"/>
      <c r="T2" s="603" t="s">
        <v>283</v>
      </c>
      <c r="U2" s="604"/>
      <c r="V2" s="604"/>
      <c r="W2" s="605"/>
    </row>
    <row r="3" spans="11:26" s="149" customFormat="1" ht="40.5" customHeight="1" thickBot="1" x14ac:dyDescent="0.45">
      <c r="K3" s="592"/>
      <c r="L3" s="256" t="s">
        <v>279</v>
      </c>
      <c r="M3" s="257" t="s">
        <v>280</v>
      </c>
      <c r="N3" s="268" t="s">
        <v>325</v>
      </c>
      <c r="O3" s="258" t="s">
        <v>320</v>
      </c>
      <c r="P3" s="269" t="s">
        <v>279</v>
      </c>
      <c r="Q3" s="270" t="s">
        <v>280</v>
      </c>
      <c r="R3" s="271" t="s">
        <v>326</v>
      </c>
      <c r="S3" s="272" t="s">
        <v>321</v>
      </c>
      <c r="T3" s="273" t="s">
        <v>279</v>
      </c>
      <c r="U3" s="274" t="s">
        <v>280</v>
      </c>
      <c r="V3" s="275" t="s">
        <v>327</v>
      </c>
      <c r="W3" s="276" t="s">
        <v>322</v>
      </c>
    </row>
    <row r="4" spans="11:26" s="149" customFormat="1" ht="19.5" customHeight="1" x14ac:dyDescent="0.4">
      <c r="K4" s="243" t="s">
        <v>323</v>
      </c>
      <c r="L4" s="247">
        <f>2328406/1000</f>
        <v>2328.4059999999999</v>
      </c>
      <c r="M4" s="241">
        <f>3830932/1000</f>
        <v>3830.9319999999998</v>
      </c>
      <c r="N4" s="241">
        <f>3129807/1000</f>
        <v>3129.8069999999998</v>
      </c>
      <c r="O4" s="242">
        <f>SUM(L4:N4)</f>
        <v>9289.1450000000004</v>
      </c>
      <c r="P4" s="247">
        <f>2124699/1000</f>
        <v>2124.6990000000001</v>
      </c>
      <c r="Q4" s="241">
        <f>3533958/1000</f>
        <v>3533.9580000000001</v>
      </c>
      <c r="R4" s="241">
        <f>2849160/1000</f>
        <v>2849.16</v>
      </c>
      <c r="S4" s="242">
        <f>SUM(P4:R4)</f>
        <v>8507.8169999999991</v>
      </c>
      <c r="T4" s="245">
        <f>1758086/1000</f>
        <v>1758.086</v>
      </c>
      <c r="U4" s="241">
        <f>2935252/1000</f>
        <v>2935.252</v>
      </c>
      <c r="V4" s="241">
        <f>2359144/1000</f>
        <v>2359.1439999999998</v>
      </c>
      <c r="W4" s="267">
        <f>SUM(T4:V4)</f>
        <v>7052.482</v>
      </c>
    </row>
    <row r="5" spans="11:26" s="78" customFormat="1" ht="19.5" customHeight="1" x14ac:dyDescent="0.4">
      <c r="K5" s="244" t="s">
        <v>285</v>
      </c>
      <c r="L5" s="248">
        <v>29</v>
      </c>
      <c r="M5" s="237">
        <v>29</v>
      </c>
      <c r="N5" s="237">
        <v>29</v>
      </c>
      <c r="O5" s="238">
        <f t="shared" ref="O5:O8" si="0">SUM(L5:N5)</f>
        <v>87</v>
      </c>
      <c r="P5" s="248">
        <v>26.9</v>
      </c>
      <c r="Q5" s="237">
        <v>26.9</v>
      </c>
      <c r="R5" s="237">
        <v>26.9</v>
      </c>
      <c r="S5" s="238">
        <f t="shared" ref="S5:S8" si="1">SUM(P5:R5)</f>
        <v>80.699999999999989</v>
      </c>
      <c r="T5" s="246">
        <v>23</v>
      </c>
      <c r="U5" s="237">
        <v>23</v>
      </c>
      <c r="V5" s="237">
        <v>23</v>
      </c>
      <c r="W5" s="265">
        <f t="shared" ref="W5:W8" si="2">SUM(T5:V5)</f>
        <v>69</v>
      </c>
    </row>
    <row r="6" spans="11:26" s="149" customFormat="1" ht="19.5" customHeight="1" x14ac:dyDescent="0.4">
      <c r="K6" s="244" t="s">
        <v>281</v>
      </c>
      <c r="L6" s="248">
        <v>15</v>
      </c>
      <c r="M6" s="237">
        <v>22</v>
      </c>
      <c r="N6" s="237">
        <v>18</v>
      </c>
      <c r="O6" s="238">
        <f t="shared" si="0"/>
        <v>55</v>
      </c>
      <c r="P6" s="248">
        <v>15</v>
      </c>
      <c r="Q6" s="237">
        <v>22</v>
      </c>
      <c r="R6" s="237">
        <v>18</v>
      </c>
      <c r="S6" s="238">
        <f t="shared" si="1"/>
        <v>55</v>
      </c>
      <c r="T6" s="246">
        <v>15</v>
      </c>
      <c r="U6" s="237">
        <v>22</v>
      </c>
      <c r="V6" s="237">
        <v>18</v>
      </c>
      <c r="W6" s="265">
        <f t="shared" si="2"/>
        <v>55</v>
      </c>
    </row>
    <row r="7" spans="11:26" s="149" customFormat="1" ht="19.5" customHeight="1" x14ac:dyDescent="0.4">
      <c r="K7" s="244" t="s">
        <v>324</v>
      </c>
      <c r="L7" s="248">
        <f>L4/L6</f>
        <v>155.22706666666667</v>
      </c>
      <c r="M7" s="237">
        <f>M4/M6</f>
        <v>174.13327272727273</v>
      </c>
      <c r="N7" s="237">
        <f>N4/N6</f>
        <v>173.87816666666666</v>
      </c>
      <c r="O7" s="238">
        <f t="shared" si="0"/>
        <v>503.23850606060603</v>
      </c>
      <c r="P7" s="248">
        <f>P4/P6</f>
        <v>141.64660000000001</v>
      </c>
      <c r="Q7" s="237">
        <f t="shared" ref="Q7:R7" si="3">Q4/Q6</f>
        <v>160.63445454545456</v>
      </c>
      <c r="R7" s="237">
        <f t="shared" si="3"/>
        <v>158.28666666666666</v>
      </c>
      <c r="S7" s="238">
        <f t="shared" si="1"/>
        <v>460.56772121212123</v>
      </c>
      <c r="T7" s="246">
        <f>T4/T6</f>
        <v>117.20573333333333</v>
      </c>
      <c r="U7" s="237">
        <f t="shared" ref="U7:V7" si="4">U4/U6</f>
        <v>133.42054545454545</v>
      </c>
      <c r="V7" s="237">
        <f t="shared" si="4"/>
        <v>131.06355555555555</v>
      </c>
      <c r="W7" s="265">
        <f t="shared" si="2"/>
        <v>381.68983434343431</v>
      </c>
    </row>
    <row r="8" spans="11:26" s="149" customFormat="1" ht="19.5" customHeight="1" thickBot="1" x14ac:dyDescent="0.45">
      <c r="K8" s="277" t="s">
        <v>284</v>
      </c>
      <c r="L8" s="279">
        <f>L4/L5</f>
        <v>80.289862068965519</v>
      </c>
      <c r="M8" s="259">
        <f t="shared" ref="M8:N8" si="5">M4/M5</f>
        <v>132.10110344827586</v>
      </c>
      <c r="N8" s="259">
        <f t="shared" si="5"/>
        <v>107.92437931034482</v>
      </c>
      <c r="O8" s="260">
        <f t="shared" si="0"/>
        <v>320.31534482758622</v>
      </c>
      <c r="P8" s="279">
        <f>P4/P5</f>
        <v>78.985092936802985</v>
      </c>
      <c r="Q8" s="259">
        <f t="shared" ref="Q8:V8" si="6">Q4/Q5</f>
        <v>131.37390334572493</v>
      </c>
      <c r="R8" s="259">
        <f t="shared" si="6"/>
        <v>105.91672862453531</v>
      </c>
      <c r="S8" s="240">
        <f t="shared" si="1"/>
        <v>316.27572490706325</v>
      </c>
      <c r="T8" s="278">
        <f t="shared" si="6"/>
        <v>76.438521739130437</v>
      </c>
      <c r="U8" s="239">
        <f t="shared" si="6"/>
        <v>127.61965217391304</v>
      </c>
      <c r="V8" s="239">
        <f t="shared" si="6"/>
        <v>102.57147826086955</v>
      </c>
      <c r="W8" s="266">
        <f t="shared" si="2"/>
        <v>306.62965217391303</v>
      </c>
      <c r="Z8" s="149">
        <f>235*30</f>
        <v>7050</v>
      </c>
    </row>
    <row r="9" spans="11:26" s="149" customFormat="1" ht="7.5" customHeight="1" x14ac:dyDescent="0.4"/>
    <row r="10" spans="11:26" s="149" customFormat="1" ht="19.5" customHeight="1" x14ac:dyDescent="0.4">
      <c r="K10" s="148" t="s">
        <v>293</v>
      </c>
      <c r="L10" s="593" t="s">
        <v>311</v>
      </c>
      <c r="M10" s="593"/>
      <c r="N10" s="593"/>
      <c r="O10" s="593"/>
      <c r="P10" s="593"/>
      <c r="Q10" s="593"/>
      <c r="R10" s="593"/>
      <c r="S10" s="593"/>
      <c r="T10" s="593"/>
      <c r="U10" s="593"/>
      <c r="V10" s="593"/>
    </row>
    <row r="11" spans="11:26" s="149" customFormat="1" ht="19.5" customHeight="1" x14ac:dyDescent="0.4">
      <c r="K11" s="250"/>
      <c r="L11" s="594" t="s">
        <v>286</v>
      </c>
      <c r="M11" s="594"/>
      <c r="N11" s="594"/>
      <c r="O11" s="594"/>
      <c r="P11" s="594"/>
      <c r="Q11" s="594"/>
      <c r="R11" s="594"/>
      <c r="S11" s="594"/>
      <c r="T11" s="594"/>
      <c r="U11" s="594"/>
      <c r="V11" s="594"/>
    </row>
    <row r="12" spans="11:26" s="149" customFormat="1" ht="19.5" customHeight="1" x14ac:dyDescent="0.4">
      <c r="K12" s="250"/>
      <c r="L12" s="594" t="s">
        <v>309</v>
      </c>
      <c r="M12" s="594"/>
      <c r="N12" s="594"/>
      <c r="O12" s="594"/>
      <c r="P12" s="594"/>
      <c r="Q12" s="594"/>
      <c r="R12" s="594"/>
      <c r="S12" s="594"/>
      <c r="T12" s="594"/>
      <c r="U12" s="594"/>
      <c r="V12" s="594"/>
    </row>
    <row r="13" spans="11:26" s="149" customFormat="1" ht="19.5" customHeight="1" x14ac:dyDescent="0.4">
      <c r="K13" s="250"/>
      <c r="L13" s="594"/>
      <c r="M13" s="594"/>
      <c r="N13" s="594"/>
      <c r="O13" s="594"/>
      <c r="P13" s="594"/>
      <c r="Q13" s="594"/>
      <c r="R13" s="594"/>
      <c r="S13" s="594"/>
      <c r="T13" s="594"/>
      <c r="U13" s="594"/>
      <c r="V13" s="594"/>
    </row>
    <row r="14" spans="11:26" s="149" customFormat="1" ht="19.5" customHeight="1" x14ac:dyDescent="0.4">
      <c r="K14" s="148"/>
      <c r="L14" s="593" t="s">
        <v>310</v>
      </c>
      <c r="M14" s="593"/>
      <c r="N14" s="593"/>
      <c r="O14" s="593"/>
      <c r="P14" s="593"/>
      <c r="Q14" s="593"/>
      <c r="R14" s="593"/>
      <c r="S14" s="593"/>
      <c r="T14" s="593"/>
      <c r="U14" s="593"/>
      <c r="V14" s="593"/>
    </row>
    <row r="15" spans="11:26" s="149" customFormat="1" ht="19.5" customHeight="1" x14ac:dyDescent="0.4">
      <c r="K15" s="250"/>
      <c r="L15" s="594" t="s">
        <v>287</v>
      </c>
      <c r="M15" s="594"/>
      <c r="N15" s="594"/>
      <c r="O15" s="594"/>
      <c r="P15" s="594"/>
      <c r="Q15" s="594"/>
      <c r="R15" s="594"/>
      <c r="S15" s="594"/>
      <c r="T15" s="594"/>
      <c r="U15" s="594"/>
      <c r="V15" s="594"/>
    </row>
    <row r="16" spans="11:26" s="149" customFormat="1" ht="19.5" customHeight="1" x14ac:dyDescent="0.4">
      <c r="K16" s="250"/>
      <c r="L16" s="594" t="s">
        <v>328</v>
      </c>
      <c r="M16" s="594"/>
      <c r="N16" s="594"/>
      <c r="O16" s="594"/>
      <c r="P16" s="594"/>
      <c r="Q16" s="594"/>
      <c r="R16" s="594"/>
      <c r="S16" s="594"/>
      <c r="T16" s="594"/>
      <c r="U16" s="594"/>
      <c r="V16" s="594"/>
    </row>
    <row r="17" spans="11:23" s="149" customFormat="1" ht="16.5" customHeight="1" x14ac:dyDescent="0.4">
      <c r="K17" s="250"/>
    </row>
    <row r="18" spans="11:23" s="149" customFormat="1" ht="19.5" customHeight="1" thickBot="1" x14ac:dyDescent="0.45">
      <c r="K18" s="250" t="s">
        <v>312</v>
      </c>
    </row>
    <row r="19" spans="11:23" s="149" customFormat="1" ht="19.5" customHeight="1" x14ac:dyDescent="0.4">
      <c r="K19" s="619" t="s">
        <v>298</v>
      </c>
      <c r="L19" s="616" t="s">
        <v>295</v>
      </c>
      <c r="M19" s="617"/>
      <c r="N19" s="617"/>
      <c r="O19" s="617"/>
      <c r="P19" s="617"/>
      <c r="Q19" s="617"/>
      <c r="R19" s="617"/>
      <c r="S19" s="617"/>
      <c r="T19" s="617"/>
      <c r="U19" s="617"/>
      <c r="V19" s="618"/>
    </row>
    <row r="20" spans="11:23" s="149" customFormat="1" ht="19.5" customHeight="1" x14ac:dyDescent="0.4">
      <c r="K20" s="620"/>
      <c r="L20" s="595" t="s">
        <v>296</v>
      </c>
      <c r="M20" s="596"/>
      <c r="N20" s="596"/>
      <c r="O20" s="596"/>
      <c r="P20" s="596"/>
      <c r="Q20" s="596"/>
      <c r="R20" s="596"/>
      <c r="S20" s="596"/>
      <c r="T20" s="596"/>
      <c r="U20" s="596"/>
      <c r="V20" s="597"/>
    </row>
    <row r="21" spans="11:23" s="149" customFormat="1" ht="19.5" customHeight="1" x14ac:dyDescent="0.4">
      <c r="K21" s="620"/>
      <c r="L21" s="595" t="s">
        <v>294</v>
      </c>
      <c r="M21" s="596"/>
      <c r="N21" s="596"/>
      <c r="O21" s="596"/>
      <c r="P21" s="596"/>
      <c r="Q21" s="596"/>
      <c r="R21" s="596"/>
      <c r="S21" s="596"/>
      <c r="T21" s="596"/>
      <c r="U21" s="596"/>
      <c r="V21" s="597"/>
    </row>
    <row r="22" spans="11:23" s="149" customFormat="1" ht="19.5" customHeight="1" thickBot="1" x14ac:dyDescent="0.45">
      <c r="K22" s="251" t="s">
        <v>299</v>
      </c>
      <c r="L22" s="613" t="s">
        <v>297</v>
      </c>
      <c r="M22" s="614"/>
      <c r="N22" s="614"/>
      <c r="O22" s="614"/>
      <c r="P22" s="614"/>
      <c r="Q22" s="614"/>
      <c r="R22" s="614"/>
      <c r="S22" s="614"/>
      <c r="T22" s="614"/>
      <c r="U22" s="614"/>
      <c r="V22" s="615"/>
    </row>
    <row r="23" spans="11:23" s="149" customFormat="1" ht="15" customHeight="1" x14ac:dyDescent="0.4">
      <c r="K23" s="250"/>
    </row>
    <row r="24" spans="11:23" s="149" customFormat="1" ht="19.5" customHeight="1" thickBot="1" x14ac:dyDescent="0.45">
      <c r="K24" s="250" t="s">
        <v>313</v>
      </c>
    </row>
    <row r="25" spans="11:23" s="149" customFormat="1" ht="19.5" customHeight="1" x14ac:dyDescent="0.4">
      <c r="K25" s="608" t="s">
        <v>306</v>
      </c>
      <c r="L25" s="639" t="s">
        <v>126</v>
      </c>
      <c r="M25" s="640"/>
      <c r="N25" s="640"/>
      <c r="O25" s="641"/>
      <c r="P25" s="642" t="s">
        <v>291</v>
      </c>
      <c r="Q25" s="643"/>
      <c r="R25" s="643"/>
      <c r="S25" s="644"/>
      <c r="T25" s="645" t="s">
        <v>290</v>
      </c>
      <c r="U25" s="646"/>
      <c r="V25" s="646"/>
      <c r="W25" s="647"/>
    </row>
    <row r="26" spans="11:23" s="149" customFormat="1" ht="19.5" customHeight="1" thickBot="1" x14ac:dyDescent="0.45">
      <c r="K26" s="609"/>
      <c r="L26" s="648" t="s">
        <v>292</v>
      </c>
      <c r="M26" s="649"/>
      <c r="N26" s="649"/>
      <c r="O26" s="650"/>
      <c r="P26" s="651" t="s">
        <v>288</v>
      </c>
      <c r="Q26" s="652"/>
      <c r="R26" s="652"/>
      <c r="S26" s="653"/>
      <c r="T26" s="654" t="s">
        <v>289</v>
      </c>
      <c r="U26" s="655"/>
      <c r="V26" s="655"/>
      <c r="W26" s="656"/>
    </row>
    <row r="27" spans="11:23" s="149" customFormat="1" ht="39.75" customHeight="1" x14ac:dyDescent="0.4">
      <c r="K27" s="606" t="s">
        <v>307</v>
      </c>
      <c r="L27" s="621" t="s">
        <v>304</v>
      </c>
      <c r="M27" s="622"/>
      <c r="N27" s="622"/>
      <c r="O27" s="623"/>
      <c r="P27" s="630" t="s">
        <v>300</v>
      </c>
      <c r="Q27" s="631"/>
      <c r="R27" s="631"/>
      <c r="S27" s="632"/>
      <c r="T27" s="633" t="s">
        <v>308</v>
      </c>
      <c r="U27" s="634"/>
      <c r="V27" s="634"/>
      <c r="W27" s="635"/>
    </row>
    <row r="28" spans="11:23" s="149" customFormat="1" ht="19.5" customHeight="1" x14ac:dyDescent="0.4">
      <c r="K28" s="606"/>
      <c r="L28" s="624" t="s">
        <v>305</v>
      </c>
      <c r="M28" s="625"/>
      <c r="N28" s="625"/>
      <c r="O28" s="626"/>
      <c r="P28" s="624" t="s">
        <v>301</v>
      </c>
      <c r="Q28" s="625"/>
      <c r="R28" s="625"/>
      <c r="S28" s="626"/>
      <c r="T28" s="636" t="s">
        <v>302</v>
      </c>
      <c r="U28" s="637"/>
      <c r="V28" s="637"/>
      <c r="W28" s="638"/>
    </row>
    <row r="29" spans="11:23" s="149" customFormat="1" ht="19.5" customHeight="1" thickBot="1" x14ac:dyDescent="0.45">
      <c r="K29" s="607"/>
      <c r="L29" s="627"/>
      <c r="M29" s="628"/>
      <c r="N29" s="628"/>
      <c r="O29" s="629"/>
      <c r="P29" s="627"/>
      <c r="Q29" s="628"/>
      <c r="R29" s="628"/>
      <c r="S29" s="629"/>
      <c r="T29" s="610" t="s">
        <v>303</v>
      </c>
      <c r="U29" s="611"/>
      <c r="V29" s="611"/>
      <c r="W29" s="612"/>
    </row>
    <row r="35" spans="12:24" x14ac:dyDescent="0.4">
      <c r="X35" s="36"/>
    </row>
    <row r="39" spans="12:24" ht="17.25" customHeight="1" x14ac:dyDescent="0.4">
      <c r="L39" s="249"/>
      <c r="M39" s="249"/>
      <c r="N39" s="249"/>
      <c r="O39" s="249"/>
      <c r="P39" s="249"/>
      <c r="Q39" s="249"/>
      <c r="R39" s="249"/>
      <c r="S39" s="249"/>
      <c r="T39" s="249"/>
      <c r="U39" s="249"/>
      <c r="V39" s="249"/>
    </row>
    <row r="40" spans="12:24" ht="17.25" customHeight="1" x14ac:dyDescent="0.4">
      <c r="L40" s="249"/>
      <c r="M40" s="249"/>
      <c r="N40" s="249"/>
      <c r="O40" s="249"/>
      <c r="P40" s="249"/>
      <c r="Q40" s="249"/>
      <c r="R40" s="249"/>
      <c r="S40" s="249"/>
      <c r="T40" s="249"/>
      <c r="U40" s="249"/>
      <c r="V40" s="249"/>
    </row>
    <row r="41" spans="12:24" ht="19.2" x14ac:dyDescent="0.4">
      <c r="L41" s="249"/>
      <c r="M41" s="249"/>
      <c r="N41" s="249"/>
      <c r="O41" s="249"/>
      <c r="P41" s="249"/>
      <c r="Q41" s="249"/>
      <c r="R41" s="249"/>
      <c r="S41" s="249"/>
      <c r="T41" s="249"/>
      <c r="U41" s="249"/>
      <c r="V41" s="249"/>
    </row>
    <row r="42" spans="12:24" ht="19.2" x14ac:dyDescent="0.4"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</row>
  </sheetData>
  <mergeCells count="31">
    <mergeCell ref="T27:W27"/>
    <mergeCell ref="T28:W28"/>
    <mergeCell ref="L25:O25"/>
    <mergeCell ref="P25:S25"/>
    <mergeCell ref="T25:W25"/>
    <mergeCell ref="L26:O26"/>
    <mergeCell ref="P26:S26"/>
    <mergeCell ref="T26:W26"/>
    <mergeCell ref="K27:K29"/>
    <mergeCell ref="K25:K26"/>
    <mergeCell ref="T29:W29"/>
    <mergeCell ref="L22:V22"/>
    <mergeCell ref="L10:V10"/>
    <mergeCell ref="L11:V11"/>
    <mergeCell ref="L13:V13"/>
    <mergeCell ref="L19:V19"/>
    <mergeCell ref="L20:V20"/>
    <mergeCell ref="L15:V15"/>
    <mergeCell ref="L16:V16"/>
    <mergeCell ref="K19:K21"/>
    <mergeCell ref="L27:O27"/>
    <mergeCell ref="L28:O29"/>
    <mergeCell ref="P27:S27"/>
    <mergeCell ref="P28:S29"/>
    <mergeCell ref="K2:K3"/>
    <mergeCell ref="L14:V14"/>
    <mergeCell ref="L12:V12"/>
    <mergeCell ref="L21:V21"/>
    <mergeCell ref="L2:O2"/>
    <mergeCell ref="P2:S2"/>
    <mergeCell ref="T2:W2"/>
  </mergeCells>
  <phoneticPr fontId="1" type="noConversion"/>
  <pageMargins left="0.18" right="0.17" top="0.99" bottom="0.34" header="0.31496062992125984" footer="0.31496062992125984"/>
  <pageSetup paperSize="9" scale="78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2:D16"/>
  <sheetViews>
    <sheetView workbookViewId="0">
      <selection activeCell="B16" sqref="B16:D16"/>
    </sheetView>
  </sheetViews>
  <sheetFormatPr defaultColWidth="9" defaultRowHeight="19.2" x14ac:dyDescent="0.4"/>
  <cols>
    <col min="1" max="1" width="19.3984375" style="149" customWidth="1"/>
    <col min="2" max="2" width="38.19921875" style="149" customWidth="1"/>
    <col min="3" max="3" width="38.69921875" style="149" customWidth="1"/>
    <col min="4" max="4" width="42.69921875" style="149" customWidth="1"/>
    <col min="5" max="16384" width="9" style="149"/>
  </cols>
  <sheetData>
    <row r="2" spans="1:4" x14ac:dyDescent="0.4">
      <c r="B2" s="207"/>
    </row>
    <row r="4" spans="1:4" x14ac:dyDescent="0.4">
      <c r="A4" s="662" t="s">
        <v>246</v>
      </c>
      <c r="B4" s="662"/>
      <c r="C4" s="662"/>
      <c r="D4" s="662"/>
    </row>
    <row r="5" spans="1:4" x14ac:dyDescent="0.4">
      <c r="A5" s="663" t="s">
        <v>254</v>
      </c>
      <c r="B5" s="663"/>
      <c r="C5" s="663"/>
      <c r="D5" s="663"/>
    </row>
    <row r="6" spans="1:4" x14ac:dyDescent="0.4">
      <c r="A6" s="663" t="s">
        <v>253</v>
      </c>
      <c r="B6" s="663"/>
      <c r="C6" s="663"/>
      <c r="D6" s="663"/>
    </row>
    <row r="7" spans="1:4" ht="12.75" customHeight="1" x14ac:dyDescent="0.4"/>
    <row r="8" spans="1:4" s="78" customFormat="1" ht="19.8" thickBot="1" x14ac:dyDescent="0.45">
      <c r="A8" s="662" t="s">
        <v>247</v>
      </c>
      <c r="B8" s="662"/>
      <c r="C8" s="662"/>
      <c r="D8" s="662"/>
    </row>
    <row r="9" spans="1:4" s="78" customFormat="1" ht="20.25" customHeight="1" x14ac:dyDescent="0.4">
      <c r="A9" s="664"/>
      <c r="B9" s="659" t="s">
        <v>249</v>
      </c>
      <c r="C9" s="660"/>
      <c r="D9" s="661"/>
    </row>
    <row r="10" spans="1:4" s="78" customFormat="1" ht="20.25" customHeight="1" thickBot="1" x14ac:dyDescent="0.45">
      <c r="A10" s="665"/>
      <c r="B10" s="208" t="s">
        <v>269</v>
      </c>
      <c r="C10" s="208" t="s">
        <v>248</v>
      </c>
      <c r="D10" s="209" t="s">
        <v>252</v>
      </c>
    </row>
    <row r="11" spans="1:4" s="78" customFormat="1" ht="20.25" customHeight="1" x14ac:dyDescent="0.4">
      <c r="A11" s="160" t="s">
        <v>251</v>
      </c>
      <c r="B11" s="210">
        <v>3</v>
      </c>
      <c r="C11" s="210">
        <v>3</v>
      </c>
      <c r="D11" s="211">
        <v>1</v>
      </c>
    </row>
    <row r="12" spans="1:4" s="78" customFormat="1" ht="103.5" customHeight="1" thickBot="1" x14ac:dyDescent="0.45">
      <c r="A12" s="160" t="s">
        <v>256</v>
      </c>
      <c r="B12" s="212" t="s">
        <v>258</v>
      </c>
      <c r="C12" s="212" t="s">
        <v>255</v>
      </c>
      <c r="D12" s="213" t="s">
        <v>257</v>
      </c>
    </row>
    <row r="13" spans="1:4" s="78" customFormat="1" ht="51" hidden="1" customHeight="1" thickBot="1" x14ac:dyDescent="0.45">
      <c r="A13" s="158" t="s">
        <v>250</v>
      </c>
      <c r="B13" s="216" t="s">
        <v>263</v>
      </c>
      <c r="C13" s="214" t="s">
        <v>259</v>
      </c>
      <c r="D13" s="215" t="s">
        <v>264</v>
      </c>
    </row>
    <row r="14" spans="1:4" ht="63.75" customHeight="1" thickBot="1" x14ac:dyDescent="0.45">
      <c r="A14" s="227" t="s">
        <v>265</v>
      </c>
      <c r="B14" s="224" t="s">
        <v>266</v>
      </c>
      <c r="C14" s="225" t="s">
        <v>267</v>
      </c>
      <c r="D14" s="226" t="s">
        <v>268</v>
      </c>
    </row>
    <row r="15" spans="1:4" ht="71.25" customHeight="1" thickBot="1" x14ac:dyDescent="0.45">
      <c r="A15" s="227" t="s">
        <v>270</v>
      </c>
      <c r="B15" s="657" t="s">
        <v>272</v>
      </c>
      <c r="C15" s="657"/>
      <c r="D15" s="658"/>
    </row>
    <row r="16" spans="1:4" ht="53.25" customHeight="1" thickBot="1" x14ac:dyDescent="0.45">
      <c r="A16" s="227" t="s">
        <v>271</v>
      </c>
      <c r="B16" s="657" t="s">
        <v>273</v>
      </c>
      <c r="C16" s="657"/>
      <c r="D16" s="658"/>
    </row>
  </sheetData>
  <mergeCells count="8">
    <mergeCell ref="B15:D15"/>
    <mergeCell ref="B16:D16"/>
    <mergeCell ref="B9:D9"/>
    <mergeCell ref="A4:D4"/>
    <mergeCell ref="A5:D5"/>
    <mergeCell ref="A6:D6"/>
    <mergeCell ref="A8:D8"/>
    <mergeCell ref="A9:A10"/>
  </mergeCells>
  <phoneticPr fontId="1" type="noConversion"/>
  <pageMargins left="0.3" right="0.23622047244094491" top="0.98425196850393704" bottom="0.74803149606299213" header="0.31496062992125984" footer="0.31496062992125984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B1:E3"/>
  <sheetViews>
    <sheetView workbookViewId="0">
      <selection activeCell="C6" sqref="C6"/>
    </sheetView>
  </sheetViews>
  <sheetFormatPr defaultRowHeight="17.399999999999999" x14ac:dyDescent="0.4"/>
  <cols>
    <col min="1" max="1" width="13.59765625" customWidth="1"/>
    <col min="2" max="5" width="10.09765625" customWidth="1"/>
  </cols>
  <sheetData>
    <row r="1" spans="2:5" ht="18" thickBot="1" x14ac:dyDescent="0.45"/>
    <row r="2" spans="2:5" ht="20.25" customHeight="1" thickBot="1" x14ac:dyDescent="0.45">
      <c r="B2" s="467" t="s">
        <v>736</v>
      </c>
      <c r="C2" s="468" t="s">
        <v>737</v>
      </c>
      <c r="D2" s="468" t="s">
        <v>734</v>
      </c>
      <c r="E2" s="469" t="s">
        <v>735</v>
      </c>
    </row>
    <row r="3" spans="2:5" ht="51" customHeight="1" thickBot="1" x14ac:dyDescent="0.45">
      <c r="B3" s="464"/>
      <c r="C3" s="465"/>
      <c r="D3" s="465"/>
      <c r="E3" s="46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19</vt:i4>
      </vt:variant>
      <vt:variant>
        <vt:lpstr>이름이 지정된 범위</vt:lpstr>
      </vt:variant>
      <vt:variant>
        <vt:i4>15</vt:i4>
      </vt:variant>
    </vt:vector>
  </HeadingPairs>
  <TitlesOfParts>
    <vt:vector size="34" baseType="lpstr">
      <vt:lpstr>25년 예산_보전</vt:lpstr>
      <vt:lpstr>26년 사용금액_보전_공정_연구소</vt:lpstr>
      <vt:lpstr>보고_0202</vt:lpstr>
      <vt:lpstr>보고_0203</vt:lpstr>
      <vt:lpstr>보고_0206</vt:lpstr>
      <vt:lpstr>보고_0210</vt:lpstr>
      <vt:lpstr>보고_0220</vt:lpstr>
      <vt:lpstr>보고_0115</vt:lpstr>
      <vt:lpstr>보고_0122</vt:lpstr>
      <vt:lpstr>보고_0126</vt:lpstr>
      <vt:lpstr>보고_0131</vt:lpstr>
      <vt:lpstr>보고_1124</vt:lpstr>
      <vt:lpstr>생산관리비내역</vt:lpstr>
      <vt:lpstr>생산장려금_TO_조장부조장</vt:lpstr>
      <vt:lpstr>GF_생산문제점</vt:lpstr>
      <vt:lpstr>장마_혹한기대비</vt:lpstr>
      <vt:lpstr>1공장 SHUT_DOWN</vt:lpstr>
      <vt:lpstr>DHA_출장</vt:lpstr>
      <vt:lpstr>서명란</vt:lpstr>
      <vt:lpstr>'1공장 SHUT_DOWN'!Print_Area</vt:lpstr>
      <vt:lpstr>DHA_출장!Print_Area</vt:lpstr>
      <vt:lpstr>GF_생산문제점!Print_Area</vt:lpstr>
      <vt:lpstr>보고_0115!Print_Area</vt:lpstr>
      <vt:lpstr>보고_0122!Print_Area</vt:lpstr>
      <vt:lpstr>보고_0126!Print_Area</vt:lpstr>
      <vt:lpstr>보고_0131!Print_Area</vt:lpstr>
      <vt:lpstr>보고_0202!Print_Area</vt:lpstr>
      <vt:lpstr>보고_0203!Print_Area</vt:lpstr>
      <vt:lpstr>보고_0206!Print_Area</vt:lpstr>
      <vt:lpstr>보고_0210!Print_Area</vt:lpstr>
      <vt:lpstr>보고_0220!Print_Area</vt:lpstr>
      <vt:lpstr>보고_1124!Print_Area</vt:lpstr>
      <vt:lpstr>생산장려금_TO_조장부조장!Print_Area</vt:lpstr>
      <vt:lpstr>장마_혹한기대비!Print_Area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cp:lastPrinted>2026-02-20T09:17:18Z</cp:lastPrinted>
  <dcterms:created xsi:type="dcterms:W3CDTF">2006-09-13T11:19:49Z</dcterms:created>
  <dcterms:modified xsi:type="dcterms:W3CDTF">2026-04-06T08:20:00Z</dcterms:modified>
</cp:coreProperties>
</file>