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"/>
    </mc:Choice>
  </mc:AlternateContent>
  <bookViews>
    <workbookView xWindow="0" yWindow="0" windowWidth="28800" windowHeight="11835" activeTab="1"/>
  </bookViews>
  <sheets>
    <sheet name="25년 예산_보전" sheetId="1" r:id="rId1"/>
    <sheet name="26년 사용금액_보전" sheetId="7" r:id="rId2"/>
    <sheet name="보고_0105" sheetId="36" r:id="rId3"/>
    <sheet name="보고_0107" sheetId="37" r:id="rId4"/>
    <sheet name="보고_0108" sheetId="39" r:id="rId5"/>
    <sheet name="보고_0113" sheetId="22" r:id="rId6"/>
    <sheet name="보고_0115" sheetId="38" r:id="rId7"/>
    <sheet name="보고_0122" sheetId="41" r:id="rId8"/>
    <sheet name="보고_0126" sheetId="26" r:id="rId9"/>
    <sheet name="보고_0131" sheetId="10" r:id="rId10"/>
    <sheet name="보고_1124" sheetId="35" r:id="rId11"/>
    <sheet name="생산관리비내역" sheetId="23" r:id="rId12"/>
    <sheet name="생산장려금_TO_조장부조장" sheetId="4" r:id="rId13"/>
    <sheet name="GF_생산문제점" sheetId="5" r:id="rId14"/>
    <sheet name="장마_혹한기대비" sheetId="9" r:id="rId15"/>
    <sheet name="1공장 SHUT_DOWN" sheetId="11" r:id="rId16"/>
    <sheet name="DHA_출장" sheetId="24" r:id="rId17"/>
    <sheet name="Sheet4" sheetId="33" r:id="rId18"/>
  </sheets>
  <definedNames>
    <definedName name="_xlnm.Print_Area" localSheetId="15">'1공장 SHUT_DOWN'!$K$1:$V$29</definedName>
    <definedName name="_xlnm.Print_Area" localSheetId="16">DHA_출장!$A$4:$D$13</definedName>
    <definedName name="_xlnm.Print_Area" localSheetId="13">GF_생산문제점!$A$1:$K$36</definedName>
    <definedName name="_xlnm.Print_Area" localSheetId="2">보고_0105!$T$9:$Y$16</definedName>
    <definedName name="_xlnm.Print_Area" localSheetId="3">보고_0107!$T$9:$Y$15</definedName>
    <definedName name="_xlnm.Print_Area" localSheetId="4">보고_0108!$T$42:$Y$46</definedName>
    <definedName name="_xlnm.Print_Area" localSheetId="5">보고_0113!$B$2:$G$8</definedName>
    <definedName name="_xlnm.Print_Area" localSheetId="6">보고_0115!$M$62:$R$104</definedName>
    <definedName name="_xlnm.Print_Area" localSheetId="7">보고_0122!$T$9:$Y$44</definedName>
    <definedName name="_xlnm.Print_Area" localSheetId="8">보고_0126!$T$9:$Y$37</definedName>
    <definedName name="_xlnm.Print_Area" localSheetId="9">보고_0131!$T$9:$Y$48</definedName>
    <definedName name="_xlnm.Print_Area" localSheetId="10">보고_1124!$T$9:$Y$15</definedName>
    <definedName name="_xlnm.Print_Area" localSheetId="12">생산장려금_TO_조장부조장!$A$1:$K$28</definedName>
    <definedName name="_xlnm.Print_Area" localSheetId="14">장마_혹한기대비!$A$1:$D$12</definedName>
  </definedNames>
  <calcPr calcId="162913"/>
  <pivotCaches>
    <pivotCache cacheId="0" r:id="rId19"/>
  </pivotCaches>
</workbook>
</file>

<file path=xl/calcChain.xml><?xml version="1.0" encoding="utf-8"?>
<calcChain xmlns="http://schemas.openxmlformats.org/spreadsheetml/2006/main">
  <c r="F48" i="7" l="1"/>
  <c r="AH39" i="41" l="1"/>
  <c r="AH42" i="41" s="1"/>
  <c r="AF42" i="41"/>
  <c r="AG42" i="41"/>
  <c r="AE42" i="41"/>
  <c r="X16" i="36" l="1"/>
  <c r="AH40" i="41" l="1"/>
  <c r="AI40" i="41" s="1"/>
  <c r="AH41" i="41"/>
  <c r="AI41" i="41" s="1"/>
  <c r="AI39" i="41"/>
  <c r="AI42" i="41" s="1"/>
  <c r="X30" i="41"/>
  <c r="AA17" i="41"/>
  <c r="X15" i="41"/>
  <c r="H9" i="41" s="1"/>
  <c r="O8" i="41"/>
  <c r="N8" i="41"/>
  <c r="M8" i="41"/>
  <c r="K8" i="41"/>
  <c r="I8" i="41"/>
  <c r="G8" i="41"/>
  <c r="F8" i="41"/>
  <c r="E8" i="41"/>
  <c r="P7" i="41"/>
  <c r="Q7" i="41" s="1"/>
  <c r="P6" i="41"/>
  <c r="Q6" i="41" s="1"/>
  <c r="P5" i="41"/>
  <c r="Q5" i="41" s="1"/>
  <c r="L4" i="41"/>
  <c r="L8" i="41" s="1"/>
  <c r="J4" i="41"/>
  <c r="J8" i="41" s="1"/>
  <c r="H4" i="41"/>
  <c r="H8" i="41" s="1"/>
  <c r="D4" i="41"/>
  <c r="D8" i="41" s="1"/>
  <c r="P3" i="41"/>
  <c r="Q3" i="41" s="1"/>
  <c r="P8" i="41" l="1"/>
  <c r="P4" i="41"/>
  <c r="Q4" i="41" s="1"/>
  <c r="Q8" i="41" s="1"/>
  <c r="AQ53" i="10" l="1"/>
  <c r="F8" i="22" l="1"/>
  <c r="X46" i="39" l="1"/>
  <c r="AO59" i="39"/>
  <c r="AP59" i="39" s="1"/>
  <c r="AN59" i="39"/>
  <c r="AM59" i="39"/>
  <c r="AO57" i="39"/>
  <c r="AN57" i="39"/>
  <c r="AM57" i="39"/>
  <c r="AP56" i="39"/>
  <c r="AP55" i="39"/>
  <c r="AP54" i="39"/>
  <c r="AP53" i="39"/>
  <c r="AP52" i="39"/>
  <c r="AP51" i="39"/>
  <c r="AP50" i="39"/>
  <c r="AE50" i="39"/>
  <c r="AD50" i="39"/>
  <c r="AC50" i="39"/>
  <c r="AP49" i="39"/>
  <c r="AG49" i="39"/>
  <c r="AF49" i="39"/>
  <c r="AG48" i="39"/>
  <c r="AG50" i="39" s="1"/>
  <c r="AF48" i="39"/>
  <c r="AF50" i="39" s="1"/>
  <c r="AG47" i="39"/>
  <c r="AF47" i="39"/>
  <c r="X41" i="39"/>
  <c r="X35" i="39"/>
  <c r="AA17" i="39"/>
  <c r="X15" i="39"/>
  <c r="H9" i="39" s="1"/>
  <c r="O8" i="39"/>
  <c r="N8" i="39"/>
  <c r="M8" i="39"/>
  <c r="K8" i="39"/>
  <c r="I8" i="39"/>
  <c r="G8" i="39"/>
  <c r="F8" i="39"/>
  <c r="E8" i="39"/>
  <c r="P7" i="39"/>
  <c r="Q7" i="39" s="1"/>
  <c r="P6" i="39"/>
  <c r="Q6" i="39" s="1"/>
  <c r="P5" i="39"/>
  <c r="Q5" i="39" s="1"/>
  <c r="L4" i="39"/>
  <c r="L8" i="39" s="1"/>
  <c r="J4" i="39"/>
  <c r="J8" i="39" s="1"/>
  <c r="H4" i="39"/>
  <c r="H8" i="39" s="1"/>
  <c r="D4" i="39"/>
  <c r="P4" i="39" s="1"/>
  <c r="Q4" i="39" s="1"/>
  <c r="P3" i="39"/>
  <c r="P8" i="39" s="1"/>
  <c r="AP57" i="39" l="1"/>
  <c r="D8" i="39"/>
  <c r="Q3" i="39"/>
  <c r="Q8" i="39" s="1"/>
  <c r="AF46" i="37"/>
  <c r="AF47" i="37" s="1"/>
  <c r="AG46" i="37"/>
  <c r="AG47" i="37"/>
  <c r="AD47" i="37"/>
  <c r="AE47" i="37"/>
  <c r="AC47" i="37"/>
  <c r="AF45" i="37"/>
  <c r="AG45" i="37"/>
  <c r="AG44" i="37"/>
  <c r="AF44" i="37"/>
  <c r="X36" i="37" l="1"/>
  <c r="V49" i="38" l="1"/>
  <c r="W49" i="38" s="1"/>
  <c r="U49" i="38"/>
  <c r="T49" i="38"/>
  <c r="V47" i="38"/>
  <c r="W47" i="38" s="1"/>
  <c r="U47" i="38"/>
  <c r="T47" i="38"/>
  <c r="W46" i="38"/>
  <c r="W45" i="38"/>
  <c r="W44" i="38"/>
  <c r="W43" i="38"/>
  <c r="W42" i="38"/>
  <c r="W41" i="38"/>
  <c r="W40" i="38"/>
  <c r="W39" i="38"/>
  <c r="I32" i="38"/>
  <c r="F29" i="38"/>
  <c r="I10" i="38"/>
  <c r="F8" i="38"/>
  <c r="AO56" i="37" l="1"/>
  <c r="AP56" i="37" s="1"/>
  <c r="AN56" i="37"/>
  <c r="AM56" i="37"/>
  <c r="AO54" i="37"/>
  <c r="AP54" i="37" s="1"/>
  <c r="AN54" i="37"/>
  <c r="AM54" i="37"/>
  <c r="AP53" i="37"/>
  <c r="AP52" i="37"/>
  <c r="AP51" i="37"/>
  <c r="AP50" i="37"/>
  <c r="AP49" i="37"/>
  <c r="AP48" i="37"/>
  <c r="AP47" i="37"/>
  <c r="AP46" i="37"/>
  <c r="X30" i="37"/>
  <c r="AA17" i="37"/>
  <c r="X15" i="37"/>
  <c r="H9" i="37" s="1"/>
  <c r="O8" i="37"/>
  <c r="N8" i="37"/>
  <c r="M8" i="37"/>
  <c r="L8" i="37"/>
  <c r="K8" i="37"/>
  <c r="J8" i="37"/>
  <c r="I8" i="37"/>
  <c r="H8" i="37"/>
  <c r="G8" i="37"/>
  <c r="F8" i="37"/>
  <c r="E8" i="37"/>
  <c r="D8" i="37"/>
  <c r="P7" i="37"/>
  <c r="Q7" i="37" s="1"/>
  <c r="P6" i="37"/>
  <c r="Q6" i="37" s="1"/>
  <c r="Q5" i="37"/>
  <c r="P5" i="37"/>
  <c r="L4" i="37"/>
  <c r="J4" i="37"/>
  <c r="H4" i="37"/>
  <c r="D4" i="37"/>
  <c r="P4" i="37" s="1"/>
  <c r="P3" i="37"/>
  <c r="Q3" i="37" s="1"/>
  <c r="P8" i="37" l="1"/>
  <c r="Q4" i="37"/>
  <c r="Q8" i="37" s="1"/>
  <c r="X18" i="10" l="1"/>
  <c r="F29" i="22" l="1"/>
  <c r="AD49" i="36" l="1"/>
  <c r="AD50" i="36"/>
  <c r="AL50" i="36"/>
  <c r="AL49" i="36"/>
  <c r="X30" i="36" l="1"/>
  <c r="X42" i="36"/>
  <c r="W34" i="36" l="1"/>
  <c r="X37" i="36"/>
  <c r="AA18" i="36"/>
  <c r="H9" i="36"/>
  <c r="O8" i="36"/>
  <c r="N8" i="36"/>
  <c r="M8" i="36"/>
  <c r="L8" i="36"/>
  <c r="K8" i="36"/>
  <c r="J8" i="36"/>
  <c r="I8" i="36"/>
  <c r="H8" i="36"/>
  <c r="G8" i="36"/>
  <c r="F8" i="36"/>
  <c r="E8" i="36"/>
  <c r="P7" i="36"/>
  <c r="Q7" i="36" s="1"/>
  <c r="P6" i="36"/>
  <c r="Q6" i="36" s="1"/>
  <c r="P5" i="36"/>
  <c r="Q5" i="36" s="1"/>
  <c r="L4" i="36"/>
  <c r="J4" i="36"/>
  <c r="H4" i="36"/>
  <c r="D4" i="36"/>
  <c r="P3" i="36"/>
  <c r="Q3" i="36" s="1"/>
  <c r="P4" i="36" l="1"/>
  <c r="D8" i="36"/>
  <c r="Q4" i="36"/>
  <c r="Q8" i="36" s="1"/>
  <c r="P8" i="36"/>
  <c r="X37" i="35" l="1"/>
  <c r="X30" i="35"/>
  <c r="AA17" i="35"/>
  <c r="X15" i="35"/>
  <c r="H9" i="35" s="1"/>
  <c r="O8" i="35"/>
  <c r="N8" i="35"/>
  <c r="M8" i="35"/>
  <c r="L8" i="35"/>
  <c r="K8" i="35"/>
  <c r="J8" i="35"/>
  <c r="I8" i="35"/>
  <c r="H8" i="35"/>
  <c r="G8" i="35"/>
  <c r="F8" i="35"/>
  <c r="E8" i="35"/>
  <c r="D8" i="35"/>
  <c r="P7" i="35"/>
  <c r="Q7" i="35" s="1"/>
  <c r="P6" i="35"/>
  <c r="Q6" i="35" s="1"/>
  <c r="P5" i="35"/>
  <c r="Q5" i="35" s="1"/>
  <c r="L4" i="35"/>
  <c r="J4" i="35"/>
  <c r="H4" i="35"/>
  <c r="D4" i="35"/>
  <c r="P4" i="35" s="1"/>
  <c r="P3" i="35"/>
  <c r="Q3" i="35" s="1"/>
  <c r="P8" i="35" l="1"/>
  <c r="Q4" i="35"/>
  <c r="Q8" i="35" s="1"/>
  <c r="C8" i="33" l="1"/>
  <c r="C7" i="33"/>
  <c r="C6" i="33"/>
  <c r="C5" i="33"/>
  <c r="C4" i="33"/>
  <c r="C3" i="33"/>
  <c r="C2" i="33"/>
  <c r="B6" i="33"/>
  <c r="B5" i="33"/>
  <c r="B4" i="33"/>
  <c r="B3" i="33"/>
  <c r="B2" i="33"/>
  <c r="A7" i="33"/>
  <c r="Z8" i="11" l="1"/>
  <c r="W5" i="11"/>
  <c r="W6" i="11"/>
  <c r="W7" i="11"/>
  <c r="W8" i="11"/>
  <c r="W4" i="11"/>
  <c r="S5" i="11"/>
  <c r="S6" i="11"/>
  <c r="S7" i="11"/>
  <c r="S8" i="11"/>
  <c r="S4" i="11"/>
  <c r="O5" i="11"/>
  <c r="O6" i="11"/>
  <c r="O7" i="11"/>
  <c r="O8" i="11"/>
  <c r="O4" i="11"/>
  <c r="V4" i="11"/>
  <c r="U4" i="11"/>
  <c r="T4" i="11"/>
  <c r="R4" i="11"/>
  <c r="Q4" i="11"/>
  <c r="P4" i="11"/>
  <c r="N4" i="11"/>
  <c r="M4" i="11"/>
  <c r="L4" i="11"/>
  <c r="X36" i="26" l="1"/>
  <c r="N7" i="11" l="1"/>
  <c r="M7" i="11"/>
  <c r="L7" i="11"/>
  <c r="N8" i="11" l="1"/>
  <c r="M8" i="11"/>
  <c r="L8" i="11"/>
  <c r="Q8" i="11" l="1"/>
  <c r="R8" i="11"/>
  <c r="T8" i="11"/>
  <c r="U8" i="11"/>
  <c r="V8" i="11"/>
  <c r="P8" i="11"/>
  <c r="Q7" i="11" l="1"/>
  <c r="R7" i="11"/>
  <c r="P7" i="11"/>
  <c r="U7" i="11"/>
  <c r="V7" i="11"/>
  <c r="T7" i="11"/>
  <c r="K22" i="23"/>
  <c r="K20" i="23"/>
  <c r="K21" i="23"/>
  <c r="AN55" i="26" l="1"/>
  <c r="AM55" i="26"/>
  <c r="AL55" i="26"/>
  <c r="AN53" i="26"/>
  <c r="AM53" i="26"/>
  <c r="AL53" i="26"/>
  <c r="AO52" i="26"/>
  <c r="AO51" i="26"/>
  <c r="AO50" i="26"/>
  <c r="AO49" i="26"/>
  <c r="AO48" i="26"/>
  <c r="AO47" i="26"/>
  <c r="AO46" i="26"/>
  <c r="AO45" i="26"/>
  <c r="AA38" i="26"/>
  <c r="X30" i="26"/>
  <c r="AA17" i="26"/>
  <c r="X15" i="26"/>
  <c r="H9" i="26" s="1"/>
  <c r="O8" i="26"/>
  <c r="N8" i="26"/>
  <c r="M8" i="26"/>
  <c r="L8" i="26"/>
  <c r="K8" i="26"/>
  <c r="J8" i="26"/>
  <c r="I8" i="26"/>
  <c r="H8" i="26"/>
  <c r="G8" i="26"/>
  <c r="F8" i="26"/>
  <c r="E8" i="26"/>
  <c r="D8" i="26"/>
  <c r="P7" i="26"/>
  <c r="Q7" i="26" s="1"/>
  <c r="P6" i="26"/>
  <c r="Q6" i="26" s="1"/>
  <c r="P5" i="26"/>
  <c r="Q5" i="26" s="1"/>
  <c r="L4" i="26"/>
  <c r="J4" i="26"/>
  <c r="H4" i="26"/>
  <c r="D4" i="26"/>
  <c r="P4" i="26" s="1"/>
  <c r="P3" i="26"/>
  <c r="Q3" i="26" s="1"/>
  <c r="AO55" i="26" l="1"/>
  <c r="AO53" i="26"/>
  <c r="Q4" i="26"/>
  <c r="Q8" i="26" s="1"/>
  <c r="P8" i="26"/>
  <c r="E5" i="23" l="1"/>
  <c r="E4" i="23"/>
  <c r="E2" i="23"/>
  <c r="V49" i="22"/>
  <c r="U49" i="22"/>
  <c r="T49" i="22"/>
  <c r="V47" i="22"/>
  <c r="U47" i="22"/>
  <c r="T47" i="22"/>
  <c r="W46" i="22"/>
  <c r="W45" i="22"/>
  <c r="W44" i="22"/>
  <c r="W43" i="22"/>
  <c r="W42" i="22"/>
  <c r="W41" i="22"/>
  <c r="W40" i="22"/>
  <c r="W39" i="22"/>
  <c r="I32" i="22"/>
  <c r="I10" i="22"/>
  <c r="W47" i="22" l="1"/>
  <c r="W49" i="22"/>
  <c r="AA20" i="4" l="1"/>
  <c r="P59" i="5" l="1"/>
  <c r="O59" i="5"/>
  <c r="P58" i="5"/>
  <c r="O58" i="5"/>
  <c r="Q57" i="5"/>
  <c r="Q56" i="5"/>
  <c r="Q58" i="5" l="1"/>
  <c r="H9" i="10" l="1"/>
  <c r="O8" i="10"/>
  <c r="N8" i="10"/>
  <c r="M8" i="10"/>
  <c r="K8" i="10"/>
  <c r="I8" i="10"/>
  <c r="H8" i="10"/>
  <c r="G8" i="10"/>
  <c r="F8" i="10"/>
  <c r="E8" i="10"/>
  <c r="P7" i="10"/>
  <c r="Q7" i="10" s="1"/>
  <c r="P6" i="10"/>
  <c r="Q6" i="10" s="1"/>
  <c r="P5" i="10"/>
  <c r="Q5" i="10" s="1"/>
  <c r="L4" i="10"/>
  <c r="L8" i="10" s="1"/>
  <c r="J4" i="10"/>
  <c r="J8" i="10" s="1"/>
  <c r="H4" i="10"/>
  <c r="D4" i="10"/>
  <c r="P3" i="10"/>
  <c r="Q3" i="10" s="1"/>
  <c r="P4" i="10" l="1"/>
  <c r="D8" i="10"/>
  <c r="P8" i="10"/>
  <c r="Q4" i="10"/>
  <c r="Q8" i="10" s="1"/>
  <c r="Z18" i="4" l="1"/>
  <c r="V18" i="4" l="1"/>
  <c r="O19" i="1" l="1"/>
  <c r="N19" i="1"/>
  <c r="M19" i="1"/>
  <c r="K19" i="1"/>
  <c r="I19" i="1"/>
  <c r="G19" i="1"/>
  <c r="F19" i="1"/>
  <c r="E19" i="1"/>
  <c r="P18" i="1"/>
  <c r="Q18" i="1" s="1"/>
  <c r="P17" i="1"/>
  <c r="Q17" i="1" s="1"/>
  <c r="P16" i="1"/>
  <c r="Q16" i="1" s="1"/>
  <c r="L15" i="1"/>
  <c r="L19" i="1" s="1"/>
  <c r="J15" i="1"/>
  <c r="J19" i="1" s="1"/>
  <c r="H15" i="1"/>
  <c r="H19" i="1" s="1"/>
  <c r="D15" i="1"/>
  <c r="D19" i="1" s="1"/>
  <c r="P14" i="1"/>
  <c r="Q14" i="1" s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Q9" i="1" s="1"/>
  <c r="P8" i="1"/>
  <c r="Q8" i="1" s="1"/>
  <c r="P7" i="1"/>
  <c r="Q7" i="1" s="1"/>
  <c r="P6" i="1"/>
  <c r="P5" i="1"/>
  <c r="Q5" i="1" s="1"/>
  <c r="P10" i="1" l="1"/>
  <c r="Q6" i="1"/>
  <c r="Q10" i="1" s="1"/>
  <c r="P15" i="1"/>
  <c r="Q15" i="1" s="1"/>
  <c r="Q19" i="1" s="1"/>
  <c r="P19" i="1" l="1"/>
</calcChain>
</file>

<file path=xl/sharedStrings.xml><?xml version="1.0" encoding="utf-8"?>
<sst xmlns="http://schemas.openxmlformats.org/spreadsheetml/2006/main" count="1311" uniqueCount="705">
  <si>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</si>
  <si>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</si>
  <si>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</si>
  <si>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</si>
  <si>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</si>
  <si>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</si>
  <si>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</si>
  <si>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</si>
  <si>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</si>
  <si>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</si>
  <si>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</si>
  <si>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보전합계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</si>
  <si>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</si>
  <si>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</si>
  <si>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</si>
  <si>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비고</t>
    <phoneticPr fontId="1" type="noConversion"/>
  </si>
  <si>
    <t>(원)</t>
    <phoneticPr fontId="1" type="noConversion"/>
  </si>
  <si>
    <t>월평균</t>
    <phoneticPr fontId="1" type="noConversion"/>
  </si>
  <si>
    <t>보전</t>
    <phoneticPr fontId="1" type="noConversion"/>
  </si>
  <si>
    <t>수선비</t>
    <phoneticPr fontId="1" type="noConversion"/>
  </si>
  <si>
    <t>시설비</t>
    <phoneticPr fontId="1" type="noConversion"/>
  </si>
  <si>
    <t>감소</t>
    <phoneticPr fontId="1" type="noConversion"/>
  </si>
  <si>
    <t xml:space="preserve">▣. 2025년 보전 &amp; 폐기물별도 분리 예산안 </t>
    <phoneticPr fontId="1" type="noConversion"/>
  </si>
  <si>
    <t>구매</t>
    <phoneticPr fontId="8" type="noConversion"/>
  </si>
  <si>
    <t>▣. 2024년 보전 실적 &amp; 폐기물 분리  실적</t>
    <phoneticPr fontId="1" type="noConversion"/>
  </si>
  <si>
    <t>▣. 2025년 보전팀 예산안 (최종)</t>
    <phoneticPr fontId="1" type="noConversion"/>
  </si>
  <si>
    <t>번호</t>
    <phoneticPr fontId="1" type="noConversion"/>
  </si>
  <si>
    <t>견적가</t>
    <phoneticPr fontId="1" type="noConversion"/>
  </si>
  <si>
    <t>네고금액</t>
    <phoneticPr fontId="1" type="noConversion"/>
  </si>
  <si>
    <t>기  타</t>
    <phoneticPr fontId="1" type="noConversion"/>
  </si>
  <si>
    <t>구매/ 수리 내용</t>
    <phoneticPr fontId="1" type="noConversion"/>
  </si>
  <si>
    <t>사  유</t>
    <phoneticPr fontId="1" type="noConversion"/>
  </si>
  <si>
    <t>합 계</t>
    <phoneticPr fontId="1" type="noConversion"/>
  </si>
  <si>
    <t>2월</t>
    <phoneticPr fontId="1" type="noConversion"/>
  </si>
  <si>
    <t>4월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</si>
  <si>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보고]</t>
    </r>
    <phoneticPr fontId="1" type="noConversion"/>
  </si>
  <si>
    <t>시행근거</t>
    <phoneticPr fontId="1" type="noConversion"/>
  </si>
  <si>
    <t>내   용</t>
    <phoneticPr fontId="1" type="noConversion"/>
  </si>
  <si>
    <t>[ 생산장려금 재검토 결과 보고의 건 ]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</si>
  <si>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</si>
  <si>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</si>
  <si>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</si>
  <si>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평균</t>
    <phoneticPr fontId="1" type="noConversion"/>
  </si>
  <si>
    <t>1월</t>
    <phoneticPr fontId="1" type="noConversion"/>
  </si>
  <si>
    <t>3월</t>
    <phoneticPr fontId="1" type="noConversion"/>
  </si>
  <si>
    <t>24 ~ 25년</t>
    <phoneticPr fontId="1" type="noConversion"/>
  </si>
  <si>
    <t>월별 일평균 생산량 및 생산장려금 지급액</t>
    <phoneticPr fontId="1" type="noConversion"/>
  </si>
  <si>
    <t>조장</t>
    <phoneticPr fontId="1" type="noConversion"/>
  </si>
  <si>
    <t>240만원(8명)</t>
    <phoneticPr fontId="1" type="noConversion"/>
  </si>
  <si>
    <t>생산 &amp; 품질</t>
    <phoneticPr fontId="1" type="noConversion"/>
  </si>
  <si>
    <t>부조장</t>
    <phoneticPr fontId="1" type="noConversion"/>
  </si>
  <si>
    <t>30만/인</t>
    <phoneticPr fontId="1" type="noConversion"/>
  </si>
  <si>
    <t>15만/인</t>
    <phoneticPr fontId="1" type="noConversion"/>
  </si>
  <si>
    <t>120만원(8명)</t>
    <phoneticPr fontId="1" type="noConversion"/>
  </si>
  <si>
    <t>10만/인</t>
    <phoneticPr fontId="1" type="noConversion"/>
  </si>
  <si>
    <t>우수팀 격려금</t>
    <phoneticPr fontId="1" type="noConversion"/>
  </si>
  <si>
    <t>합 계</t>
    <phoneticPr fontId="1" type="noConversion"/>
  </si>
  <si>
    <t>[ G/F 제품 생산 문제점 ]</t>
    <phoneticPr fontId="1" type="noConversion"/>
  </si>
  <si>
    <t>▶ GRADE CHANGE 시 비가동 시간 높음</t>
    <phoneticPr fontId="1" type="noConversion"/>
  </si>
  <si>
    <t>#7</t>
    <phoneticPr fontId="1" type="noConversion"/>
  </si>
  <si>
    <t>호기</t>
    <phoneticPr fontId="1" type="noConversion"/>
  </si>
  <si>
    <t>#14</t>
    <phoneticPr fontId="1" type="noConversion"/>
  </si>
  <si>
    <t>P.P</t>
    <phoneticPr fontId="1" type="noConversion"/>
  </si>
  <si>
    <t>G.F</t>
    <phoneticPr fontId="1" type="noConversion"/>
  </si>
  <si>
    <t>시간당 생산량(kg)</t>
    <phoneticPr fontId="1" type="noConversion"/>
  </si>
  <si>
    <t>950 ~ 1,350</t>
    <phoneticPr fontId="1" type="noConversion"/>
  </si>
  <si>
    <t>이력없음</t>
    <phoneticPr fontId="1" type="noConversion"/>
  </si>
  <si>
    <t>▶ 기계/ 설비 마모가 심함</t>
    <phoneticPr fontId="1" type="noConversion"/>
  </si>
  <si>
    <t xml:space="preserve">    - 펠렛타이져 로터리 나이프, 수중 롤러 및 펠렛타이죠 인입구, AIR WIPER 등의 설비 마모가 P.P 보다 심함</t>
    <phoneticPr fontId="1" type="noConversion"/>
  </si>
  <si>
    <t xml:space="preserve">    - 스크류 마모가 P.P보다 심함</t>
    <phoneticPr fontId="1" type="noConversion"/>
  </si>
  <si>
    <t>번호</t>
    <phoneticPr fontId="1" type="noConversion"/>
  </si>
  <si>
    <t>내 용</t>
    <phoneticPr fontId="1" type="noConversion"/>
  </si>
  <si>
    <t>기안팀</t>
    <phoneticPr fontId="1" type="noConversion"/>
  </si>
  <si>
    <t>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</si>
  <si>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1" type="noConversion"/>
  </si>
  <si>
    <t>▶ 시간당 생산량  비교 (P.P vs G.F)</t>
    <phoneticPr fontId="1" type="noConversion"/>
  </si>
  <si>
    <t>번 호</t>
    <phoneticPr fontId="1" type="noConversion"/>
  </si>
  <si>
    <t>최종 승인 견적</t>
    <phoneticPr fontId="1" type="noConversion"/>
  </si>
  <si>
    <t>리튬전동 지게차</t>
    <phoneticPr fontId="1" type="noConversion"/>
  </si>
  <si>
    <t>비  고</t>
    <phoneticPr fontId="1" type="noConversion"/>
  </si>
  <si>
    <t>[ 5월 폐기물 처리 비용 집계 ]</t>
    <phoneticPr fontId="1" type="noConversion"/>
  </si>
  <si>
    <t>일반쓰레기</t>
    <phoneticPr fontId="1" type="noConversion"/>
  </si>
  <si>
    <t>폐유 공 드럼</t>
    <phoneticPr fontId="1" type="noConversion"/>
  </si>
  <si>
    <t>그밖의 폐유(액상)</t>
    <phoneticPr fontId="1" type="noConversion"/>
  </si>
  <si>
    <t>폐기 펠렛</t>
    <phoneticPr fontId="1" type="noConversion"/>
  </si>
  <si>
    <t>분진(매립)</t>
    <phoneticPr fontId="1" type="noConversion"/>
  </si>
  <si>
    <t>분진(재활용)</t>
    <phoneticPr fontId="1" type="noConversion"/>
  </si>
  <si>
    <t>폐목재(원)</t>
    <phoneticPr fontId="1" type="noConversion"/>
  </si>
  <si>
    <t>오수처리시설관리(원)</t>
    <phoneticPr fontId="1" type="noConversion"/>
  </si>
  <si>
    <t>비용합계</t>
    <phoneticPr fontId="1" type="noConversion"/>
  </si>
  <si>
    <t>재활용 BAG 매각</t>
    <phoneticPr fontId="1" type="noConversion"/>
  </si>
  <si>
    <t>합 계</t>
    <phoneticPr fontId="1" type="noConversion"/>
  </si>
  <si>
    <t>3월</t>
    <phoneticPr fontId="1" type="noConversion"/>
  </si>
  <si>
    <t>5월</t>
    <phoneticPr fontId="1" type="noConversion"/>
  </si>
  <si>
    <t>4월 대비증감</t>
    <phoneticPr fontId="1" type="noConversion"/>
  </si>
  <si>
    <t>증감원인</t>
    <phoneticPr fontId="1" type="noConversion"/>
  </si>
  <si>
    <t>배출주기</t>
    <phoneticPr fontId="1" type="noConversion"/>
  </si>
  <si>
    <t>수시</t>
    <phoneticPr fontId="1" type="noConversion"/>
  </si>
  <si>
    <t>필요시 구매</t>
    <phoneticPr fontId="1" type="noConversion"/>
  </si>
  <si>
    <t>약 1개월</t>
    <phoneticPr fontId="1" type="noConversion"/>
  </si>
  <si>
    <t>약 6개월</t>
    <phoneticPr fontId="1" type="noConversion"/>
  </si>
  <si>
    <t>1개월</t>
    <phoneticPr fontId="1" type="noConversion"/>
  </si>
  <si>
    <t>재활용 가능 집진기 TALC(비용 270/kg)</t>
    <phoneticPr fontId="1" type="noConversion"/>
  </si>
  <si>
    <t>발생건수(회)</t>
    <phoneticPr fontId="1" type="noConversion"/>
  </si>
  <si>
    <t>발생시간(분)</t>
    <phoneticPr fontId="1" type="noConversion"/>
  </si>
  <si>
    <t>평균시간(분)</t>
    <phoneticPr fontId="1" type="noConversion"/>
  </si>
  <si>
    <t>전체</t>
    <phoneticPr fontId="1" type="noConversion"/>
  </si>
  <si>
    <t>G.F</t>
    <phoneticPr fontId="1" type="noConversion"/>
  </si>
  <si>
    <t>P.P</t>
    <phoneticPr fontId="1" type="noConversion"/>
  </si>
  <si>
    <t>비율</t>
    <phoneticPr fontId="1" type="noConversion"/>
  </si>
  <si>
    <t>월 2개 조 선정</t>
    <phoneticPr fontId="1" type="noConversion"/>
  </si>
  <si>
    <t>140 ~ 220만원</t>
    <phoneticPr fontId="1" type="noConversion"/>
  </si>
  <si>
    <t>500 ~ 580만원</t>
    <phoneticPr fontId="1" type="noConversion"/>
  </si>
  <si>
    <t>3) 결론 및 개선방안</t>
    <phoneticPr fontId="1" type="noConversion"/>
  </si>
  <si>
    <t xml:space="preserve">      [월 지급 예상금액]</t>
    <phoneticPr fontId="1" type="noConversion"/>
  </si>
  <si>
    <r>
      <t xml:space="preserve">    - 시행은 6월부터 시행하며, </t>
    </r>
    <r>
      <rPr>
        <b/>
        <sz val="11"/>
        <color rgb="FFFF0000"/>
        <rFont val="맑은 고딕"/>
        <family val="3"/>
        <charset val="129"/>
        <scheme val="minor"/>
      </rPr>
      <t>6개월간 시행 결과를 검토하여 지속적으로 지급할지에 대한 논의</t>
    </r>
    <phoneticPr fontId="1" type="noConversion"/>
  </si>
  <si>
    <r>
      <t>생산장려금 지급액</t>
    </r>
    <r>
      <rPr>
        <b/>
        <sz val="11"/>
        <color rgb="FFFF0000"/>
        <rFont val="맑은 고딕"/>
        <family val="3"/>
        <charset val="129"/>
        <scheme val="minor"/>
      </rPr>
      <t>(평균 : 11,312,500원)</t>
    </r>
    <phoneticPr fontId="1" type="noConversion"/>
  </si>
  <si>
    <t>2) 근거 : 생산장려금 지급이 정말 기대치의 비용 VS 결과를 내고 있는지 의문을 가지게 됨</t>
    <phoneticPr fontId="1" type="noConversion"/>
  </si>
  <si>
    <t>1) 목적 : 현재 지급되고 있는 생산장려금의 효과를 검토하여, 비용대비 더 효용 극대화를 위함</t>
    <phoneticPr fontId="1" type="noConversion"/>
  </si>
  <si>
    <r>
      <t xml:space="preserve">    - 결론 : 생산장려금의 </t>
    </r>
    <r>
      <rPr>
        <sz val="11"/>
        <color rgb="FFFF0000"/>
        <rFont val="맑은 고딕"/>
        <family val="3"/>
        <charset val="129"/>
        <scheme val="minor"/>
      </rPr>
      <t>지급 효과가 크지않고</t>
    </r>
    <r>
      <rPr>
        <sz val="11"/>
        <color theme="1"/>
        <rFont val="맑은 고딕"/>
        <family val="2"/>
        <charset val="129"/>
        <scheme val="minor"/>
      </rPr>
      <t>, 이를 조장/부조장의 동기부여 및 월 별 성과가 좋은 팀(2)을 선발하여</t>
    </r>
    <phoneticPr fontId="1" type="noConversion"/>
  </si>
  <si>
    <t>4) 지급형태별 예상 목표(일 평균)</t>
    <phoneticPr fontId="1" type="noConversion"/>
  </si>
  <si>
    <t>지급형태</t>
    <phoneticPr fontId="1" type="noConversion"/>
  </si>
  <si>
    <t>B 안</t>
    <phoneticPr fontId="1" type="noConversion"/>
  </si>
  <si>
    <t>조/부조장 및 월 선별(2개팀)</t>
    <phoneticPr fontId="1" type="noConversion"/>
  </si>
  <si>
    <t>지급금액(평균/예상)</t>
    <phoneticPr fontId="1" type="noConversion"/>
  </si>
  <si>
    <t>모두 지급 X</t>
    <phoneticPr fontId="1" type="noConversion"/>
  </si>
  <si>
    <t>일 평균 생산량(톤)</t>
    <phoneticPr fontId="1" type="noConversion"/>
  </si>
  <si>
    <t>A 안</t>
    <phoneticPr fontId="1" type="noConversion"/>
  </si>
  <si>
    <t>C 안</t>
    <phoneticPr fontId="1" type="noConversion"/>
  </si>
  <si>
    <t>생산장려금</t>
    <phoneticPr fontId="1" type="noConversion"/>
  </si>
  <si>
    <t>1,100만</t>
    <phoneticPr fontId="1" type="noConversion"/>
  </si>
  <si>
    <t>500 ~ 580만</t>
    <phoneticPr fontId="1" type="noConversion"/>
  </si>
  <si>
    <t>322 (목표)</t>
    <phoneticPr fontId="1" type="noConversion"/>
  </si>
  <si>
    <t xml:space="preserve">      격려금으로 지급 전환 방안</t>
    <phoneticPr fontId="1" type="noConversion"/>
  </si>
  <si>
    <r>
      <t xml:space="preserve">    -</t>
    </r>
    <r>
      <rPr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rFont val="맑은 고딕"/>
        <family val="3"/>
        <charset val="129"/>
        <scheme val="minor"/>
      </rPr>
      <t xml:space="preserve"># 14호기 </t>
    </r>
    <r>
      <rPr>
        <sz val="12"/>
        <color theme="1"/>
        <rFont val="맑은 고딕"/>
        <family val="3"/>
        <charset val="129"/>
        <scheme val="minor"/>
      </rPr>
      <t xml:space="preserve">리본믹서는 용량이 작고, 가로 구조로 배합물 혼련 등의 </t>
    </r>
    <r>
      <rPr>
        <sz val="12"/>
        <rFont val="맑은 고딕"/>
        <family val="3"/>
        <charset val="129"/>
        <scheme val="minor"/>
      </rPr>
      <t xml:space="preserve">문제로 P.P 작업을 위해서 </t>
    </r>
    <phoneticPr fontId="1" type="noConversion"/>
  </si>
  <si>
    <r>
      <t xml:space="preserve">      </t>
    </r>
    <r>
      <rPr>
        <b/>
        <sz val="12"/>
        <rFont val="맑은 고딕"/>
        <family val="3"/>
        <charset val="129"/>
        <scheme val="minor"/>
      </rPr>
      <t xml:space="preserve">설비 구조변경이 필요하지만 </t>
    </r>
    <r>
      <rPr>
        <sz val="12"/>
        <rFont val="맑은 고딕"/>
        <family val="3"/>
        <charset val="129"/>
        <scheme val="minor"/>
      </rPr>
      <t>현재 건물 높이가 낮아 개선이 어려움.</t>
    </r>
    <phoneticPr fontId="1" type="noConversion"/>
  </si>
  <si>
    <r>
      <t xml:space="preserve">    - 제품 이송 라인, 특히 </t>
    </r>
    <r>
      <rPr>
        <b/>
        <sz val="12"/>
        <rFont val="맑은 고딕"/>
        <family val="3"/>
        <charset val="129"/>
        <scheme val="minor"/>
      </rPr>
      <t>곡선 부분과 이음새 부분의 마모</t>
    </r>
    <r>
      <rPr>
        <sz val="12"/>
        <color theme="1"/>
        <rFont val="맑은 고딕"/>
        <family val="3"/>
        <charset val="129"/>
        <scheme val="minor"/>
      </rPr>
      <t>가 심함</t>
    </r>
    <phoneticPr fontId="1" type="noConversion"/>
  </si>
  <si>
    <t xml:space="preserve">    - P.P에서 G.F 전환 시 펠렛타이져 및 SCREW 교체로 비가동 시간이 기존 P.P -&gt; P.P 보다 많음</t>
    <phoneticPr fontId="1" type="noConversion"/>
  </si>
  <si>
    <t xml:space="preserve">    - '25년도 1월 1일 ~ 5월 31일 #7호기 전체 G.C 기준</t>
    <phoneticPr fontId="1" type="noConversion"/>
  </si>
  <si>
    <t xml:space="preserve">    - G.F의 G.C 횟수는 P.P-&gt; G.F 그리고 G.F -&gt; P.P 포함임</t>
    <phoneticPr fontId="1" type="noConversion"/>
  </si>
  <si>
    <t>예상비용</t>
    <phoneticPr fontId="1" type="noConversion"/>
  </si>
  <si>
    <t>MB라인 사무실(3공장) 에어컨 노후화 냉방 효율이 떨어져 스탠드형 교체 및 이전설치</t>
    <phoneticPr fontId="1" type="noConversion"/>
  </si>
  <si>
    <t xml:space="preserve">현장 비치용 포도당 구매 </t>
    <phoneticPr fontId="1" type="noConversion"/>
  </si>
  <si>
    <t>온열질환 예방을 위한 방서용품 지급</t>
    <phoneticPr fontId="1" type="noConversion"/>
  </si>
  <si>
    <t>현장 직원들 대상 교육으로 장마철 피해 및 온열질환 예방</t>
  </si>
  <si>
    <t>필요 시</t>
    <phoneticPr fontId="1" type="noConversion"/>
  </si>
  <si>
    <t>3공장 3층 유압형 환풍기 및 자동 도어 배관이 노후화와 경화로 인해 교체 작업을 해야함
유압형 환풍기 위치/ 무게 등의 문제로 보전팀 자체 작업이 불가하여 외주 진행해야함</t>
    <phoneticPr fontId="1" type="noConversion"/>
  </si>
  <si>
    <t>혹서기 1, 2공장 수조 유량 감소 예상으로 추후 필요시 살수차로 물 보충이 필요하므로
휴가 시 누수원인 규명 필요함 (보전팀 전달)</t>
    <phoneticPr fontId="1" type="noConversion"/>
  </si>
  <si>
    <t>내       용</t>
    <phoneticPr fontId="1" type="noConversion"/>
  </si>
  <si>
    <t>장마철 현장 내 계단 및 발판 등의 미끄럼 방지를 위한 조치</t>
    <phoneticPr fontId="1" type="noConversion"/>
  </si>
  <si>
    <t>추락방지
개선책 마련</t>
    <phoneticPr fontId="1" type="noConversion"/>
  </si>
  <si>
    <t>2, 3공장 1층 내 이동형 냉풍기 구매로 혹한기 온열질환 예방</t>
    <phoneticPr fontId="1" type="noConversion"/>
  </si>
  <si>
    <r>
      <rPr>
        <sz val="12"/>
        <color rgb="FFFF0000"/>
        <rFont val="맑은 고딕"/>
        <family val="3"/>
        <charset val="129"/>
        <scheme val="minor"/>
      </rPr>
      <t>맨홀막힘 또는 빗물 흐름에 방해</t>
    </r>
    <r>
      <rPr>
        <sz val="12"/>
        <color theme="1"/>
        <rFont val="맑은 고딕"/>
        <family val="3"/>
        <charset val="129"/>
        <scheme val="minor"/>
      </rPr>
      <t>가 될 수 있는 곳 주변 청소</t>
    </r>
    <phoneticPr fontId="1" type="noConversion"/>
  </si>
  <si>
    <r>
      <t xml:space="preserve">현장 내 혹서기 온열질환 예방을 위한 </t>
    </r>
    <r>
      <rPr>
        <sz val="12"/>
        <color rgb="FFFF0000"/>
        <rFont val="맑은 고딕"/>
        <family val="3"/>
        <charset val="129"/>
        <scheme val="minor"/>
      </rPr>
      <t>포도당 비치</t>
    </r>
    <phoneticPr fontId="1" type="noConversion"/>
  </si>
  <si>
    <r>
      <t xml:space="preserve">1, 2공장 수조 유량이 여름철 증발과 누수로 인하여 </t>
    </r>
    <r>
      <rPr>
        <sz val="12"/>
        <color rgb="FFFF0000"/>
        <rFont val="맑은 고딕"/>
        <family val="3"/>
        <charset val="129"/>
        <scheme val="minor"/>
      </rPr>
      <t>유량이
감소 될 수 있음</t>
    </r>
    <phoneticPr fontId="1" type="noConversion"/>
  </si>
  <si>
    <r>
      <t>노후화로 인한 효율저하로 스탠드 에어컨으로 교체 및 기존 벽걸이는 1공장 화장실로 이전설치</t>
    </r>
    <r>
      <rPr>
        <sz val="12"/>
        <color rgb="FFFF0000"/>
        <rFont val="맑은 고딕"/>
        <family val="3"/>
        <charset val="129"/>
        <scheme val="minor"/>
      </rPr>
      <t>(사용기간 : 약 10년)</t>
    </r>
    <phoneticPr fontId="1" type="noConversion"/>
  </si>
  <si>
    <t>2, 3공장 1층 포장장 내 이동형 냉풍기(2개) 구매</t>
    <phoneticPr fontId="1" type="noConversion"/>
  </si>
  <si>
    <r>
      <t xml:space="preserve">예) 2, 3공장 원료 이송 작업난간이 </t>
    </r>
    <r>
      <rPr>
        <sz val="12"/>
        <color rgb="FFFF0000"/>
        <rFont val="맑은 고딕"/>
        <family val="3"/>
        <charset val="129"/>
        <scheme val="minor"/>
      </rPr>
      <t>물기로 인해 미끄러워</t>
    </r>
    <r>
      <rPr>
        <sz val="12"/>
        <color theme="1"/>
        <rFont val="맑은 고딕"/>
        <family val="3"/>
        <charset val="129"/>
        <scheme val="minor"/>
      </rPr>
      <t xml:space="preserve">
추락의 위험이 있음</t>
    </r>
    <phoneticPr fontId="1" type="noConversion"/>
  </si>
  <si>
    <t>예) 조끼, 쿨토시 등</t>
    <phoneticPr fontId="1" type="noConversion"/>
  </si>
  <si>
    <t>장마 대비 전 공장 맨홀(우수 통합 집수정) 주변 및 펠렛 흡입 청소</t>
    <phoneticPr fontId="1" type="noConversion"/>
  </si>
  <si>
    <t>문제점</t>
    <phoneticPr fontId="1" type="noConversion"/>
  </si>
  <si>
    <r>
      <t xml:space="preserve">혹서기 기계설비 및 브로워실에서 나오는 열을 외부로
방출하기 위해 </t>
    </r>
    <r>
      <rPr>
        <sz val="12"/>
        <color rgb="FFFF0000"/>
        <rFont val="맑은 고딕"/>
        <family val="3"/>
        <charset val="129"/>
        <scheme val="minor"/>
      </rPr>
      <t>FAN을 가동해야 하나 전체가 작동되지 않음</t>
    </r>
    <phoneticPr fontId="1" type="noConversion"/>
  </si>
  <si>
    <t>장마철 피해 예방 및 혹서기 온열질환 예방을 위한 교육(OJT - 6월 13일, 27일 예정)</t>
    <phoneticPr fontId="1" type="noConversion"/>
  </si>
  <si>
    <t>[ 장마 및 혹서기 대비 준비사항 ]</t>
    <phoneticPr fontId="1" type="noConversion"/>
  </si>
  <si>
    <t>비  고</t>
    <phoneticPr fontId="1" type="noConversion"/>
  </si>
  <si>
    <t>보전</t>
    <phoneticPr fontId="1" type="noConversion"/>
  </si>
  <si>
    <t>수선비</t>
    <phoneticPr fontId="1" type="noConversion"/>
  </si>
  <si>
    <t>구매/ 수리 내용</t>
    <phoneticPr fontId="1" type="noConversion"/>
  </si>
  <si>
    <t>기  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</si>
  <si>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</si>
  <si>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번호</t>
    <phoneticPr fontId="1" type="noConversion"/>
  </si>
  <si>
    <t>내   용</t>
    <phoneticPr fontId="1" type="noConversion"/>
  </si>
  <si>
    <t>시행근거</t>
    <phoneticPr fontId="1" type="noConversion"/>
  </si>
  <si>
    <t>견적가</t>
    <phoneticPr fontId="1" type="noConversion"/>
  </si>
  <si>
    <t>네고금액</t>
    <phoneticPr fontId="1" type="noConversion"/>
  </si>
  <si>
    <t>유해위험방지계획서</t>
    <phoneticPr fontId="1" type="noConversion"/>
  </si>
  <si>
    <t>- 유해위험방지 계획서 작성 외주의뢰 견적 및 선정
- 최종업체: 대한산업안전본부 (550만원; 비교견적 770만원)</t>
    <phoneticPr fontId="1" type="noConversion"/>
  </si>
  <si>
    <t>20년 3공장 금액 : 390만원</t>
    <phoneticPr fontId="1" type="noConversion"/>
  </si>
  <si>
    <t>이전 견적</t>
    <phoneticPr fontId="1" type="noConversion"/>
  </si>
  <si>
    <t>리튬전동 지게차</t>
    <phoneticPr fontId="1" type="noConversion"/>
  </si>
  <si>
    <t>기존과 동일 조건</t>
    <phoneticPr fontId="1" type="noConversion"/>
  </si>
  <si>
    <t>디젤지게차</t>
    <phoneticPr fontId="1" type="noConversion"/>
  </si>
  <si>
    <t>4월</t>
    <phoneticPr fontId="1" type="noConversion"/>
  </si>
  <si>
    <t>5월</t>
    <phoneticPr fontId="1" type="noConversion"/>
  </si>
  <si>
    <t>일반쓰레기</t>
    <phoneticPr fontId="1" type="noConversion"/>
  </si>
  <si>
    <t>폐유 공 드럼</t>
    <phoneticPr fontId="1" type="noConversion"/>
  </si>
  <si>
    <t>오수처리시설관리(원)</t>
    <phoneticPr fontId="1" type="noConversion"/>
  </si>
  <si>
    <t>1개월</t>
    <phoneticPr fontId="1" type="noConversion"/>
  </si>
  <si>
    <t>분류</t>
  </si>
  <si>
    <t>업체명</t>
  </si>
  <si>
    <t>5월비용</t>
  </si>
  <si>
    <t>6월비용</t>
  </si>
  <si>
    <t>전월대비 차액</t>
  </si>
  <si>
    <t>지게차 주유</t>
  </si>
  <si>
    <t>거산오일</t>
  </si>
  <si>
    <t> 실 주유량(경유) : 12,495L, 평균 경유단가 : 1,496원</t>
  </si>
  <si>
    <t>외국인보험</t>
  </si>
  <si>
    <t>삼성화재</t>
  </si>
  <si>
    <t>익월 말 결제금액</t>
  </si>
  <si>
    <t>비   고</t>
    <phoneticPr fontId="1" type="noConversion"/>
  </si>
  <si>
    <t> 실 주유량(등유) :          평균 등유단가 :      원</t>
    <phoneticPr fontId="1" type="noConversion"/>
  </si>
  <si>
    <t>- 유류구매 비용 : 17,013,981원 (5월 대비 2,358,181원 감소)
- 외국인 보험 : 4,031,700원 (5월 대비 197,000원 증가)</t>
    <phoneticPr fontId="1" type="noConversion"/>
  </si>
  <si>
    <t>세부내용</t>
    <phoneticPr fontId="1" type="noConversion"/>
  </si>
  <si>
    <t>1월</t>
  </si>
  <si>
    <t>상반기 예산액</t>
  </si>
  <si>
    <t>실 지급액</t>
  </si>
  <si>
    <t>예산대비 사용비율</t>
  </si>
  <si>
    <t>총합계</t>
    <phoneticPr fontId="1" type="noConversion"/>
  </si>
  <si>
    <t>세부내용</t>
    <phoneticPr fontId="1" type="noConversion"/>
  </si>
  <si>
    <t>기   타</t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</si>
  <si>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</si>
  <si>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</si>
  <si>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</si>
  <si>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</si>
  <si>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</si>
  <si>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</si>
  <si>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</si>
  <si>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보전</t>
    <phoneticPr fontId="1" type="noConversion"/>
  </si>
  <si>
    <t>수선비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</si>
  <si>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</si>
  <si>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</si>
  <si>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</si>
  <si>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</si>
  <si>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</si>
  <si>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내    용</t>
    <phoneticPr fontId="1" type="noConversion"/>
  </si>
  <si>
    <t>요   약</t>
    <phoneticPr fontId="1" type="noConversion"/>
  </si>
  <si>
    <t>기  타</t>
    <phoneticPr fontId="1" type="noConversion"/>
  </si>
  <si>
    <t>합 계</t>
    <phoneticPr fontId="1" type="noConversion"/>
  </si>
  <si>
    <t>견적가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</si>
  <si>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</si>
  <si>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디젤지게차</t>
    <phoneticPr fontId="1" type="noConversion"/>
  </si>
  <si>
    <t>배출주기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</si>
  <si>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</si>
  <si>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</si>
  <si>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</si>
  <si>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4월 대비증감</t>
    <phoneticPr fontId="1" type="noConversion"/>
  </si>
  <si>
    <t>일반쓰레기</t>
    <phoneticPr fontId="1" type="noConversion"/>
  </si>
  <si>
    <t>필요시 구매</t>
    <phoneticPr fontId="1" type="noConversion"/>
  </si>
  <si>
    <t>그밖의 폐유(액상)</t>
    <phoneticPr fontId="1" type="noConversion"/>
  </si>
  <si>
    <t>폐기 펠렛</t>
    <phoneticPr fontId="1" type="noConversion"/>
  </si>
  <si>
    <t>분진(매립)</t>
    <phoneticPr fontId="1" type="noConversion"/>
  </si>
  <si>
    <t>재활용 가능 집진기 TALC(비용 270/kg)</t>
    <phoneticPr fontId="1" type="noConversion"/>
  </si>
  <si>
    <t>분진(재활용)</t>
    <phoneticPr fontId="1" type="noConversion"/>
  </si>
  <si>
    <t>폐목재(원)</t>
    <phoneticPr fontId="1" type="noConversion"/>
  </si>
  <si>
    <t>약 6개월</t>
    <phoneticPr fontId="1" type="noConversion"/>
  </si>
  <si>
    <t>1개월</t>
    <phoneticPr fontId="1" type="noConversion"/>
  </si>
  <si>
    <t>재활용 BAG 매각</t>
    <phoneticPr fontId="1" type="noConversion"/>
  </si>
  <si>
    <t>▶ DHA 생산 오러레이터 요청 사유</t>
    <phoneticPr fontId="1" type="noConversion"/>
  </si>
  <si>
    <t>▶ 요청인원 및 운영 계획</t>
    <phoneticPr fontId="1" type="noConversion"/>
  </si>
  <si>
    <t>2차 (11월 ~ 1월)</t>
    <phoneticPr fontId="1" type="noConversion"/>
  </si>
  <si>
    <t>출장기간</t>
    <phoneticPr fontId="1" type="noConversion"/>
  </si>
  <si>
    <t>대하 당진 추천명단</t>
    <phoneticPr fontId="1" type="noConversion"/>
  </si>
  <si>
    <t>요청인원수(명)</t>
    <phoneticPr fontId="1" type="noConversion"/>
  </si>
  <si>
    <t>3차(주재원 또는 미국법인 현지채용 전환)</t>
    <phoneticPr fontId="1" type="noConversion"/>
  </si>
  <si>
    <r>
      <t xml:space="preserve">    - 현 운영시간 월 ~ 금요일(주 5일)에서 </t>
    </r>
    <r>
      <rPr>
        <b/>
        <sz val="12"/>
        <color rgb="FF0070C0"/>
        <rFont val="맑은 고딕"/>
        <family val="3"/>
        <charset val="129"/>
        <scheme val="minor"/>
      </rPr>
      <t>월 ~ 일(주 7일)로 증가</t>
    </r>
    <r>
      <rPr>
        <sz val="12"/>
        <color theme="1"/>
        <rFont val="맑은 고딕"/>
        <family val="3"/>
        <charset val="129"/>
        <scheme val="minor"/>
      </rPr>
      <t xml:space="preserve"> 예정임 </t>
    </r>
    <r>
      <rPr>
        <b/>
        <sz val="12"/>
        <color rgb="FF0070C0"/>
        <rFont val="맑은 고딕"/>
        <family val="3"/>
        <charset val="129"/>
        <scheme val="minor"/>
      </rPr>
      <t>(8월 초부터)</t>
    </r>
    <phoneticPr fontId="1" type="noConversion"/>
  </si>
  <si>
    <r>
      <t xml:space="preserve">    - 미국 정부의 자동차 관련 물품 관세부과에 따른 </t>
    </r>
    <r>
      <rPr>
        <b/>
        <sz val="12"/>
        <color rgb="FF0070C0"/>
        <rFont val="맑은 고딕"/>
        <family val="3"/>
        <charset val="129"/>
        <scheme val="minor"/>
      </rPr>
      <t>DHA 생산가동 시간 증가를 위한 운영인원 필요</t>
    </r>
    <phoneticPr fontId="1" type="noConversion"/>
  </si>
  <si>
    <t>- 조건없음
- 3개월 출장으로 완료</t>
    <phoneticPr fontId="1" type="noConversion"/>
  </si>
  <si>
    <t>세부사항</t>
    <phoneticPr fontId="1" type="noConversion"/>
  </si>
  <si>
    <t>- 주재원(E2 비자)
- 1차 출장자 중에서 근무 성적이 좋은
  직원으로 귀국 후 비자 준비</t>
    <phoneticPr fontId="1" type="noConversion"/>
  </si>
  <si>
    <t>- ESTA 비자로 출장(3개월)
- E2비자 조건(전문대졸 이상, 경력 5년)
- 근무성적 좋은 직원은 주재원(E2비자)
  진행
- 귀국 후 3개월 간 비자준비</t>
    <phoneticPr fontId="1" type="noConversion"/>
  </si>
  <si>
    <t>추후 선발</t>
    <phoneticPr fontId="1" type="noConversion"/>
  </si>
  <si>
    <t>사  유</t>
    <phoneticPr fontId="1" type="noConversion"/>
  </si>
  <si>
    <t>A안(전동)</t>
    <phoneticPr fontId="1" type="noConversion"/>
  </si>
  <si>
    <t>B안(디젤)</t>
    <phoneticPr fontId="1" type="noConversion"/>
  </si>
  <si>
    <r>
      <t xml:space="preserve">- 거절 : </t>
    </r>
    <r>
      <rPr>
        <strike/>
        <sz val="12"/>
        <color theme="1"/>
        <rFont val="맑은 고딕"/>
        <family val="3"/>
        <charset val="129"/>
        <scheme val="minor"/>
      </rPr>
      <t>신상현 계장, 이갑용 주임</t>
    </r>
    <r>
      <rPr>
        <sz val="12"/>
        <color theme="1"/>
        <rFont val="맑은 고딕"/>
        <family val="3"/>
        <charset val="129"/>
        <scheme val="minor"/>
      </rPr>
      <t xml:space="preserve">
- 21일 결정 : 최대진 주임, </t>
    </r>
    <r>
      <rPr>
        <strike/>
        <sz val="12"/>
        <color theme="1"/>
        <rFont val="맑은 고딕"/>
        <family val="3"/>
        <charset val="129"/>
        <scheme val="minor"/>
      </rPr>
      <t>지성구 주임</t>
    </r>
    <phoneticPr fontId="1" type="noConversion"/>
  </si>
  <si>
    <t>최대진 주임(확정)</t>
    <phoneticPr fontId="1" type="noConversion"/>
  </si>
  <si>
    <t>DHA 출장자
협의 내용</t>
    <phoneticPr fontId="1" type="noConversion"/>
  </si>
  <si>
    <t>- 최대진 주임 : 주재원
- 조현준 사원, 정은석 사원 : 3개월 출장</t>
    <phoneticPr fontId="1" type="noConversion"/>
  </si>
  <si>
    <t>- 지성구 주임, 김준우 사원, 안명훈 사원</t>
    <phoneticPr fontId="1" type="noConversion"/>
  </si>
  <si>
    <t>- 최대진 사원</t>
    <phoneticPr fontId="1" type="noConversion"/>
  </si>
  <si>
    <t>1차 (8월 ~ 10월)</t>
    <phoneticPr fontId="1" type="noConversion"/>
  </si>
  <si>
    <t>1차 출장자</t>
    <phoneticPr fontId="1" type="noConversion"/>
  </si>
  <si>
    <t>2차 출장자</t>
    <phoneticPr fontId="1" type="noConversion"/>
  </si>
  <si>
    <t>- 최대진 주임 (전.졸/ 입사일 2014년 3월)
- 조현준 사원 : 입사일 24년 3월 - 전 공정 가능
- 정은석 사원 : 입사일 24년 8월 - 이전 회사 유사업종 근무 경력, 전 공정 가능</t>
    <phoneticPr fontId="1" type="noConversion"/>
  </si>
  <si>
    <t>- 지성구 주임 (전.졸/ 입사일 2014년 7월)
- 김준우 사원 : 입사일 24년 4월 - 배합, 원료이송 공정 가능
- 안명훈 사원 : 입사일 24년 10월 - 배합, 원료이송 공정 가능</t>
    <phoneticPr fontId="1" type="noConversion"/>
  </si>
  <si>
    <t>7월</t>
    <phoneticPr fontId="1" type="noConversion"/>
  </si>
  <si>
    <t>25년 월별 예산계획 vs 실 지급액</t>
    <phoneticPr fontId="1" type="noConversion"/>
  </si>
  <si>
    <t>기    타</t>
    <phoneticPr fontId="1" type="noConversion"/>
  </si>
  <si>
    <t>견적가</t>
    <phoneticPr fontId="1" type="noConversion"/>
  </si>
  <si>
    <t>네고금액</t>
    <phoneticPr fontId="1" type="noConversion"/>
  </si>
  <si>
    <t>1공장</t>
  </si>
  <si>
    <t>2공장</t>
  </si>
  <si>
    <t>인원</t>
  </si>
  <si>
    <t>6월</t>
    <phoneticPr fontId="1" type="noConversion"/>
  </si>
  <si>
    <t>7월</t>
    <phoneticPr fontId="1" type="noConversion"/>
  </si>
  <si>
    <t>일 평균</t>
    <phoneticPr fontId="1" type="noConversion"/>
  </si>
  <si>
    <t>근무일수</t>
    <phoneticPr fontId="1" type="noConversion"/>
  </si>
  <si>
    <t xml:space="preserve">   - 설비 STOP &amp; START 증가로 인한 효율 감소</t>
    <phoneticPr fontId="1" type="noConversion"/>
  </si>
  <si>
    <t xml:space="preserve">   - 칼라(유색) 제품 생산이 많고,</t>
    <phoneticPr fontId="1" type="noConversion"/>
  </si>
  <si>
    <t>외주물량 본사 전환</t>
    <phoneticPr fontId="1" type="noConversion"/>
  </si>
  <si>
    <t>1공장 SHUT DOWN 및 3조 2교대</t>
    <phoneticPr fontId="1" type="noConversion"/>
  </si>
  <si>
    <t>C 안</t>
    <phoneticPr fontId="1" type="noConversion"/>
  </si>
  <si>
    <t>B 안</t>
    <phoneticPr fontId="1" type="noConversion"/>
  </si>
  <si>
    <t>현 생산량 방법 유지</t>
    <phoneticPr fontId="1" type="noConversion"/>
  </si>
  <si>
    <t>▶ 특이사항</t>
    <phoneticPr fontId="1" type="noConversion"/>
  </si>
  <si>
    <t>3) 낮은 생산 효율 (1공장)</t>
    <phoneticPr fontId="1" type="noConversion"/>
  </si>
  <si>
    <t>1) 재고증가 및 출하량 감소(월 13,000톤)로 생산량 감축 필요</t>
    <phoneticPr fontId="1" type="noConversion"/>
  </si>
  <si>
    <t>2) 주 52시간제 미시행</t>
    <phoneticPr fontId="1" type="noConversion"/>
  </si>
  <si>
    <t>1) 미국 관세협의에 의한 국내 자동차 산업의 위축</t>
    <phoneticPr fontId="1" type="noConversion"/>
  </si>
  <si>
    <t>내부요인</t>
    <phoneticPr fontId="1" type="noConversion"/>
  </si>
  <si>
    <t>외부요인</t>
    <phoneticPr fontId="1" type="noConversion"/>
  </si>
  <si>
    <t>점진적 외주 물량을 본사로 전향</t>
    <phoneticPr fontId="1" type="noConversion"/>
  </si>
  <si>
    <t>외주업체 계약 물량에 대한 파기로 
후 업체와의 거래에 문제발생 소지가 있음</t>
    <phoneticPr fontId="1" type="noConversion"/>
  </si>
  <si>
    <t>현 인원으로 주 52 시간제 실행 가능</t>
    <phoneticPr fontId="1" type="noConversion"/>
  </si>
  <si>
    <t>통상임금 업무도 병행하여 정리</t>
    <phoneticPr fontId="1" type="noConversion"/>
  </si>
  <si>
    <t>출하량 증가로 본사 생산을 지속적으로
유지해야 효율성을 높임</t>
    <phoneticPr fontId="1" type="noConversion"/>
  </si>
  <si>
    <t>직원 급여 감소로 이탈 우려됨
(7월, 8월 - 주말 및 토요일까지 비가동)</t>
    <phoneticPr fontId="1" type="noConversion"/>
  </si>
  <si>
    <t>방안</t>
    <phoneticPr fontId="1" type="noConversion"/>
  </si>
  <si>
    <t>고려사항</t>
    <phoneticPr fontId="1" type="noConversion"/>
  </si>
  <si>
    <t>지속적 설비 가동 가능
(24시간/ 월 30일 생산 시 약 7,000톤 예상)</t>
    <phoneticPr fontId="1" type="noConversion"/>
  </si>
  <si>
    <t xml:space="preserve">   - 급여감소로 인한 생산직원들 이탈이 우려됨</t>
    <phoneticPr fontId="1" type="noConversion"/>
  </si>
  <si>
    <t>2) 1공장이 2, 3공장에 비해서 1인당 평균 생산량이 떨어짐</t>
    <phoneticPr fontId="1" type="noConversion"/>
  </si>
  <si>
    <t>1) 월 비가동 일 수 증가로 생산성이 떨어짐 (5/6월 VS 7월)</t>
    <phoneticPr fontId="1" type="noConversion"/>
  </si>
  <si>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 xml:space="preserve">현안문제 : </t>
    </r>
    <r>
      <rPr>
        <b/>
        <sz val="12"/>
        <color rgb="FF0070C0"/>
        <rFont val="맑은 고딕"/>
        <family val="3"/>
        <charset val="129"/>
        <scheme val="minor"/>
      </rPr>
      <t>생산량 감축으로 설비 STOP &amp; START 횟 수가 증가하면서 생산성이 감소함</t>
    </r>
    <phoneticPr fontId="1" type="noConversion"/>
  </si>
  <si>
    <r>
      <t xml:space="preserve">▶ 해결방안 : </t>
    </r>
    <r>
      <rPr>
        <b/>
        <sz val="12"/>
        <color rgb="FF0070C0"/>
        <rFont val="맑은 고딕"/>
        <family val="3"/>
        <charset val="129"/>
        <scheme val="minor"/>
      </rPr>
      <t>본사 생산량 증가로 비가동 일 없이 지속적으로 설비가동하여 생산성을 높임</t>
    </r>
    <phoneticPr fontId="1" type="noConversion"/>
  </si>
  <si>
    <t>▶ 공장별 생산량 현황 (5월 ~ 7월)</t>
    <phoneticPr fontId="1" type="noConversion"/>
  </si>
  <si>
    <t>생산 관리비용 내역</t>
    <phoneticPr fontId="1" type="noConversion"/>
  </si>
  <si>
    <t>7월 폐기물 처리 비용 집계</t>
    <phoneticPr fontId="1" type="noConversion"/>
  </si>
  <si>
    <r>
      <t xml:space="preserve">- 7월 폐기물 처리비용 : 총 19,172,950원 (6월 대비 1,020,050원 감소)
- 감소원인 : 분진발생량 감소 (약 11톤 감소)
- 마대매각 금액 : 15,000,000원 </t>
    </r>
    <r>
      <rPr>
        <b/>
        <sz val="11"/>
        <color rgb="FFFF0000"/>
        <rFont val="맑은 고딕"/>
        <family val="3"/>
        <charset val="129"/>
        <scheme val="minor"/>
      </rPr>
      <t>(감소원인 : 하계휴가 비가동)</t>
    </r>
    <phoneticPr fontId="1" type="noConversion"/>
  </si>
  <si>
    <t>기 타</t>
    <phoneticPr fontId="1" type="noConversion"/>
  </si>
  <si>
    <t>처리비용</t>
    <phoneticPr fontId="1" type="noConversion"/>
  </si>
  <si>
    <t>합계</t>
    <phoneticPr fontId="1" type="noConversion"/>
  </si>
  <si>
    <t>합계</t>
    <phoneticPr fontId="1" type="noConversion"/>
  </si>
  <si>
    <t>합계</t>
    <phoneticPr fontId="1" type="noConversion"/>
  </si>
  <si>
    <t>월 총생산량(톤)</t>
    <phoneticPr fontId="1" type="noConversion"/>
  </si>
  <si>
    <t>1인 평균 생산량(톤)</t>
    <phoneticPr fontId="1" type="noConversion"/>
  </si>
  <si>
    <t>3공장
(MB포함)</t>
    <phoneticPr fontId="1" type="noConversion"/>
  </si>
  <si>
    <t>3공장
(MB포함)</t>
    <phoneticPr fontId="1" type="noConversion"/>
  </si>
  <si>
    <t>3공장
(MB포함)</t>
    <phoneticPr fontId="1" type="noConversion"/>
  </si>
  <si>
    <t xml:space="preserve">   - 건물 노후로 인한 개조/ 추가설비 구축 등이 불가함. (근거 : '25년 건물안전성 평가 보고서)</t>
    <phoneticPr fontId="1" type="noConversion"/>
  </si>
  <si>
    <t>8월 안전보건 관리비용 내역</t>
    <phoneticPr fontId="1" type="noConversion"/>
  </si>
  <si>
    <r>
      <t xml:space="preserve">- 8월 안전보건 관련 관리비용 내역 보고 </t>
    </r>
    <r>
      <rPr>
        <sz val="11"/>
        <color rgb="FFFF0000"/>
        <rFont val="맑은 고딕"/>
        <family val="3"/>
        <charset val="129"/>
        <scheme val="minor"/>
      </rPr>
      <t>(총액 : 7,523,000원)</t>
    </r>
    <r>
      <rPr>
        <sz val="11"/>
        <rFont val="맑은 고딕"/>
        <family val="3"/>
        <charset val="129"/>
        <scheme val="minor"/>
      </rPr>
      <t xml:space="preserve">
   1) 안전용품 구내내역 : 5,744,000원 </t>
    </r>
    <r>
      <rPr>
        <b/>
        <sz val="11"/>
        <color rgb="FF0070C0"/>
        <rFont val="맑은 고딕"/>
        <family val="3"/>
        <charset val="129"/>
        <scheme val="minor"/>
      </rPr>
      <t>(7월 : 7,728,250원 비교 감소)</t>
    </r>
    <r>
      <rPr>
        <sz val="11"/>
        <rFont val="맑은 고딕"/>
        <family val="3"/>
        <charset val="129"/>
        <scheme val="minor"/>
      </rPr>
      <t xml:space="preserve">
   2) 안전대행 수수료 : 800,000원
   3) 보건대행 수수료 : 704,000원(VAT 면제)
   4) 소방대행 수수료 : 275,000원</t>
    </r>
    <phoneticPr fontId="1" type="noConversion"/>
  </si>
  <si>
    <t>항목</t>
  </si>
  <si>
    <t>증감률</t>
  </si>
  <si>
    <t>비고</t>
  </si>
  <si>
    <t>안전/보건</t>
  </si>
  <si>
    <t>안전용품</t>
  </si>
  <si>
    <t>골든플랫폼</t>
  </si>
  <si>
    <t>안전대행수수료</t>
  </si>
  <si>
    <t>한국산업안전관리원</t>
  </si>
  <si>
    <t>소방</t>
  </si>
  <si>
    <t>소방대행수수료</t>
  </si>
  <si>
    <t>SK소방</t>
  </si>
  <si>
    <t>2025년 정기 건강검진 시행의 건</t>
    <phoneticPr fontId="1" type="noConversion"/>
  </si>
  <si>
    <t>연구소 신규설비 설치 및 기존 압출기 
이설 부대 설비 설치 완료건</t>
    <phoneticPr fontId="1" type="noConversion"/>
  </si>
  <si>
    <t>1차 네고가</t>
    <phoneticPr fontId="1" type="noConversion"/>
  </si>
  <si>
    <t>최종 네고가</t>
    <phoneticPr fontId="1" type="noConversion"/>
  </si>
  <si>
    <t>- 최종 완료 (8월 26일)</t>
    <phoneticPr fontId="1" type="noConversion"/>
  </si>
  <si>
    <t>- 7월 17일(목), 8월 27일(수) 2일에 걸친 정기 건강검진 시행완료
- 국민건강보험법, 산업안전보건법 시행령에 의거</t>
    <phoneticPr fontId="1" type="noConversion"/>
  </si>
  <si>
    <t>- 연구소 PILOT 신규설치 및 기존 압출기 이설 설치 완료 
   (총 31개 항목)
- 기존 압출기(1~4호기) 이설, 신규 설치(5~7호기)
  및 성형 사출기(170톤) 설치 포함</t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</si>
  <si>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</si>
  <si>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</si>
  <si>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</si>
  <si>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</si>
  <si>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</si>
  <si>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</si>
  <si>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</si>
  <si>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</si>
  <si>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</si>
  <si>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</si>
  <si>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</si>
  <si>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</si>
  <si>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구매/ 수리 내용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</si>
  <si>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</si>
  <si>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</si>
  <si>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내   용</t>
    <phoneticPr fontId="1" type="noConversion"/>
  </si>
  <si>
    <t>시행근거</t>
    <phoneticPr fontId="1" type="noConversion"/>
  </si>
  <si>
    <t>1차 네고가</t>
    <phoneticPr fontId="1" type="noConversion"/>
  </si>
  <si>
    <t>합 계</t>
    <phoneticPr fontId="1" type="noConversion"/>
  </si>
  <si>
    <t>- 작업1. 전원 포트용 트레인
- 작업2. 등기구 설치</t>
    <phoneticPr fontId="1" type="noConversion"/>
  </si>
  <si>
    <t>연구소 M공장(PILOT실) 사출실 등기구
설치의 건</t>
    <phoneticPr fontId="1" type="noConversion"/>
  </si>
  <si>
    <r>
      <t xml:space="preserve">- 사출실 전원 </t>
    </r>
    <r>
      <rPr>
        <sz val="11"/>
        <color rgb="FFFF0000"/>
        <rFont val="맑은 고딕"/>
        <family val="3"/>
        <charset val="129"/>
        <scheme val="minor"/>
      </rPr>
      <t>포트용 트레이 및 등기구</t>
    </r>
    <r>
      <rPr>
        <sz val="11"/>
        <rFont val="맑은 고딕"/>
        <family val="3"/>
        <charset val="129"/>
        <scheme val="minor"/>
      </rPr>
      <t xml:space="preserve"> 설치</t>
    </r>
    <phoneticPr fontId="1" type="noConversion"/>
  </si>
  <si>
    <t>8월 폐기물 처리 비용 집계</t>
    <phoneticPr fontId="1" type="noConversion"/>
  </si>
  <si>
    <r>
      <t xml:space="preserve">- 8월 폐기물 처리비용 : </t>
    </r>
    <r>
      <rPr>
        <sz val="11"/>
        <color rgb="FFFF0000"/>
        <rFont val="맑은 고딕"/>
        <family val="3"/>
        <charset val="129"/>
        <scheme val="minor"/>
      </rPr>
      <t>총 18,970,250원</t>
    </r>
    <r>
      <rPr>
        <sz val="11"/>
        <color theme="1"/>
        <rFont val="맑은 고딕"/>
        <family val="2"/>
        <charset val="129"/>
        <scheme val="minor"/>
      </rPr>
      <t xml:space="preserve"> (7월 대비 202,700원 감소)
- 감소원인 : 액상폐유 처리없음
- 마대매각 금액 : 16,890,000원</t>
    </r>
    <phoneticPr fontId="1" type="noConversion"/>
  </si>
  <si>
    <t>합 계</t>
    <phoneticPr fontId="1" type="noConversion"/>
  </si>
  <si>
    <t>예산금액(하반기)</t>
    <phoneticPr fontId="1" type="noConversion"/>
  </si>
  <si>
    <t>하반기 예산 VS 실 지급액</t>
    <phoneticPr fontId="1" type="noConversion"/>
  </si>
  <si>
    <t>예산대비 사용비율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</si>
  <si>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설비수리 및 구매 보고</t>
    </r>
    <r>
      <rPr>
        <b/>
        <sz val="11"/>
        <color theme="1"/>
        <rFont val="맑은 고딕"/>
        <family val="3"/>
        <charset val="129"/>
        <scheme val="minor"/>
      </rPr>
      <t xml:space="preserve"> ]</t>
    </r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</si>
  <si>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설비수리 및 구매 보고 ]</t>
    </r>
    <phoneticPr fontId="1" type="noConversion"/>
  </si>
  <si>
    <t>스크류 샤프트 구매의 건</t>
    <phoneticPr fontId="1" type="noConversion"/>
  </si>
  <si>
    <r>
      <t>- PILOT실 #5, 6, 7호기 스크류 예비 샤프트(1SET) 구매
- 스크류 교체 時 예비품 사용으로 비가동 시간 단축 목적
- #5, 6, 7 호기 공용(48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>)</t>
    </r>
    <phoneticPr fontId="1" type="noConversion"/>
  </si>
  <si>
    <t>네고금액</t>
    <phoneticPr fontId="1" type="noConversion"/>
  </si>
  <si>
    <t>기   타</t>
    <phoneticPr fontId="1" type="noConversion"/>
  </si>
  <si>
    <t>#4호기 SCREW 구매의 건</t>
    <phoneticPr fontId="1" type="noConversion"/>
  </si>
  <si>
    <t>- PILOT실 #4호기 스크류 교체주기에 맞춘 구매 진행
- 사용기한 : 6개월</t>
    <phoneticPr fontId="1" type="noConversion"/>
  </si>
  <si>
    <t>- 예방보존 일정 참고</t>
    <phoneticPr fontId="1" type="noConversion"/>
  </si>
  <si>
    <t>※ 참고 - 연구소 PILOT실 스크류 예방보전 일정</t>
    <phoneticPr fontId="1" type="noConversion"/>
  </si>
  <si>
    <t>견적가</t>
    <phoneticPr fontId="1" type="noConversion"/>
  </si>
  <si>
    <t>네고금액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</si>
  <si>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</si>
  <si>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t>▣. 2025년 보전팀 예산안 (최종)</t>
    <phoneticPr fontId="1" type="noConversion"/>
  </si>
  <si>
    <t>(원)</t>
    <phoneticPr fontId="1" type="noConversion"/>
  </si>
  <si>
    <t>항목</t>
    <phoneticPr fontId="1" type="noConversion"/>
  </si>
  <si>
    <t>1월</t>
    <phoneticPr fontId="1" type="noConversion"/>
  </si>
  <si>
    <t>합계</t>
    <phoneticPr fontId="1" type="noConversion"/>
  </si>
  <si>
    <t>월평균</t>
    <phoneticPr fontId="1" type="noConversion"/>
  </si>
  <si>
    <t>비고</t>
    <phoneticPr fontId="1" type="noConversion"/>
  </si>
  <si>
    <t>보전</t>
    <phoneticPr fontId="1" type="noConversion"/>
  </si>
  <si>
    <t>수선비</t>
    <phoneticPr fontId="1" type="noConversion"/>
  </si>
  <si>
    <t>구매</t>
    <phoneticPr fontId="8" type="noConversion"/>
  </si>
  <si>
    <t>시설비</t>
    <phoneticPr fontId="1" type="noConversion"/>
  </si>
  <si>
    <t>감소</t>
    <phoneticPr fontId="1" type="noConversion"/>
  </si>
  <si>
    <t>보전합계</t>
    <phoneticPr fontId="1" type="noConversion"/>
  </si>
  <si>
    <t>번호</t>
    <phoneticPr fontId="1" type="noConversion"/>
  </si>
  <si>
    <t>번호</t>
    <phoneticPr fontId="1" type="noConversion"/>
  </si>
  <si>
    <t>내    용</t>
    <phoneticPr fontId="1" type="noConversion"/>
  </si>
  <si>
    <t>요   약</t>
    <phoneticPr fontId="1" type="noConversion"/>
  </si>
  <si>
    <t>전력요금</t>
    <phoneticPr fontId="1" type="noConversion"/>
  </si>
  <si>
    <t>기  타</t>
    <phoneticPr fontId="1" type="noConversion"/>
  </si>
  <si>
    <t>세액별도</t>
    <phoneticPr fontId="1" type="noConversion"/>
  </si>
  <si>
    <t>합 계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</si>
  <si>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</si>
  <si>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</si>
  <si>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내   용</t>
    <phoneticPr fontId="1" type="noConversion"/>
  </si>
  <si>
    <t>시행근거</t>
    <phoneticPr fontId="1" type="noConversion"/>
  </si>
  <si>
    <t>견적가</t>
    <phoneticPr fontId="1" type="noConversion"/>
  </si>
  <si>
    <t>네고금액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</si>
  <si>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1" type="noConversion"/>
  </si>
  <si>
    <t>세부내용</t>
    <phoneticPr fontId="1" type="noConversion"/>
  </si>
  <si>
    <t>처리비용</t>
    <phoneticPr fontId="1" type="noConversion"/>
  </si>
  <si>
    <t>기 타</t>
    <phoneticPr fontId="1" type="noConversion"/>
  </si>
  <si>
    <t>이전 견적</t>
    <phoneticPr fontId="1" type="noConversion"/>
  </si>
  <si>
    <t>최종 승인 견적</t>
    <phoneticPr fontId="1" type="noConversion"/>
  </si>
  <si>
    <t>비  고</t>
    <phoneticPr fontId="1" type="noConversion"/>
  </si>
  <si>
    <t>기존과 동일 조건</t>
    <phoneticPr fontId="1" type="noConversion"/>
  </si>
  <si>
    <t>디젤지게차</t>
    <phoneticPr fontId="1" type="noConversion"/>
  </si>
  <si>
    <t>[ 5월 폐기물 처리 비용 집계 ]</t>
    <phoneticPr fontId="1" type="noConversion"/>
  </si>
  <si>
    <t>배출주기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</si>
  <si>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</si>
  <si>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</si>
  <si>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</si>
  <si>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4월 대비증감</t>
    <phoneticPr fontId="1" type="noConversion"/>
  </si>
  <si>
    <t>증감원인</t>
    <phoneticPr fontId="1" type="noConversion"/>
  </si>
  <si>
    <t>일반쓰레기</t>
    <phoneticPr fontId="1" type="noConversion"/>
  </si>
  <si>
    <t>수시</t>
    <phoneticPr fontId="1" type="noConversion"/>
  </si>
  <si>
    <t>폐유 공 드럼</t>
    <phoneticPr fontId="1" type="noConversion"/>
  </si>
  <si>
    <t>필요시 구매</t>
    <phoneticPr fontId="1" type="noConversion"/>
  </si>
  <si>
    <t>그밖의 폐유(액상)</t>
    <phoneticPr fontId="1" type="noConversion"/>
  </si>
  <si>
    <t>폐기 펠렛</t>
    <phoneticPr fontId="1" type="noConversion"/>
  </si>
  <si>
    <t>약 1개월</t>
    <phoneticPr fontId="1" type="noConversion"/>
  </si>
  <si>
    <t>분진(매립)</t>
    <phoneticPr fontId="1" type="noConversion"/>
  </si>
  <si>
    <t>약 1개월</t>
    <phoneticPr fontId="1" type="noConversion"/>
  </si>
  <si>
    <t>재활용 가능 집진기 TALC(비용 270/kg)</t>
    <phoneticPr fontId="1" type="noConversion"/>
  </si>
  <si>
    <t>분진(재활용)</t>
    <phoneticPr fontId="1" type="noConversion"/>
  </si>
  <si>
    <t>폐목재(원)</t>
    <phoneticPr fontId="1" type="noConversion"/>
  </si>
  <si>
    <t>약 6개월</t>
    <phoneticPr fontId="1" type="noConversion"/>
  </si>
  <si>
    <t>오수처리시설관리(원)</t>
    <phoneticPr fontId="1" type="noConversion"/>
  </si>
  <si>
    <t>1개월</t>
    <phoneticPr fontId="1" type="noConversion"/>
  </si>
  <si>
    <t>비용합계</t>
    <phoneticPr fontId="1" type="noConversion"/>
  </si>
  <si>
    <t>수시</t>
    <phoneticPr fontId="1" type="noConversion"/>
  </si>
  <si>
    <t>10월 폐기물 처리 비용 집계</t>
    <phoneticPr fontId="1" type="noConversion"/>
  </si>
  <si>
    <r>
      <t xml:space="preserve">- 10월 폐기물 처리비용 : </t>
    </r>
    <r>
      <rPr>
        <sz val="11"/>
        <color rgb="FFFF0000"/>
        <rFont val="맑은 고딕"/>
        <family val="3"/>
        <charset val="129"/>
        <scheme val="minor"/>
      </rPr>
      <t>총 12,335,100원</t>
    </r>
    <r>
      <rPr>
        <sz val="11"/>
        <color theme="1"/>
        <rFont val="맑은 고딕"/>
        <family val="2"/>
        <charset val="129"/>
        <scheme val="minor"/>
      </rPr>
      <t xml:space="preserve"> (9월 대비 1,766,800원 감소)
- 감소원인 : 일반쓰레기 약 11톤 감소
- 마대매각 금액 : 13,340,000원</t>
    </r>
    <phoneticPr fontId="1" type="noConversion"/>
  </si>
  <si>
    <t>안전</t>
    <phoneticPr fontId="1" type="noConversion"/>
  </si>
  <si>
    <t>11월 현장 MOTOR 수리의 건</t>
    <phoneticPr fontId="1" type="noConversion"/>
  </si>
  <si>
    <t>- #14호기 배합물 이송 블로워 모터외 2건</t>
    <phoneticPr fontId="1" type="noConversion"/>
  </si>
  <si>
    <t>연구소 압출실(M동) 압출 에어 수분제거기 구매의 건</t>
    <phoneticPr fontId="1" type="noConversion"/>
  </si>
  <si>
    <t>- 동절기 압출 AIR 콤퓨레샤 內 발생하는 수분 제거 장치
- 수분제거가 안될 경우, 동절기 결빙으로 설비 오작동 발생
- 설비명 : 바우만 드라이어</t>
    <phoneticPr fontId="1" type="noConversion"/>
  </si>
  <si>
    <t>1공장 바큠펌프 2호기 수리 교체의 건</t>
    <phoneticPr fontId="1" type="noConversion"/>
  </si>
  <si>
    <t>#7호기 베랄 쿨러 교체의 건</t>
    <phoneticPr fontId="1" type="noConversion"/>
  </si>
  <si>
    <t>연구동 원료이송 호퍼 자석 구매의 건</t>
    <phoneticPr fontId="1" type="noConversion"/>
  </si>
  <si>
    <r>
      <t xml:space="preserve">- 바큠펌프 예방교체 주기는 </t>
    </r>
    <r>
      <rPr>
        <sz val="11"/>
        <color rgb="FFFF0000"/>
        <rFont val="맑은 고딕"/>
        <family val="3"/>
        <charset val="129"/>
        <scheme val="minor"/>
      </rPr>
      <t>1년 6개월 ('22년 7월 가동)</t>
    </r>
    <r>
      <rPr>
        <sz val="11"/>
        <color theme="1"/>
        <rFont val="맑은 고딕"/>
        <family val="2"/>
        <charset val="129"/>
        <scheme val="minor"/>
      </rPr>
      <t xml:space="preserve">
- 바큠펌프 노후로 인한 진공불량 및 오일 누유 발생</t>
    </r>
    <phoneticPr fontId="1" type="noConversion"/>
  </si>
  <si>
    <r>
      <t xml:space="preserve">- 쉿가루 및 철성분 이물 혼입 방지의 목적
- </t>
    </r>
    <r>
      <rPr>
        <sz val="11"/>
        <color rgb="FFFF0000"/>
        <rFont val="맑은 고딕"/>
        <family val="3"/>
        <charset val="129"/>
        <scheme val="minor"/>
      </rPr>
      <t>연구동 #4호기 원료 호퍼 투입용</t>
    </r>
    <phoneticPr fontId="1" type="noConversion"/>
  </si>
  <si>
    <t>- 베랄쿨러 장시간 사용으로 내부 석회질 및 냉각 효율 감소로
  인한 교체(평균사용 기간 : 2년)</t>
    <phoneticPr fontId="1" type="noConversion"/>
  </si>
  <si>
    <r>
      <t xml:space="preserve">- 전력공급 장치 </t>
    </r>
    <r>
      <rPr>
        <sz val="11"/>
        <color rgb="FFFF0000"/>
        <rFont val="맑은 고딕"/>
        <family val="3"/>
        <charset val="129"/>
        <scheme val="minor"/>
      </rPr>
      <t>서지(SURGE)로 인한 PLC 파손</t>
    </r>
    <r>
      <rPr>
        <sz val="11"/>
        <color theme="1"/>
        <rFont val="맑은 고딕"/>
        <family val="2"/>
        <charset val="129"/>
        <scheme val="minor"/>
      </rPr>
      <t xml:space="preserve">
- PLC 교체 및 프로그램 셋업</t>
    </r>
    <phoneticPr fontId="1" type="noConversion"/>
  </si>
  <si>
    <t>OG 이송 SILO 판넬 PLC 교체의 건</t>
    <phoneticPr fontId="1" type="noConversion"/>
  </si>
  <si>
    <t>설비부품 수리제작 및 구매의 건</t>
    <phoneticPr fontId="1" type="noConversion"/>
  </si>
  <si>
    <t>견적금액</t>
    <phoneticPr fontId="1" type="noConversion"/>
  </si>
  <si>
    <t>네고금액</t>
    <phoneticPr fontId="1" type="noConversion"/>
  </si>
  <si>
    <t>11월 생산 관리비용 내역</t>
    <phoneticPr fontId="1" type="noConversion"/>
  </si>
  <si>
    <t>10월</t>
    <phoneticPr fontId="1" type="noConversion"/>
  </si>
  <si>
    <t>11월</t>
    <phoneticPr fontId="1" type="noConversion"/>
  </si>
  <si>
    <t>유류단가(원)</t>
    <phoneticPr fontId="1" type="noConversion"/>
  </si>
  <si>
    <r>
      <t xml:space="preserve">- 유류구매 비용 : 21,062,358원 (10월 대비 4,780,681원 증가)
   :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 및 유류단가 상승</t>
    </r>
    <r>
      <rPr>
        <sz val="11"/>
        <color theme="1"/>
        <rFont val="맑은 고딕"/>
        <family val="2"/>
        <charset val="129"/>
        <scheme val="minor"/>
      </rPr>
      <t xml:space="preserve">
- 외국인 보험 : 10월 대비 2,900원 증가
   : 증가사유 : 외국인(수랑가) </t>
    </r>
    <r>
      <rPr>
        <b/>
        <sz val="11"/>
        <color rgb="FFFF0000"/>
        <rFont val="맑은 고딕"/>
        <family val="3"/>
        <charset val="129"/>
        <scheme val="minor"/>
      </rPr>
      <t>보험 갱신으로 인한 증가분</t>
    </r>
    <phoneticPr fontId="1" type="noConversion"/>
  </si>
  <si>
    <t>11월 폐기물 처리 비용 집계</t>
    <phoneticPr fontId="1" type="noConversion"/>
  </si>
  <si>
    <r>
      <t xml:space="preserve">- 10월 폐기물 처리비용 : 총 13,898,250원 (10월 대비 1,563,150원 증가)
- 명품 마대 매각금액 : 16,340,000원 </t>
    </r>
    <r>
      <rPr>
        <sz val="11"/>
        <color theme="1"/>
        <rFont val="맑은 고딕"/>
        <family val="3"/>
        <charset val="129"/>
        <scheme val="minor"/>
      </rPr>
      <t xml:space="preserve">(10월 대비 3,000,000원 증가)
-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</t>
    </r>
    <phoneticPr fontId="1" type="noConversion"/>
  </si>
  <si>
    <t>유류사용량(리터)</t>
    <phoneticPr fontId="1" type="noConversion"/>
  </si>
  <si>
    <t>9월</t>
    <phoneticPr fontId="1" type="noConversion"/>
  </si>
  <si>
    <t>합계</t>
    <phoneticPr fontId="1" type="noConversion"/>
  </si>
  <si>
    <t>월 평균</t>
    <phoneticPr fontId="1" type="noConversion"/>
  </si>
  <si>
    <t>일평균 사용량</t>
    <phoneticPr fontId="1" type="noConversion"/>
  </si>
  <si>
    <t>근무일(일)</t>
    <phoneticPr fontId="1" type="noConversion"/>
  </si>
  <si>
    <t>※ 참고 - 최근 3개월 유류(경유) 월별 사용량 및 단가</t>
    <phoneticPr fontId="1" type="noConversion"/>
  </si>
  <si>
    <t>11월 전력량 사용 보고의 건</t>
    <phoneticPr fontId="1" type="noConversion"/>
  </si>
  <si>
    <r>
      <t xml:space="preserve">- 10월 대비 전력요금 106,768,574만원 증가함
- 전력비 증가원인 :
 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계절단가 증가(11 ~ 2월) - 년 중 계절단가 가장 높음
  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전력사용량 약 352Kwh 증가로 근무일수 증가에 의함
- 전력비 증가로 인해 톤(T)당 전력요금 9,517원 상승(10월 대비)</t>
    </r>
    <phoneticPr fontId="1" type="noConversion"/>
  </si>
  <si>
    <t>※ 참고 : 시간대별 전력량 요금(제공 : 한국전력공사)</t>
    <phoneticPr fontId="1" type="noConversion"/>
  </si>
  <si>
    <t>안정제 계량비닐 구매의 건</t>
    <phoneticPr fontId="1" type="noConversion"/>
  </si>
  <si>
    <t> 구분 </t>
  </si>
  <si>
    <t> 1월 </t>
  </si>
  <si>
    <t> 2월 </t>
  </si>
  <si>
    <t> 3월 </t>
  </si>
  <si>
    <t> 4월 </t>
  </si>
  <si>
    <t> 5월 </t>
  </si>
  <si>
    <t> 6월 </t>
  </si>
  <si>
    <t> 7월 </t>
  </si>
  <si>
    <t> 8월 </t>
  </si>
  <si>
    <t> 9월 </t>
  </si>
  <si>
    <t> 10월 </t>
  </si>
  <si>
    <t> 11월 </t>
  </si>
  <si>
    <t> 12월 </t>
  </si>
  <si>
    <t> 합계 </t>
  </si>
  <si>
    <t> SIZE 小 </t>
  </si>
  <si>
    <t> 수량(EA) </t>
  </si>
  <si>
    <t> 20,000</t>
  </si>
  <si>
    <t> 30,000</t>
  </si>
  <si>
    <t> 금액(원) </t>
  </si>
  <si>
    <t> 2,840,000</t>
  </si>
  <si>
    <t> 4,260,000</t>
  </si>
  <si>
    <t> 18,460,000</t>
  </si>
  <si>
    <t> SIZE 大 </t>
  </si>
  <si>
    <t> 4,080,000</t>
  </si>
  <si>
    <t> 6,120,000</t>
  </si>
  <si>
    <t> 30,600,000</t>
  </si>
  <si>
    <t> 40,000</t>
  </si>
  <si>
    <t> -</t>
  </si>
  <si>
    <t> 50,000</t>
  </si>
  <si>
    <t> 60,000</t>
  </si>
  <si>
    <t> 6,920,000</t>
  </si>
  <si>
    <t> 8,960,000</t>
  </si>
  <si>
    <t> 10,380,000</t>
  </si>
  <si>
    <t> 49,060,000</t>
  </si>
  <si>
    <t> 500</t>
  </si>
  <si>
    <t> 6,000</t>
  </si>
  <si>
    <t> 275,000</t>
  </si>
  <si>
    <t> 3,300,000</t>
  </si>
  <si>
    <t> 9,235,000</t>
  </si>
  <si>
    <t> 7,195,000</t>
  </si>
  <si>
    <t> 10,655,000</t>
  </si>
  <si>
    <t>안정제
비닐</t>
    <phoneticPr fontId="1" type="noConversion"/>
  </si>
  <si>
    <t>오염방지용
비닐</t>
    <phoneticPr fontId="1" type="noConversion"/>
  </si>
  <si>
    <t> 단가(EA) </t>
    <phoneticPr fontId="1" type="noConversion"/>
  </si>
  <si>
    <t> 142원</t>
    <phoneticPr fontId="1" type="noConversion"/>
  </si>
  <si>
    <t> 204원</t>
    <phoneticPr fontId="1" type="noConversion"/>
  </si>
  <si>
    <t> 550원</t>
    <phoneticPr fontId="1" type="noConversion"/>
  </si>
  <si>
    <t> 20,000</t>
    <phoneticPr fontId="1" type="noConversion"/>
  </si>
  <si>
    <t>월별합계(금액)</t>
    <phoneticPr fontId="1" type="noConversion"/>
  </si>
  <si>
    <t>       15,000</t>
  </si>
  <si>
    <t> 15,000</t>
  </si>
  <si>
    <t> 105,000</t>
  </si>
  <si>
    <t> 2,130,000</t>
  </si>
  <si>
    <t> 14,910,000</t>
  </si>
  <si>
    <t> 135,000</t>
  </si>
  <si>
    <t> 3,060,000</t>
  </si>
  <si>
    <t>               -</t>
  </si>
  <si>
    <t> 27,540,000</t>
  </si>
  <si>
    <t>       30,000</t>
  </si>
  <si>
    <t>       45,000</t>
  </si>
  <si>
    <t> 45,000</t>
  </si>
  <si>
    <t> 240,000</t>
  </si>
  <si>
    <t> 5,190,000</t>
  </si>
  <si>
    <t> 8,250,000</t>
  </si>
  <si>
    <t> 42,450,000</t>
  </si>
  <si>
    <t> 5,000</t>
  </si>
  <si>
    <t> 2,750,000</t>
  </si>
  <si>
    <t> 11,000,000</t>
  </si>
  <si>
    <t>예산대비 실 구매액 증/감</t>
    <phoneticPr fontId="1" type="noConversion"/>
  </si>
  <si>
    <t>(1) 25년 안정제 비닐 및 오염방지용 비닐 구매 예산 계획</t>
    <phoneticPr fontId="1" type="noConversion"/>
  </si>
  <si>
    <t>(2) 25년 안정제 비닐 및 오염방지용 비닐 실 구매 현황</t>
    <phoneticPr fontId="1" type="noConversion"/>
  </si>
  <si>
    <r>
      <t xml:space="preserve">- 현장 투입용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안정제 계량 비닐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오염방지 비닐 구매
- 매월 구매가 아닌, 필요시 2 ~ 3개월 사용분 구매
- '25년 구매 예산 vs 실 구매액 (7,160,000원) 감소</t>
    </r>
    <phoneticPr fontId="1" type="noConversion"/>
  </si>
  <si>
    <t>참고 : '25년 구매예산 계획</t>
    <phoneticPr fontId="1" type="noConversion"/>
  </si>
  <si>
    <t>1월</t>
    <phoneticPr fontId="1" type="noConversion"/>
  </si>
  <si>
    <t>월평균</t>
    <phoneticPr fontId="1" type="noConversion"/>
  </si>
  <si>
    <t>비고</t>
    <phoneticPr fontId="1" type="noConversion"/>
  </si>
  <si>
    <t>구매</t>
    <phoneticPr fontId="8" type="noConversion"/>
  </si>
  <si>
    <t>감소</t>
    <phoneticPr fontId="1" type="noConversion"/>
  </si>
  <si>
    <t>번호</t>
    <phoneticPr fontId="1" type="noConversion"/>
  </si>
  <si>
    <t>구매/ 수리 내용</t>
    <phoneticPr fontId="1" type="noConversion"/>
  </si>
  <si>
    <t>견적가</t>
    <phoneticPr fontId="1" type="noConversion"/>
  </si>
  <si>
    <t>합 계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</si>
  <si>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1" type="noConversion"/>
  </si>
  <si>
    <t>시행근거</t>
    <phoneticPr fontId="1" type="noConversion"/>
  </si>
  <si>
    <t>기  타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</si>
  <si>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1" type="noConversion"/>
  </si>
  <si>
    <t>내   용</t>
    <phoneticPr fontId="1" type="noConversion"/>
  </si>
  <si>
    <t>기   타</t>
    <phoneticPr fontId="1" type="noConversion"/>
  </si>
  <si>
    <t>샘플팀 지게차 추가의 건</t>
    <phoneticPr fontId="1" type="noConversion"/>
  </si>
  <si>
    <r>
      <t xml:space="preserve">- PILOT 설비 증설(M공장)로 </t>
    </r>
    <r>
      <rPr>
        <sz val="11"/>
        <color rgb="FFFF0000"/>
        <rFont val="맑은 고딕"/>
        <family val="3"/>
        <charset val="129"/>
        <scheme val="minor"/>
      </rPr>
      <t>총 생산량(약 300톤/月)까지 증가 예정임</t>
    </r>
    <r>
      <rPr>
        <sz val="11"/>
        <color theme="1"/>
        <rFont val="맑은 고딕"/>
        <family val="2"/>
        <charset val="129"/>
        <scheme val="minor"/>
      </rPr>
      <t xml:space="preserve">
  이에 따라 원료이송 및 제품포장/재포장이 어려워 </t>
    </r>
    <r>
      <rPr>
        <sz val="11"/>
        <color rgb="FFFF0000"/>
        <rFont val="맑은 고딕"/>
        <family val="3"/>
        <charset val="129"/>
        <scheme val="minor"/>
      </rPr>
      <t>추가 렌탈이 필요함(1대)</t>
    </r>
    <r>
      <rPr>
        <sz val="11"/>
        <color theme="1"/>
        <rFont val="맑은 고딕"/>
        <family val="2"/>
        <charset val="129"/>
        <scheme val="minor"/>
      </rPr>
      <t xml:space="preserve">
- 지게차 공급까지 중고지게차 임대로 공백기간을 없앨 수 있으며, 
  중고 지게차 공급은 즉시 가능함
- 샘플팀 홍성학 주임과 논의하였으며, 
  </t>
    </r>
    <r>
      <rPr>
        <sz val="11"/>
        <color rgb="FFFF0000"/>
        <rFont val="맑은 고딕"/>
        <family val="3"/>
        <charset val="129"/>
        <scheme val="minor"/>
      </rPr>
      <t>PILOT실 샘플팀 운영 안 회의 자료 첨부함</t>
    </r>
    <phoneticPr fontId="1" type="noConversion"/>
  </si>
  <si>
    <t>- 지게차 공급기간
  (2 ~ 3개월 소요, 롯데렌탈)
- 전동지게차(6/16일입고) 
  테스트 사용 후 결정</t>
    <phoneticPr fontId="1" type="noConversion"/>
  </si>
  <si>
    <t>미정</t>
    <phoneticPr fontId="1" type="noConversion"/>
  </si>
  <si>
    <t>익월 말 
결제금액</t>
    <phoneticPr fontId="1" type="noConversion"/>
  </si>
  <si>
    <t>12월 비용</t>
    <phoneticPr fontId="1" type="noConversion"/>
  </si>
  <si>
    <t>합 계</t>
    <phoneticPr fontId="1" type="noConversion"/>
  </si>
  <si>
    <t>12월 생산 관리비용 내역</t>
    <phoneticPr fontId="1" type="noConversion"/>
  </si>
  <si>
    <t>- 유류구매 비용 : 19,957,969원 (11월 대비 1,104,398원 감소)
   : 감소사유 - 근무일수 감소 (25일 -&gt; 23일)
- 외국인 보험 : 11월 대비 158,800원 감소 20명
   : 감소사유 - 보험가입 인원 감소</t>
    <phoneticPr fontId="1" type="noConversion"/>
  </si>
  <si>
    <t>12월 폐기물 처리 비용 집계</t>
    <phoneticPr fontId="1" type="noConversion"/>
  </si>
  <si>
    <t>- 12월 폐기물 처리비용 : 총 14,547,300원 (11월 대비 649,050원 증가)
   : 증가사유 - 일반쓰레기 처리비용 증가
- 명품 마대 매각금액 : 15,770,000원 (11월 대비 570,000원 감소)</t>
    <phoneticPr fontId="1" type="noConversion"/>
  </si>
  <si>
    <r>
      <t xml:space="preserve">- RUBBER ROLL 외경가공(4EA)외 13건
- 설비 예비품 구비 및 예방수리를 구매 진행
- 문제발생 時 </t>
    </r>
    <r>
      <rPr>
        <sz val="11"/>
        <color rgb="FFFF0000"/>
        <rFont val="맑은 고딕"/>
        <family val="3"/>
        <charset val="129"/>
        <scheme val="minor"/>
      </rPr>
      <t>즉시 대체가 어려운 설비부품은 예비품 구매</t>
    </r>
    <r>
      <rPr>
        <sz val="11"/>
        <color theme="1"/>
        <rFont val="맑은 고딕"/>
        <family val="2"/>
        <charset val="129"/>
        <scheme val="minor"/>
      </rPr>
      <t xml:space="preserve"> 진행</t>
    </r>
    <phoneticPr fontId="1" type="noConversion"/>
  </si>
  <si>
    <t>#13호기 GEAR BOX 수리의 건</t>
    <phoneticPr fontId="1" type="noConversion"/>
  </si>
  <si>
    <t>- 12월 18일 파손보고</t>
    <phoneticPr fontId="1" type="noConversion"/>
  </si>
  <si>
    <r>
      <t xml:space="preserve">- #13호기 GEAR BOX 파손으로 인한 외부반출 수리(발생 12월 18일)
- 사유 : 역류한 안료가 기어박스 내 침투
- 수리기간 : 12월 18일 ~ 24일 (총 5.5일)
- </t>
    </r>
    <r>
      <rPr>
        <sz val="11"/>
        <color rgb="FFFF0000"/>
        <rFont val="맑은 고딕"/>
        <family val="3"/>
        <charset val="129"/>
        <scheme val="minor"/>
      </rPr>
      <t>비가동 기간 : 4.5일 (약 128톤 생산량 감소)</t>
    </r>
    <phoneticPr fontId="1" type="noConversion"/>
  </si>
  <si>
    <t>보고일 :</t>
    <phoneticPr fontId="1" type="noConversion"/>
  </si>
  <si>
    <t>1월 2일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</si>
  <si>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12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1" type="noConversion"/>
  </si>
  <si>
    <t>12월 전력량 사용 보고의 건</t>
    <phoneticPr fontId="1" type="noConversion"/>
  </si>
  <si>
    <t>보고일 : 1월 7일</t>
    <phoneticPr fontId="1" type="noConversion"/>
  </si>
  <si>
    <r>
      <t xml:space="preserve">- 11월 대비 전기요금 약 1,250만원 감소함
- 전력사용량 감소원인은 근무일수 감소 (23일)
- 총 사용량 : 2,323,536Kwh (11월 - 2,378,160Kwh로 54,624Kwh 감소)
- </t>
    </r>
    <r>
      <rPr>
        <sz val="11"/>
        <color rgb="FFFF0000"/>
        <rFont val="맑은 고딕"/>
        <family val="3"/>
        <charset val="129"/>
        <scheme val="minor"/>
      </rPr>
      <t>전기요금은 감소</t>
    </r>
    <r>
      <rPr>
        <sz val="11"/>
        <color theme="1"/>
        <rFont val="맑은 고딕"/>
        <family val="2"/>
        <charset val="129"/>
        <scheme val="minor"/>
      </rPr>
      <t xml:space="preserve">하였으나, </t>
    </r>
    <r>
      <rPr>
        <sz val="11"/>
        <color rgb="FFFF0000"/>
        <rFont val="맑은 고딕"/>
        <family val="3"/>
        <charset val="129"/>
        <scheme val="minor"/>
      </rPr>
      <t xml:space="preserve">톤당 전력요금은 11월 62,680원 </t>
    </r>
    <r>
      <rPr>
        <sz val="11"/>
        <color rgb="FFFF0000"/>
        <rFont val="맑은 고딕"/>
        <family val="3"/>
        <charset val="129"/>
      </rPr>
      <t>→ 66,366원</t>
    </r>
    <r>
      <rPr>
        <sz val="11"/>
        <color theme="1"/>
        <rFont val="맑은 고딕"/>
        <family val="2"/>
        <charset val="129"/>
      </rPr>
      <t xml:space="preserve">
  으로 증가함
- 톤당 전력요금 상승원인은 </t>
    </r>
    <r>
      <rPr>
        <sz val="11"/>
        <color rgb="FFFF0000"/>
        <rFont val="맑은 고딕"/>
        <family val="3"/>
        <charset val="129"/>
      </rPr>
      <t>동절기 비가동 時 동파방지를 위해서</t>
    </r>
    <r>
      <rPr>
        <sz val="11"/>
        <color theme="1"/>
        <rFont val="맑은 고딕"/>
        <family val="2"/>
        <charset val="129"/>
      </rPr>
      <t xml:space="preserve">
  전기히터 및 오일/ 냉각라인 순환 등으로 전력 사용됨</t>
    </r>
    <phoneticPr fontId="1" type="noConversion"/>
  </si>
  <si>
    <t>보고일 : 1월 9일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</si>
  <si>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11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1" type="noConversion"/>
  </si>
  <si>
    <t>보고일 : 1월 9일</t>
    <phoneticPr fontId="1" type="noConversion"/>
  </si>
  <si>
    <t>조색실 전등 선로 교체공사</t>
    <phoneticPr fontId="1" type="noConversion"/>
  </si>
  <si>
    <t>- 1공장 4층 옥상 누수로 인한 누전 발생
- 전등 및 전원선로 교체 필요. 계속되는 누전 문제 지속적으로 발생함</t>
    <phoneticPr fontId="1" type="noConversion"/>
  </si>
  <si>
    <t>#3호기 SCREW 구매의 건</t>
    <phoneticPr fontId="1" type="noConversion"/>
  </si>
  <si>
    <t>- #3호기 SCREW 예방교체 주기에 따른 교체작업(교체주기 : 6개월)
- '25년 9월 교체로 '26년 3월 교체를 위한 SCREW 예비품 구매
- SK 100/100외 2종 (75mm) 총 34EA(17Pairs)</t>
    <phoneticPr fontId="1" type="noConversion"/>
  </si>
  <si>
    <t>#13호기 GEAR BOX 수리의 건</t>
    <phoneticPr fontId="1" type="noConversion"/>
  </si>
  <si>
    <t>결재완료</t>
    <phoneticPr fontId="1" type="noConversion"/>
  </si>
  <si>
    <t>보전(기계)</t>
    <phoneticPr fontId="1" type="noConversion"/>
  </si>
  <si>
    <t>펠레타이져 로터리 나이프(2, 6호기용)</t>
    <phoneticPr fontId="1" type="noConversion"/>
  </si>
  <si>
    <t>사내 정화조 분뇨 배출의 건</t>
    <phoneticPr fontId="1" type="noConversion"/>
  </si>
  <si>
    <t>설비 보수용 소모품 구매(오토 드레인)</t>
    <phoneticPr fontId="1" type="noConversion"/>
  </si>
  <si>
    <t>연구소 #6호기 원료이송 호퍼 자석설치</t>
    <phoneticPr fontId="1" type="noConversion"/>
  </si>
  <si>
    <t>#6호기 오일 쿨러</t>
    <phoneticPr fontId="1" type="noConversion"/>
  </si>
  <si>
    <t>#13호기 바렐 쿨러 구매의 건</t>
    <phoneticPr fontId="1" type="noConversion"/>
  </si>
  <si>
    <t>#14호기 SIDE LIW SCREW 구매의 건</t>
    <phoneticPr fontId="1" type="noConversion"/>
  </si>
  <si>
    <t>보전(전기)</t>
    <phoneticPr fontId="1" type="noConversion"/>
  </si>
  <si>
    <t>보전(기계)</t>
    <phoneticPr fontId="1" type="noConversion"/>
  </si>
  <si>
    <t>보전(기계)</t>
    <phoneticPr fontId="1" type="noConversion"/>
  </si>
  <si>
    <t>설비부품 수리 및 제작</t>
    <phoneticPr fontId="1" type="noConversion"/>
  </si>
  <si>
    <t>1공장 조색실 전등 및 전원선로 교체</t>
    <phoneticPr fontId="1" type="noConversion"/>
  </si>
  <si>
    <t>#3호기 SCREW 구매의 건</t>
    <phoneticPr fontId="1" type="noConversion"/>
  </si>
  <si>
    <t>철 자재 구매의 건(당진종합철재)</t>
    <phoneticPr fontId="1" type="noConversion"/>
  </si>
  <si>
    <t>보전(전기)</t>
    <phoneticPr fontId="1" type="noConversion"/>
  </si>
  <si>
    <t>보전(기계)</t>
    <phoneticPr fontId="1" type="noConversion"/>
  </si>
  <si>
    <t>보전(기계)</t>
    <phoneticPr fontId="1" type="noConversion"/>
  </si>
  <si>
    <t>연구소 #7호기 원료이송 호퍼 자석설치</t>
    <phoneticPr fontId="1" type="noConversion"/>
  </si>
  <si>
    <t>연구소 #7호기 SCREW 구매의 건</t>
    <phoneticPr fontId="1" type="noConversion"/>
  </si>
  <si>
    <t>설비보수용 소모성 자재 구매(BAG FILTER)</t>
    <phoneticPr fontId="1" type="noConversion"/>
  </si>
  <si>
    <t>1월 전기자재 구매의 건</t>
    <phoneticPr fontId="1" type="noConversion"/>
  </si>
  <si>
    <t>- LED 공장등(100W S-K-10 16EA)외 14건
- 창고 보수용 LED 등 및 현장 보전용 자재 구매</t>
    <phoneticPr fontId="1" type="noConversion"/>
  </si>
  <si>
    <t>보고일 : 1월 13일</t>
    <phoneticPr fontId="1" type="noConversion"/>
  </si>
  <si>
    <t>#7호기 제품 SILO 라인교체의 건</t>
    <phoneticPr fontId="1" type="noConversion"/>
  </si>
  <si>
    <t>- 사유 : 2009년 설치라인으로 장기간 사용으로 마모/천공 및 파손 발생으로
           제품이송 트립이 잦음
- #7호기 P.P 제품이송 라인이며,  재질은 SUS 사용으로 교체주기 15년임
- 작업업체 : 세명산업, 작업 소요일 : 1.5일</t>
    <phoneticPr fontId="1" type="noConversion"/>
  </si>
  <si>
    <t>보고일 : 1월 16일</t>
    <phoneticPr fontId="1" type="noConversion"/>
  </si>
  <si>
    <t>생산비품(철재와이드 책상)</t>
    <phoneticPr fontId="1" type="noConversion"/>
  </si>
  <si>
    <t>공정관리팀</t>
    <phoneticPr fontId="1" type="noConversion"/>
  </si>
  <si>
    <t>1월 전기자재 구매의 건</t>
    <phoneticPr fontId="1" type="noConversion"/>
  </si>
  <si>
    <t>보전(전기)</t>
    <phoneticPr fontId="1" type="noConversion"/>
  </si>
  <si>
    <t>설비보수용 소모성 자재 구매(대정컨트롤)</t>
    <phoneticPr fontId="1" type="noConversion"/>
  </si>
  <si>
    <t>액츄레이터</t>
    <phoneticPr fontId="1" type="noConversion"/>
  </si>
  <si>
    <t>보전(기계)</t>
    <phoneticPr fontId="1" type="noConversion"/>
  </si>
  <si>
    <t>연구소 #4호기 SIDE FEEDER 수리의 건</t>
    <phoneticPr fontId="1" type="noConversion"/>
  </si>
  <si>
    <t>철 자재구매의 건(당진종합철재)</t>
    <phoneticPr fontId="1" type="noConversion"/>
  </si>
  <si>
    <t>#6,12호기 발판 제작용</t>
    <phoneticPr fontId="1" type="noConversion"/>
  </si>
  <si>
    <t>1월 현장 모터 및 수리의 건</t>
    <phoneticPr fontId="1" type="noConversion"/>
  </si>
  <si>
    <t>연구소</t>
    <phoneticPr fontId="1" type="noConversion"/>
  </si>
  <si>
    <t>연구소</t>
    <phoneticPr fontId="1" type="noConversion"/>
  </si>
  <si>
    <t>1월 현장 모터 수리 및 예비품 구매의 건</t>
  </si>
  <si>
    <t>- 연구소 #4호기 제품이송 링 브로워 수리
- 연구소 #5~7호기 제품이송 링 브로워 예비품 구매 (6.3kw &amp; 2.2kw)</t>
  </si>
  <si>
    <t>1월 안전용품 구매 및 안전보건 관리비용</t>
    <phoneticPr fontId="1" type="noConversion"/>
  </si>
  <si>
    <t>12월 비용</t>
    <phoneticPr fontId="1" type="noConversion"/>
  </si>
  <si>
    <t>'26년 1월 비용</t>
    <phoneticPr fontId="1" type="noConversion"/>
  </si>
  <si>
    <t>▶ 전월 대비 증감</t>
    <phoneticPr fontId="1" type="noConversion"/>
  </si>
  <si>
    <t>- 1월 안전용품 구매액 : 3,902,400원 (전월대비 771,550원 감소)
- '26년부터 보건대행 수수료는 인사총무팀 기안 예정임
  사유 : 보건업무 인사총무 이전
- 1월 안전보건 대행 수수료
   1) 안전대행 수수료 : 800,000원
   2) 소방대행 수수료 : 275,000원
- '25년 12월 안전보건 대행 수수료와 동일함</t>
    <phoneticPr fontId="1" type="noConversion"/>
  </si>
  <si>
    <t>- VAT 별도</t>
    <phoneticPr fontId="1" type="noConversion"/>
  </si>
  <si>
    <t>구분</t>
    <phoneticPr fontId="1" type="noConversion"/>
  </si>
  <si>
    <t>수선비(공정)</t>
  </si>
  <si>
    <t>수선비(공정)</t>
    <phoneticPr fontId="1" type="noConversion"/>
  </si>
  <si>
    <t>수선비(품질)</t>
    <phoneticPr fontId="1" type="noConversion"/>
  </si>
  <si>
    <t>수선비(보전)</t>
    <phoneticPr fontId="1" type="noConversion"/>
  </si>
  <si>
    <t>소모품 구매(공정)</t>
    <phoneticPr fontId="1" type="noConversion"/>
  </si>
  <si>
    <t>물품구매(공정)</t>
  </si>
  <si>
    <t>물품구매(공정)</t>
    <phoneticPr fontId="1" type="noConversion"/>
  </si>
  <si>
    <t>소모품 구매(품질)</t>
    <phoneticPr fontId="1" type="noConversion"/>
  </si>
  <si>
    <t>설비보수용 소모성 자재(신평철물1)</t>
    <phoneticPr fontId="1" type="noConversion"/>
  </si>
  <si>
    <t>보전(기계)</t>
    <phoneticPr fontId="1" type="noConversion"/>
  </si>
  <si>
    <t>물품구매(보전)</t>
  </si>
  <si>
    <t>물품구매(보전)</t>
    <phoneticPr fontId="1" type="noConversion"/>
  </si>
  <si>
    <t>공정관리팀</t>
    <phoneticPr fontId="1" type="noConversion"/>
  </si>
  <si>
    <t>미싱기 부품(대성) 구매의 건</t>
    <phoneticPr fontId="1" type="noConversion"/>
  </si>
  <si>
    <t>공정관리팀</t>
    <phoneticPr fontId="1" type="noConversion"/>
  </si>
  <si>
    <t>생산비품 구매의 건(메쉬)</t>
    <phoneticPr fontId="1" type="noConversion"/>
  </si>
  <si>
    <t>공정관리팀</t>
    <phoneticPr fontId="1" type="noConversion"/>
  </si>
  <si>
    <t>수조약품 투입(경인)</t>
    <phoneticPr fontId="1" type="noConversion"/>
  </si>
  <si>
    <t>수조약품 구입</t>
    <phoneticPr fontId="1" type="noConversion"/>
  </si>
  <si>
    <t>공정관리팀</t>
    <phoneticPr fontId="1" type="noConversion"/>
  </si>
  <si>
    <t>수선비(보전)</t>
  </si>
  <si>
    <t>시설/환경</t>
  </si>
  <si>
    <t>시설/환경</t>
    <phoneticPr fontId="1" type="noConversion"/>
  </si>
  <si>
    <t>연구소</t>
  </si>
  <si>
    <t>연구소</t>
    <phoneticPr fontId="1" type="noConversion"/>
  </si>
  <si>
    <t>소모품 구매(공정)</t>
  </si>
  <si>
    <t>설비보수용 소모성 자재(신평철물2)</t>
    <phoneticPr fontId="1" type="noConversion"/>
  </si>
  <si>
    <t>연구소 원료호퍼 측면 도어 설치의 건</t>
    <phoneticPr fontId="1" type="noConversion"/>
  </si>
  <si>
    <t>보전(기계)</t>
    <phoneticPr fontId="1" type="noConversion"/>
  </si>
  <si>
    <t>설비보수용 소모성 자재(화성종합)</t>
    <phoneticPr fontId="1" type="noConversion"/>
  </si>
  <si>
    <t>보전(기계)</t>
    <phoneticPr fontId="1" type="noConversion"/>
  </si>
  <si>
    <t>연구소 #5~7호기 다이노즐 및 볼트/핀 구매의 건</t>
    <phoneticPr fontId="1" type="noConversion"/>
  </si>
  <si>
    <t>설비부품 수리 및 제작의 건</t>
    <phoneticPr fontId="1" type="noConversion"/>
  </si>
  <si>
    <r>
      <t>- #11호기 제품라운드 배관(80A) 외 9종
- RUBBER ROLL COATING 3종 (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110*600L, 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110*120L, 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  <scheme val="minor"/>
      </rPr>
      <t>135 )</t>
    </r>
    <phoneticPr fontId="1" type="noConversion"/>
  </si>
  <si>
    <t>'26년 작동기능 점검결과 이행 공사의 건</t>
    <phoneticPr fontId="1" type="noConversion"/>
  </si>
  <si>
    <t xml:space="preserve">
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</si>
  <si>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※ </t>
    </r>
    <r>
      <rPr>
        <b/>
        <sz val="11"/>
        <color theme="1"/>
        <rFont val="맑은 고딕"/>
        <family val="3"/>
        <charset val="129"/>
        <scheme val="minor"/>
      </rPr>
      <t>첨부 - 소방대행업체 점검결과 보완사항 리스트 ]</t>
    </r>
    <phoneticPr fontId="1" type="noConversion"/>
  </si>
  <si>
    <t>보고일 : 1월 22일</t>
    <phoneticPr fontId="1" type="noConversion"/>
  </si>
  <si>
    <r>
      <t xml:space="preserve">- 소방시설법 제23조에 의거 매년 1회 소방시설 작동기능점검 자체점검 후
   이행완료보고서 소방서에 제출해야함
- 시행일 : '26년 1월 13일 소방대행업체(SK소방) 점검완료
- 점검완료 후 보완사항 이행완료보고서 제출해야함(2주 이내)
- 대행업체 보완사항 총 67건이나, 최소한으로 협의 18건에 대해서 보완조치
  후 소방서에 완료보고서 제출 예정임
- 최소사항 : 피난유도등(11개소) 외 17건 진행 예정임
- </t>
    </r>
    <r>
      <rPr>
        <b/>
        <sz val="11"/>
        <color rgb="FFFF0000"/>
        <rFont val="맑은 고딕"/>
        <family val="3"/>
        <charset val="129"/>
        <scheme val="minor"/>
      </rPr>
      <t>특이사항</t>
    </r>
    <r>
      <rPr>
        <sz val="11"/>
        <color theme="1"/>
        <rFont val="맑은 고딕"/>
        <family val="2"/>
        <charset val="129"/>
        <scheme val="minor"/>
      </rPr>
      <t xml:space="preserve"> : 금번 작동기능점검 후 이행조치에 관한 공사는 소방서에 
  이행완료보고서 제출을 위한 최소한의 공사만 진행 예정임.</t>
    </r>
    <phoneticPr fontId="1" type="noConversion"/>
  </si>
  <si>
    <t>보고일 : 1월 26일</t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</si>
  <si>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</si>
  <si>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 수리 및 구매 보고 ]</t>
    </r>
    <phoneticPr fontId="1" type="noConversion"/>
  </si>
  <si>
    <t>미싱기 [타이거자동포장]부품 구매 및 수리의 件</t>
  </si>
  <si>
    <t>공정관리팀</t>
    <phoneticPr fontId="1" type="noConversion"/>
  </si>
  <si>
    <t>2, 3공장 물 보충건</t>
    <phoneticPr fontId="1" type="noConversion"/>
  </si>
  <si>
    <t>설비부품 수리 및 제작</t>
    <phoneticPr fontId="1" type="noConversion"/>
  </si>
  <si>
    <t>2공장 6~10호기  LIW  상부 쿠션HOPPER  타워 표시등 설치</t>
    <phoneticPr fontId="1" type="noConversion"/>
  </si>
  <si>
    <t>행 레이블</t>
  </si>
  <si>
    <t>총합계</t>
  </si>
  <si>
    <t>구분</t>
    <phoneticPr fontId="1" type="noConversion"/>
  </si>
  <si>
    <t>합계 : 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</si>
</sst>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_ ;[Red]\-#,##0\ "/>
    <numFmt numFmtId="177" formatCode="0_);[Red]\(0\)"/>
    <numFmt numFmtId="178" formatCode="_-* #,##0_-;\-* #,##0_-;_-* &quot;-&quot;??_-;_-@_-"/>
    <numFmt numFmtId="179" formatCode="mm&quot;월&quot;\ dd&quot;일&quot;"/>
  </numFmts>
  <fonts count="6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b/>
      <sz val="12"/>
      <color rgb="FF0070C0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4DFEC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/>
      <right style="thick">
        <color rgb="FFFF0000"/>
      </right>
      <top style="medium">
        <color indexed="64"/>
      </top>
      <bottom style="thick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1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33" applyNumberFormat="0" applyAlignment="0" applyProtection="0">
      <alignment vertical="center"/>
    </xf>
    <xf numFmtId="0" fontId="19" fillId="12" borderId="34" applyNumberFormat="0" applyAlignment="0" applyProtection="0">
      <alignment vertical="center"/>
    </xf>
    <xf numFmtId="0" fontId="20" fillId="12" borderId="33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13" borderId="3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14" borderId="3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0" fillId="0" borderId="0" xfId="0" applyAlignment="1">
      <alignment vertical="center"/>
    </xf>
    <xf numFmtId="41" fontId="3" fillId="2" borderId="2" xfId="1" applyFont="1" applyFill="1" applyBorder="1" applyAlignment="1">
      <alignment horizontal="center" vertical="center"/>
    </xf>
    <xf numFmtId="41" fontId="3" fillId="2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176" fontId="4" fillId="5" borderId="4" xfId="0" applyNumberFormat="1" applyFont="1" applyFill="1" applyBorder="1" applyAlignment="1">
      <alignment vertical="center"/>
    </xf>
    <xf numFmtId="176" fontId="5" fillId="0" borderId="5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76" fontId="6" fillId="4" borderId="4" xfId="0" applyNumberFormat="1" applyFont="1" applyFill="1" applyBorder="1" applyAlignment="1">
      <alignment vertical="center"/>
    </xf>
    <xf numFmtId="176" fontId="5" fillId="4" borderId="5" xfId="0" applyNumberFormat="1" applyFont="1" applyFill="1" applyBorder="1" applyAlignment="1">
      <alignment vertical="center"/>
    </xf>
    <xf numFmtId="41" fontId="3" fillId="2" borderId="6" xfId="1" applyFont="1" applyFill="1" applyBorder="1" applyAlignment="1">
      <alignment horizontal="center" vertical="center"/>
    </xf>
    <xf numFmtId="41" fontId="3" fillId="2" borderId="7" xfId="1" applyFont="1" applyFill="1" applyBorder="1" applyAlignment="1">
      <alignment horizontal="center" vertical="center"/>
    </xf>
    <xf numFmtId="176" fontId="5" fillId="0" borderId="8" xfId="0" applyNumberFormat="1" applyFont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176" fontId="6" fillId="4" borderId="9" xfId="0" applyNumberFormat="1" applyFont="1" applyFill="1" applyBorder="1" applyAlignment="1">
      <alignment vertical="center"/>
    </xf>
    <xf numFmtId="176" fontId="5" fillId="4" borderId="10" xfId="0" applyNumberFormat="1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41" fontId="0" fillId="7" borderId="24" xfId="0" applyNumberFormat="1" applyFill="1" applyBorder="1">
      <alignment vertical="center"/>
    </xf>
    <xf numFmtId="0" fontId="5" fillId="0" borderId="0" xfId="0" applyFont="1" applyAlignment="1">
      <alignment vertical="center"/>
    </xf>
    <xf numFmtId="0" fontId="10" fillId="0" borderId="0" xfId="0" applyFont="1">
      <alignment vertical="center"/>
    </xf>
    <xf numFmtId="41" fontId="0" fillId="0" borderId="17" xfId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7" borderId="39" xfId="0" applyNumberFormat="1" applyFill="1" applyBorder="1">
      <alignment vertical="center"/>
    </xf>
    <xf numFmtId="0" fontId="3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0" fillId="39" borderId="23" xfId="0" applyFill="1" applyBorder="1" applyAlignment="1">
      <alignment horizontal="center" vertical="center"/>
    </xf>
    <xf numFmtId="0" fontId="0" fillId="39" borderId="44" xfId="0" applyFill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1" fontId="0" fillId="0" borderId="48" xfId="0" applyNumberFormat="1" applyBorder="1" applyAlignment="1">
      <alignment horizontal="center" vertical="center"/>
    </xf>
    <xf numFmtId="0" fontId="27" fillId="0" borderId="0" xfId="0" applyFont="1">
      <alignment vertical="center"/>
    </xf>
    <xf numFmtId="0" fontId="0" fillId="0" borderId="54" xfId="0" applyBorder="1">
      <alignment vertical="center"/>
    </xf>
    <xf numFmtId="0" fontId="0" fillId="0" borderId="15" xfId="0" applyBorder="1">
      <alignment vertical="center"/>
    </xf>
    <xf numFmtId="41" fontId="0" fillId="0" borderId="23" xfId="1" applyFont="1" applyBorder="1">
      <alignment vertical="center"/>
    </xf>
    <xf numFmtId="0" fontId="0" fillId="0" borderId="24" xfId="0" applyBorder="1">
      <alignment vertical="center"/>
    </xf>
    <xf numFmtId="0" fontId="0" fillId="7" borderId="44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3" fontId="0" fillId="0" borderId="24" xfId="0" applyNumberFormat="1" applyBorder="1">
      <alignment vertical="center"/>
    </xf>
    <xf numFmtId="0" fontId="0" fillId="0" borderId="43" xfId="0" applyBorder="1">
      <alignment vertical="center"/>
    </xf>
    <xf numFmtId="0" fontId="0" fillId="0" borderId="56" xfId="0" applyBorder="1" applyAlignment="1">
      <alignment horizontal="center" vertical="center"/>
    </xf>
    <xf numFmtId="0" fontId="0" fillId="0" borderId="55" xfId="0" applyBorder="1">
      <alignment vertical="center"/>
    </xf>
    <xf numFmtId="0" fontId="0" fillId="0" borderId="0" xfId="0">
      <alignment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9" borderId="46" xfId="0" applyFill="1" applyBorder="1" applyAlignment="1">
      <alignment horizontal="center" vertical="center"/>
    </xf>
    <xf numFmtId="0" fontId="0" fillId="39" borderId="57" xfId="0" applyFill="1" applyBorder="1" applyAlignment="1">
      <alignment horizontal="center" vertical="center"/>
    </xf>
    <xf numFmtId="0" fontId="0" fillId="39" borderId="47" xfId="0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2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>
      <alignment vertical="center"/>
    </xf>
    <xf numFmtId="41" fontId="31" fillId="0" borderId="0" xfId="0" applyNumberFormat="1" applyFont="1">
      <alignment vertical="center"/>
    </xf>
    <xf numFmtId="1" fontId="31" fillId="0" borderId="0" xfId="0" applyNumberFormat="1" applyFont="1">
      <alignment vertical="center"/>
    </xf>
    <xf numFmtId="0" fontId="0" fillId="0" borderId="29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17" xfId="0" quotePrefix="1" applyBorder="1" applyAlignment="1">
      <alignment horizontal="left" vertical="center" wrapText="1"/>
    </xf>
    <xf numFmtId="0" fontId="0" fillId="0" borderId="40" xfId="0" quotePrefix="1" applyBorder="1" applyAlignment="1">
      <alignment horizontal="left" vertical="center" wrapText="1"/>
    </xf>
    <xf numFmtId="41" fontId="0" fillId="7" borderId="20" xfId="1" applyFont="1" applyFill="1" applyBorder="1" applyAlignment="1">
      <alignment horizontal="center" vertical="center"/>
    </xf>
    <xf numFmtId="41" fontId="0" fillId="7" borderId="17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41" fontId="3" fillId="0" borderId="24" xfId="1" applyFont="1" applyBorder="1" applyAlignment="1">
      <alignment horizontal="center" vertical="center"/>
    </xf>
    <xf numFmtId="41" fontId="3" fillId="39" borderId="23" xfId="1" applyFont="1" applyFill="1" applyBorder="1" applyAlignment="1">
      <alignment horizontal="center" vertical="center"/>
    </xf>
    <xf numFmtId="41" fontId="23" fillId="39" borderId="20" xfId="1" applyFont="1" applyFill="1" applyBorder="1" applyAlignment="1">
      <alignment horizontal="center" vertical="center"/>
    </xf>
    <xf numFmtId="41" fontId="0" fillId="39" borderId="14" xfId="1" applyFont="1" applyFill="1" applyBorder="1" applyAlignment="1">
      <alignment horizontal="center" vertical="center"/>
    </xf>
    <xf numFmtId="41" fontId="23" fillId="39" borderId="14" xfId="1" applyFont="1" applyFill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41" fontId="0" fillId="39" borderId="26" xfId="1" applyFont="1" applyFill="1" applyBorder="1" applyAlignment="1">
      <alignment horizontal="center" vertical="center"/>
    </xf>
    <xf numFmtId="41" fontId="0" fillId="0" borderId="55" xfId="1" applyFont="1" applyBorder="1" applyAlignment="1">
      <alignment horizontal="center" vertical="center"/>
    </xf>
    <xf numFmtId="41" fontId="0" fillId="0" borderId="48" xfId="1" applyFont="1" applyBorder="1" applyAlignment="1">
      <alignment horizontal="center" vertical="center"/>
    </xf>
    <xf numFmtId="41" fontId="23" fillId="39" borderId="48" xfId="1" applyFont="1" applyFill="1" applyBorder="1" applyAlignment="1">
      <alignment horizontal="center" vertical="center"/>
    </xf>
    <xf numFmtId="41" fontId="0" fillId="0" borderId="49" xfId="1" applyFont="1" applyBorder="1" applyAlignment="1">
      <alignment horizontal="center" vertical="center"/>
    </xf>
    <xf numFmtId="41" fontId="0" fillId="7" borderId="23" xfId="1" applyFont="1" applyFill="1" applyBorder="1" applyAlignment="1">
      <alignment horizontal="center" vertical="center"/>
    </xf>
    <xf numFmtId="41" fontId="23" fillId="7" borderId="23" xfId="1" applyFont="1" applyFill="1" applyBorder="1" applyAlignment="1">
      <alignment horizontal="center" vertical="center"/>
    </xf>
    <xf numFmtId="41" fontId="0" fillId="7" borderId="24" xfId="1" applyFont="1" applyFill="1" applyBorder="1" applyAlignment="1">
      <alignment horizontal="center" vertical="center"/>
    </xf>
    <xf numFmtId="41" fontId="3" fillId="0" borderId="19" xfId="1" applyFont="1" applyBorder="1" applyAlignment="1">
      <alignment horizontal="center" vertical="center"/>
    </xf>
    <xf numFmtId="41" fontId="3" fillId="0" borderId="59" xfId="1" applyFont="1" applyBorder="1" applyAlignment="1">
      <alignment horizontal="center" vertical="center"/>
    </xf>
    <xf numFmtId="41" fontId="3" fillId="0" borderId="27" xfId="1" applyFont="1" applyBorder="1" applyAlignment="1">
      <alignment horizontal="center" vertical="center"/>
    </xf>
    <xf numFmtId="41" fontId="3" fillId="7" borderId="22" xfId="1" applyFont="1" applyFill="1" applyBorder="1" applyAlignment="1">
      <alignment horizontal="center" vertical="center"/>
    </xf>
    <xf numFmtId="41" fontId="3" fillId="0" borderId="28" xfId="1" applyFont="1" applyBorder="1" applyAlignment="1">
      <alignment horizontal="center" vertical="center"/>
    </xf>
    <xf numFmtId="0" fontId="0" fillId="0" borderId="42" xfId="0" quotePrefix="1" applyBorder="1" applyAlignment="1">
      <alignment horizontal="left" vertical="center" wrapText="1"/>
    </xf>
    <xf numFmtId="0" fontId="0" fillId="0" borderId="17" xfId="0" quotePrefix="1" applyBorder="1" applyAlignment="1">
      <alignment vertical="center" wrapText="1"/>
    </xf>
    <xf numFmtId="0" fontId="3" fillId="40" borderId="22" xfId="0" applyFont="1" applyFill="1" applyBorder="1" applyAlignment="1">
      <alignment horizontal="center" vertical="center"/>
    </xf>
    <xf numFmtId="0" fontId="3" fillId="40" borderId="23" xfId="0" applyFont="1" applyFill="1" applyBorder="1" applyAlignment="1">
      <alignment horizontal="center" vertical="center"/>
    </xf>
    <xf numFmtId="0" fontId="3" fillId="40" borderId="24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7" borderId="5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9" fontId="0" fillId="7" borderId="17" xfId="5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" fontId="34" fillId="7" borderId="15" xfId="0" applyNumberFormat="1" applyFont="1" applyFill="1" applyBorder="1" applyAlignment="1">
      <alignment horizontal="center" vertical="center"/>
    </xf>
    <xf numFmtId="0" fontId="0" fillId="39" borderId="64" xfId="0" applyFill="1" applyBorder="1" applyAlignment="1">
      <alignment horizontal="center" vertical="center"/>
    </xf>
    <xf numFmtId="1" fontId="0" fillId="0" borderId="65" xfId="0" applyNumberFormat="1" applyBorder="1" applyAlignment="1">
      <alignment horizontal="center" vertical="center"/>
    </xf>
    <xf numFmtId="1" fontId="0" fillId="0" borderId="53" xfId="0" applyNumberFormat="1" applyBorder="1" applyAlignment="1">
      <alignment horizontal="center" vertical="center"/>
    </xf>
    <xf numFmtId="0" fontId="0" fillId="39" borderId="66" xfId="0" applyFill="1" applyBorder="1" applyAlignment="1">
      <alignment horizontal="center" vertical="center"/>
    </xf>
    <xf numFmtId="0" fontId="0" fillId="39" borderId="67" xfId="0" applyFill="1" applyBorder="1" applyAlignment="1">
      <alignment horizontal="center" vertical="center"/>
    </xf>
    <xf numFmtId="0" fontId="0" fillId="39" borderId="68" xfId="0" applyFill="1" applyBorder="1" applyAlignment="1">
      <alignment horizontal="center" vertical="center"/>
    </xf>
    <xf numFmtId="1" fontId="0" fillId="0" borderId="69" xfId="0" applyNumberFormat="1" applyBorder="1" applyAlignment="1">
      <alignment horizontal="center" vertical="center"/>
    </xf>
    <xf numFmtId="1" fontId="0" fillId="0" borderId="70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41" fontId="0" fillId="0" borderId="22" xfId="1" applyFont="1" applyFill="1" applyBorder="1" applyAlignment="1">
      <alignment vertical="center"/>
    </xf>
    <xf numFmtId="0" fontId="0" fillId="39" borderId="39" xfId="0" applyFill="1" applyBorder="1" applyAlignment="1">
      <alignment horizontal="center" vertical="center"/>
    </xf>
    <xf numFmtId="0" fontId="0" fillId="39" borderId="73" xfId="0" applyFill="1" applyBorder="1" applyAlignment="1">
      <alignment horizontal="center" vertical="center"/>
    </xf>
    <xf numFmtId="0" fontId="0" fillId="39" borderId="22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39" borderId="78" xfId="0" applyFill="1" applyBorder="1" applyAlignment="1">
      <alignment horizontal="center" vertical="center"/>
    </xf>
    <xf numFmtId="0" fontId="0" fillId="7" borderId="79" xfId="0" applyFill="1" applyBorder="1" applyAlignment="1">
      <alignment horizontal="center" vertical="center"/>
    </xf>
    <xf numFmtId="0" fontId="0" fillId="7" borderId="80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8" fillId="0" borderId="0" xfId="0" applyFont="1">
      <alignment vertical="center"/>
    </xf>
    <xf numFmtId="0" fontId="41" fillId="0" borderId="0" xfId="0" applyFont="1">
      <alignment vertical="center"/>
    </xf>
    <xf numFmtId="0" fontId="31" fillId="0" borderId="14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/>
    </xf>
    <xf numFmtId="0" fontId="31" fillId="0" borderId="59" xfId="0" applyFont="1" applyBorder="1" applyAlignment="1">
      <alignment horizontal="center" vertical="center"/>
    </xf>
    <xf numFmtId="41" fontId="31" fillId="0" borderId="15" xfId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left" vertical="center" wrapText="1"/>
    </xf>
    <xf numFmtId="41" fontId="31" fillId="0" borderId="21" xfId="1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center"/>
    </xf>
    <xf numFmtId="41" fontId="31" fillId="0" borderId="55" xfId="1" applyFont="1" applyBorder="1" applyAlignment="1">
      <alignment horizontal="center" vertical="center"/>
    </xf>
    <xf numFmtId="0" fontId="31" fillId="0" borderId="17" xfId="0" applyFont="1" applyBorder="1" applyAlignment="1">
      <alignment horizontal="left" vertical="center" wrapText="1"/>
    </xf>
    <xf numFmtId="41" fontId="31" fillId="0" borderId="18" xfId="1" applyFont="1" applyBorder="1" applyAlignment="1">
      <alignment horizontal="center" vertical="center" wrapText="1"/>
    </xf>
    <xf numFmtId="0" fontId="7" fillId="40" borderId="22" xfId="0" applyFont="1" applyFill="1" applyBorder="1" applyAlignment="1">
      <alignment horizontal="center" vertical="center"/>
    </xf>
    <xf numFmtId="0" fontId="7" fillId="40" borderId="23" xfId="0" applyFont="1" applyFill="1" applyBorder="1" applyAlignment="1">
      <alignment horizontal="center" vertical="center"/>
    </xf>
    <xf numFmtId="0" fontId="7" fillId="40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41" fontId="32" fillId="0" borderId="14" xfId="1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41" fontId="32" fillId="0" borderId="17" xfId="1" applyFont="1" applyBorder="1" applyAlignment="1">
      <alignment horizontal="center" vertical="center" wrapText="1"/>
    </xf>
    <xf numFmtId="0" fontId="45" fillId="41" borderId="22" xfId="0" applyFont="1" applyFill="1" applyBorder="1" applyAlignment="1">
      <alignment horizontal="center" vertical="center" wrapText="1"/>
    </xf>
    <xf numFmtId="0" fontId="32" fillId="41" borderId="23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41" fontId="0" fillId="0" borderId="0" xfId="0" applyNumberFormat="1" applyFill="1" applyBorder="1">
      <alignment vertical="center"/>
    </xf>
    <xf numFmtId="0" fontId="46" fillId="42" borderId="27" xfId="0" applyFont="1" applyFill="1" applyBorder="1" applyAlignment="1">
      <alignment horizontal="center" vertical="center" wrapText="1"/>
    </xf>
    <xf numFmtId="0" fontId="46" fillId="42" borderId="19" xfId="0" applyFont="1" applyFill="1" applyBorder="1" applyAlignment="1">
      <alignment horizontal="center" vertical="center" wrapText="1"/>
    </xf>
    <xf numFmtId="0" fontId="46" fillId="42" borderId="17" xfId="0" applyFont="1" applyFill="1" applyBorder="1" applyAlignment="1">
      <alignment horizontal="center" vertical="center" wrapText="1"/>
    </xf>
    <xf numFmtId="0" fontId="46" fillId="42" borderId="18" xfId="0" applyFont="1" applyFill="1" applyBorder="1" applyAlignment="1">
      <alignment horizontal="center" vertical="center" wrapText="1"/>
    </xf>
    <xf numFmtId="0" fontId="46" fillId="7" borderId="22" xfId="0" applyFont="1" applyFill="1" applyBorder="1" applyAlignment="1">
      <alignment horizontal="center" vertical="center" wrapText="1"/>
    </xf>
    <xf numFmtId="9" fontId="47" fillId="7" borderId="23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top"/>
    </xf>
    <xf numFmtId="0" fontId="3" fillId="6" borderId="22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0" xfId="0" quotePrefix="1" applyFill="1" applyBorder="1" applyAlignment="1">
      <alignment horizontal="left" vertical="center" wrapText="1"/>
    </xf>
    <xf numFmtId="41" fontId="0" fillId="0" borderId="40" xfId="1" applyFont="1" applyFill="1" applyBorder="1" applyAlignment="1">
      <alignment vertical="center" wrapText="1"/>
    </xf>
    <xf numFmtId="41" fontId="0" fillId="0" borderId="40" xfId="1" applyFont="1" applyFill="1" applyBorder="1" applyAlignment="1">
      <alignment vertical="center"/>
    </xf>
    <xf numFmtId="41" fontId="0" fillId="0" borderId="41" xfId="1" applyFont="1" applyFill="1" applyBorder="1" applyAlignment="1">
      <alignment vertical="center"/>
    </xf>
    <xf numFmtId="0" fontId="0" fillId="0" borderId="40" xfId="0" quotePrefix="1" applyBorder="1" applyAlignment="1">
      <alignment vertical="center" wrapText="1"/>
    </xf>
    <xf numFmtId="41" fontId="33" fillId="0" borderId="40" xfId="1" quotePrefix="1" applyFont="1" applyBorder="1" applyAlignment="1">
      <alignment vertical="center" wrapText="1"/>
    </xf>
    <xf numFmtId="41" fontId="0" fillId="0" borderId="40" xfId="1" applyFont="1" applyBorder="1" applyAlignment="1">
      <alignment vertical="center"/>
    </xf>
    <xf numFmtId="0" fontId="0" fillId="0" borderId="41" xfId="0" applyBorder="1" applyAlignment="1">
      <alignment vertical="center"/>
    </xf>
    <xf numFmtId="41" fontId="0" fillId="7" borderId="24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3" xfId="0" quotePrefix="1" applyFill="1" applyBorder="1" applyAlignment="1">
      <alignment horizontal="left" vertical="center" wrapText="1"/>
    </xf>
    <xf numFmtId="41" fontId="0" fillId="0" borderId="23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4" xfId="0" quotePrefix="1" applyFont="1" applyBorder="1" applyAlignment="1">
      <alignment vertical="center" wrapText="1"/>
    </xf>
    <xf numFmtId="0" fontId="31" fillId="0" borderId="21" xfId="0" quotePrefix="1" applyFont="1" applyBorder="1" applyAlignment="1">
      <alignment horizontal="left" vertical="center" wrapText="1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>
      <alignment vertical="center"/>
    </xf>
    <xf numFmtId="0" fontId="31" fillId="0" borderId="17" xfId="0" quotePrefix="1" applyFont="1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0" xfId="0" quotePrefix="1" applyBorder="1" applyAlignment="1">
      <alignment horizontal="center" vertical="center"/>
    </xf>
    <xf numFmtId="0" fontId="44" fillId="0" borderId="40" xfId="0" quotePrefix="1" applyFont="1" applyBorder="1" applyAlignment="1">
      <alignment horizontal="left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4" xfId="0" quotePrefix="1" applyFill="1" applyBorder="1" applyAlignment="1">
      <alignment horizontal="left" vertical="center" wrapText="1"/>
    </xf>
    <xf numFmtId="0" fontId="36" fillId="0" borderId="23" xfId="0" quotePrefix="1" applyFont="1" applyBorder="1" applyAlignment="1">
      <alignment vertical="center" wrapText="1"/>
    </xf>
    <xf numFmtId="0" fontId="36" fillId="0" borderId="23" xfId="0" quotePrefix="1" applyFont="1" applyBorder="1">
      <alignment vertical="center"/>
    </xf>
    <xf numFmtId="0" fontId="36" fillId="0" borderId="24" xfId="0" quotePrefix="1" applyFont="1" applyBorder="1">
      <alignment vertical="center"/>
    </xf>
    <xf numFmtId="0" fontId="36" fillId="0" borderId="22" xfId="0" applyFont="1" applyBorder="1" applyAlignment="1">
      <alignment horizontal="center" vertical="center" wrapText="1"/>
    </xf>
    <xf numFmtId="0" fontId="0" fillId="0" borderId="20" xfId="0" quotePrefix="1" applyBorder="1" applyAlignment="1">
      <alignment horizontal="left" vertical="center" wrapText="1"/>
    </xf>
    <xf numFmtId="9" fontId="48" fillId="7" borderId="23" xfId="0" applyNumberFormat="1" applyFont="1" applyFill="1" applyBorder="1" applyAlignment="1">
      <alignment vertical="center" wrapText="1"/>
    </xf>
    <xf numFmtId="0" fontId="49" fillId="0" borderId="18" xfId="0" quotePrefix="1" applyFont="1" applyBorder="1" applyAlignment="1">
      <alignment vertical="center" wrapText="1"/>
    </xf>
    <xf numFmtId="41" fontId="49" fillId="0" borderId="17" xfId="1" quotePrefix="1" applyFont="1" applyBorder="1" applyAlignment="1">
      <alignment vertical="center" wrapText="1"/>
    </xf>
    <xf numFmtId="41" fontId="47" fillId="0" borderId="26" xfId="1" applyFont="1" applyBorder="1" applyAlignment="1">
      <alignment vertical="center" wrapText="1"/>
    </xf>
    <xf numFmtId="41" fontId="47" fillId="0" borderId="20" xfId="1" applyFont="1" applyBorder="1" applyAlignment="1">
      <alignment vertical="center" wrapText="1"/>
    </xf>
    <xf numFmtId="41" fontId="55" fillId="0" borderId="55" xfId="1" applyFont="1" applyBorder="1">
      <alignment vertical="center"/>
    </xf>
    <xf numFmtId="41" fontId="47" fillId="0" borderId="26" xfId="1" applyNumberFormat="1" applyFont="1" applyBorder="1" applyAlignment="1">
      <alignment vertical="center" wrapText="1"/>
    </xf>
    <xf numFmtId="41" fontId="55" fillId="0" borderId="21" xfId="1" applyFont="1" applyBorder="1">
      <alignment vertical="center"/>
    </xf>
    <xf numFmtId="41" fontId="31" fillId="0" borderId="14" xfId="1" applyFont="1" applyBorder="1">
      <alignment vertical="center"/>
    </xf>
    <xf numFmtId="41" fontId="31" fillId="0" borderId="15" xfId="1" applyFont="1" applyBorder="1">
      <alignment vertical="center"/>
    </xf>
    <xf numFmtId="41" fontId="31" fillId="0" borderId="17" xfId="1" applyFont="1" applyBorder="1">
      <alignment vertical="center"/>
    </xf>
    <xf numFmtId="41" fontId="31" fillId="0" borderId="18" xfId="1" applyFont="1" applyBorder="1">
      <alignment vertical="center"/>
    </xf>
    <xf numFmtId="41" fontId="31" fillId="0" borderId="20" xfId="1" applyFont="1" applyBorder="1">
      <alignment vertical="center"/>
    </xf>
    <xf numFmtId="41" fontId="31" fillId="0" borderId="21" xfId="1" applyFont="1" applyBorder="1">
      <alignment vertical="center"/>
    </xf>
    <xf numFmtId="0" fontId="31" fillId="0" borderId="87" xfId="0" applyFont="1" applyBorder="1" applyAlignment="1">
      <alignment horizontal="center" vertical="center"/>
    </xf>
    <xf numFmtId="0" fontId="31" fillId="0" borderId="88" xfId="0" applyFont="1" applyBorder="1" applyAlignment="1">
      <alignment horizontal="center" vertical="center"/>
    </xf>
    <xf numFmtId="41" fontId="31" fillId="0" borderId="91" xfId="1" applyFont="1" applyBorder="1">
      <alignment vertical="center"/>
    </xf>
    <xf numFmtId="41" fontId="31" fillId="0" borderId="51" xfId="1" applyFont="1" applyBorder="1">
      <alignment vertical="center"/>
    </xf>
    <xf numFmtId="41" fontId="31" fillId="0" borderId="19" xfId="1" applyFont="1" applyBorder="1">
      <alignment vertical="center"/>
    </xf>
    <xf numFmtId="41" fontId="31" fillId="0" borderId="59" xfId="1" applyFont="1" applyBorder="1">
      <alignment vertical="center"/>
    </xf>
    <xf numFmtId="0" fontId="31" fillId="0" borderId="0" xfId="0" quotePrefix="1" applyFont="1" applyAlignment="1">
      <alignment vertical="center"/>
    </xf>
    <xf numFmtId="0" fontId="7" fillId="0" borderId="0" xfId="0" applyFont="1">
      <alignment vertical="center"/>
    </xf>
    <xf numFmtId="0" fontId="7" fillId="43" borderId="16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41" fontId="39" fillId="0" borderId="17" xfId="1" applyFont="1" applyBorder="1">
      <alignment vertical="center"/>
    </xf>
    <xf numFmtId="41" fontId="39" fillId="0" borderId="18" xfId="1" applyFont="1" applyBorder="1">
      <alignment vertical="center"/>
    </xf>
    <xf numFmtId="0" fontId="33" fillId="0" borderId="17" xfId="0" quotePrefix="1" applyFont="1" applyBorder="1" applyAlignment="1">
      <alignment vertical="center" wrapText="1"/>
    </xf>
    <xf numFmtId="0" fontId="0" fillId="0" borderId="18" xfId="0" applyBorder="1" applyAlignment="1">
      <alignment vertical="center"/>
    </xf>
    <xf numFmtId="41" fontId="0" fillId="0" borderId="17" xfId="1" applyFont="1" applyBorder="1" applyAlignment="1">
      <alignment vertical="center"/>
    </xf>
    <xf numFmtId="0" fontId="3" fillId="6" borderId="23" xfId="0" applyFont="1" applyFill="1" applyBorder="1" applyAlignment="1">
      <alignment vertical="center"/>
    </xf>
    <xf numFmtId="41" fontId="36" fillId="0" borderId="15" xfId="0" applyNumberFormat="1" applyFont="1" applyBorder="1">
      <alignment vertical="center"/>
    </xf>
    <xf numFmtId="41" fontId="36" fillId="0" borderId="18" xfId="0" applyNumberFormat="1" applyFont="1" applyBorder="1">
      <alignment vertical="center"/>
    </xf>
    <xf numFmtId="41" fontId="36" fillId="0" borderId="21" xfId="0" applyNumberFormat="1" applyFont="1" applyBorder="1">
      <alignment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center"/>
    </xf>
    <xf numFmtId="0" fontId="7" fillId="45" borderId="89" xfId="0" applyFont="1" applyFill="1" applyBorder="1" applyAlignment="1">
      <alignment horizontal="center" vertical="center"/>
    </xf>
    <xf numFmtId="41" fontId="56" fillId="44" borderId="90" xfId="1" applyFont="1" applyFill="1" applyBorder="1">
      <alignment vertical="center"/>
    </xf>
    <xf numFmtId="41" fontId="56" fillId="44" borderId="16" xfId="1" applyFont="1" applyFill="1" applyBorder="1">
      <alignment vertical="center"/>
    </xf>
    <xf numFmtId="0" fontId="0" fillId="0" borderId="41" xfId="0" applyBorder="1" applyAlignment="1">
      <alignment horizontal="center" vertical="center"/>
    </xf>
    <xf numFmtId="41" fontId="0" fillId="0" borderId="42" xfId="1" applyFont="1" applyBorder="1" applyAlignment="1">
      <alignment horizontal="center" vertical="center"/>
    </xf>
    <xf numFmtId="41" fontId="55" fillId="0" borderId="14" xfId="1" applyFont="1" applyBorder="1" applyAlignment="1">
      <alignment horizontal="right" vertical="center" wrapText="1"/>
    </xf>
    <xf numFmtId="41" fontId="55" fillId="0" borderId="20" xfId="1" applyFont="1" applyBorder="1" applyAlignment="1">
      <alignment horizontal="right" vertical="center" wrapText="1"/>
    </xf>
    <xf numFmtId="9" fontId="55" fillId="0" borderId="20" xfId="50" applyFont="1" applyBorder="1" applyAlignment="1">
      <alignment horizontal="right" vertical="center" wrapText="1"/>
    </xf>
    <xf numFmtId="0" fontId="57" fillId="46" borderId="22" xfId="0" applyFont="1" applyFill="1" applyBorder="1" applyAlignment="1">
      <alignment horizontal="center" vertical="center" wrapText="1"/>
    </xf>
    <xf numFmtId="0" fontId="55" fillId="0" borderId="27" xfId="0" applyFont="1" applyBorder="1" applyAlignment="1">
      <alignment horizontal="center" vertical="center" wrapText="1"/>
    </xf>
    <xf numFmtId="41" fontId="55" fillId="0" borderId="26" xfId="1" applyFont="1" applyBorder="1" applyAlignment="1">
      <alignment horizontal="right" vertical="center" wrapText="1"/>
    </xf>
    <xf numFmtId="41" fontId="55" fillId="47" borderId="23" xfId="1" applyFont="1" applyFill="1" applyBorder="1" applyAlignment="1">
      <alignment horizontal="right" vertical="center" wrapText="1"/>
    </xf>
    <xf numFmtId="0" fontId="0" fillId="7" borderId="25" xfId="0" applyFill="1" applyBorder="1" applyAlignment="1">
      <alignment horizontal="center" vertical="center"/>
    </xf>
    <xf numFmtId="0" fontId="58" fillId="48" borderId="109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5" fillId="0" borderId="0" xfId="0" applyFont="1" applyAlignment="1">
      <alignment vertical="center" wrapText="1"/>
    </xf>
    <xf numFmtId="0" fontId="46" fillId="0" borderId="19" xfId="0" applyFont="1" applyFill="1" applyBorder="1" applyAlignment="1">
      <alignment horizontal="center" vertical="center" wrapText="1"/>
    </xf>
    <xf numFmtId="3" fontId="47" fillId="0" borderId="20" xfId="0" applyNumberFormat="1" applyFont="1" applyFill="1" applyBorder="1" applyAlignment="1">
      <alignment vertical="center" wrapText="1"/>
    </xf>
    <xf numFmtId="3" fontId="47" fillId="0" borderId="21" xfId="0" applyNumberFormat="1" applyFont="1" applyFill="1" applyBorder="1" applyAlignment="1">
      <alignment vertical="center" wrapText="1"/>
    </xf>
    <xf numFmtId="0" fontId="46" fillId="0" borderId="59" xfId="0" applyFont="1" applyFill="1" applyBorder="1" applyAlignment="1">
      <alignment horizontal="center" vertical="center" wrapText="1"/>
    </xf>
    <xf numFmtId="3" fontId="47" fillId="0" borderId="14" xfId="0" applyNumberFormat="1" applyFont="1" applyFill="1" applyBorder="1" applyAlignment="1">
      <alignment vertical="center" wrapText="1"/>
    </xf>
    <xf numFmtId="0" fontId="47" fillId="0" borderId="14" xfId="0" applyFont="1" applyFill="1" applyBorder="1" applyAlignment="1">
      <alignment vertical="center" wrapText="1"/>
    </xf>
    <xf numFmtId="0" fontId="47" fillId="0" borderId="15" xfId="0" applyFont="1" applyFill="1" applyBorder="1" applyAlignment="1">
      <alignment vertical="center" wrapText="1"/>
    </xf>
    <xf numFmtId="0" fontId="46" fillId="0" borderId="16" xfId="0" applyFont="1" applyFill="1" applyBorder="1" applyAlignment="1">
      <alignment horizontal="center" vertical="center" wrapText="1"/>
    </xf>
    <xf numFmtId="9" fontId="47" fillId="0" borderId="17" xfId="0" applyNumberFormat="1" applyFont="1" applyFill="1" applyBorder="1" applyAlignment="1">
      <alignment horizontal="center" vertical="center" wrapText="1"/>
    </xf>
    <xf numFmtId="9" fontId="47" fillId="0" borderId="18" xfId="0" applyNumberFormat="1" applyFont="1" applyFill="1" applyBorder="1" applyAlignment="1">
      <alignment horizontal="center" vertical="center" wrapText="1"/>
    </xf>
    <xf numFmtId="9" fontId="48" fillId="0" borderId="17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33" fillId="0" borderId="17" xfId="0" quotePrefix="1" applyFont="1" applyBorder="1" applyAlignment="1">
      <alignment horizontal="left" vertical="center" wrapText="1"/>
    </xf>
    <xf numFmtId="0" fontId="33" fillId="0" borderId="18" xfId="0" quotePrefix="1" applyFont="1" applyBorder="1" applyAlignment="1">
      <alignment horizontal="left" vertical="center" wrapText="1"/>
    </xf>
    <xf numFmtId="0" fontId="0" fillId="0" borderId="21" xfId="0" quotePrefix="1" applyBorder="1" applyAlignment="1">
      <alignment horizontal="left" vertical="center"/>
    </xf>
    <xf numFmtId="41" fontId="0" fillId="0" borderId="42" xfId="1" applyFont="1" applyBorder="1" applyAlignment="1">
      <alignment vertical="center" wrapText="1"/>
    </xf>
    <xf numFmtId="41" fontId="0" fillId="0" borderId="42" xfId="1" applyFont="1" applyBorder="1" applyAlignment="1">
      <alignment vertical="center"/>
    </xf>
    <xf numFmtId="41" fontId="0" fillId="0" borderId="43" xfId="1" applyFont="1" applyBorder="1" applyAlignment="1">
      <alignment vertical="center"/>
    </xf>
    <xf numFmtId="0" fontId="3" fillId="49" borderId="22" xfId="0" applyFont="1" applyFill="1" applyBorder="1" applyAlignment="1">
      <alignment horizontal="center" vertical="center"/>
    </xf>
    <xf numFmtId="0" fontId="3" fillId="49" borderId="23" xfId="0" applyFont="1" applyFill="1" applyBorder="1" applyAlignment="1">
      <alignment horizontal="center" vertical="center"/>
    </xf>
    <xf numFmtId="0" fontId="3" fillId="49" borderId="24" xfId="0" applyFont="1" applyFill="1" applyBorder="1" applyAlignment="1">
      <alignment horizontal="center" vertical="center"/>
    </xf>
    <xf numFmtId="41" fontId="33" fillId="0" borderId="17" xfId="1" quotePrefix="1" applyFont="1" applyBorder="1" applyAlignment="1">
      <alignment vertical="center" wrapText="1"/>
    </xf>
    <xf numFmtId="0" fontId="0" fillId="0" borderId="18" xfId="0" quotePrefix="1" applyBorder="1" applyAlignment="1">
      <alignment vertical="center"/>
    </xf>
    <xf numFmtId="0" fontId="0" fillId="0" borderId="14" xfId="0" quotePrefix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46" fillId="42" borderId="17" xfId="0" applyFont="1" applyFill="1" applyBorder="1" applyAlignment="1">
      <alignment horizontal="center" vertical="center" wrapText="1"/>
    </xf>
    <xf numFmtId="0" fontId="46" fillId="42" borderId="62" xfId="0" applyFont="1" applyFill="1" applyBorder="1" applyAlignment="1">
      <alignment horizontal="center" vertical="center" wrapText="1"/>
    </xf>
    <xf numFmtId="0" fontId="46" fillId="42" borderId="29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9" fontId="60" fillId="0" borderId="17" xfId="0" applyNumberFormat="1" applyFont="1" applyFill="1" applyBorder="1" applyAlignment="1">
      <alignment horizontal="center" vertical="center" wrapText="1"/>
    </xf>
    <xf numFmtId="41" fontId="47" fillId="0" borderId="14" xfId="1" applyFont="1" applyFill="1" applyBorder="1" applyAlignment="1">
      <alignment horizontal="right" vertical="center" wrapText="1"/>
    </xf>
    <xf numFmtId="0" fontId="0" fillId="0" borderId="15" xfId="0" quotePrefix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57" fillId="46" borderId="23" xfId="0" applyFont="1" applyFill="1" applyBorder="1" applyAlignment="1">
      <alignment horizontal="center" vertical="center" wrapText="1"/>
    </xf>
    <xf numFmtId="0" fontId="57" fillId="46" borderId="24" xfId="0" applyFont="1" applyFill="1" applyBorder="1" applyAlignment="1">
      <alignment horizontal="center" vertical="center" wrapText="1"/>
    </xf>
    <xf numFmtId="0" fontId="55" fillId="47" borderId="22" xfId="0" applyFont="1" applyFill="1" applyBorder="1" applyAlignment="1">
      <alignment horizontal="center" vertical="center" wrapText="1"/>
    </xf>
    <xf numFmtId="0" fontId="55" fillId="47" borderId="23" xfId="0" applyFont="1" applyFill="1" applyBorder="1" applyAlignment="1">
      <alignment horizontal="center" vertical="center" wrapText="1"/>
    </xf>
    <xf numFmtId="0" fontId="55" fillId="47" borderId="24" xfId="0" applyFont="1" applyFill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 wrapText="1"/>
    </xf>
    <xf numFmtId="0" fontId="55" fillId="0" borderId="59" xfId="0" applyFont="1" applyBorder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vertical="center" wrapText="1"/>
    </xf>
    <xf numFmtId="0" fontId="55" fillId="0" borderId="26" xfId="0" applyFont="1" applyBorder="1" applyAlignment="1">
      <alignment horizontal="center" vertical="center" wrapText="1"/>
    </xf>
    <xf numFmtId="0" fontId="55" fillId="0" borderId="55" xfId="0" applyFont="1" applyBorder="1" applyAlignment="1">
      <alignment horizontal="center" vertical="center" wrapText="1"/>
    </xf>
    <xf numFmtId="41" fontId="33" fillId="7" borderId="24" xfId="0" applyNumberFormat="1" applyFont="1" applyFill="1" applyBorder="1">
      <alignment vertical="center"/>
    </xf>
    <xf numFmtId="0" fontId="0" fillId="0" borderId="41" xfId="0" quotePrefix="1" applyBorder="1" applyAlignment="1">
      <alignment horizontal="left" vertical="center"/>
    </xf>
    <xf numFmtId="0" fontId="0" fillId="0" borderId="43" xfId="0" quotePrefix="1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5" xfId="0" quotePrefix="1" applyBorder="1" applyAlignment="1">
      <alignment horizontal="left" vertical="center" wrapText="1"/>
    </xf>
    <xf numFmtId="41" fontId="61" fillId="50" borderId="22" xfId="1" applyFont="1" applyFill="1" applyBorder="1" applyAlignment="1">
      <alignment horizontal="center" vertical="center"/>
    </xf>
    <xf numFmtId="41" fontId="61" fillId="50" borderId="23" xfId="1" applyFont="1" applyFill="1" applyBorder="1" applyAlignment="1">
      <alignment horizontal="center" vertical="center"/>
    </xf>
    <xf numFmtId="41" fontId="61" fillId="50" borderId="24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7" fontId="47" fillId="0" borderId="0" xfId="0" applyNumberFormat="1" applyFont="1" applyBorder="1" applyAlignment="1">
      <alignment vertical="center" wrapText="1"/>
    </xf>
    <xf numFmtId="177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16" xfId="0" applyBorder="1">
      <alignment vertical="center"/>
    </xf>
    <xf numFmtId="41" fontId="0" fillId="0" borderId="19" xfId="1" applyFont="1" applyBorder="1" applyAlignment="1">
      <alignment horizontal="center" vertical="center"/>
    </xf>
    <xf numFmtId="41" fontId="0" fillId="0" borderId="20" xfId="1" applyFont="1" applyBorder="1">
      <alignment vertical="center"/>
    </xf>
    <xf numFmtId="41" fontId="0" fillId="0" borderId="21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8" xfId="1" applyFont="1" applyBorder="1">
      <alignment vertical="center"/>
    </xf>
    <xf numFmtId="0" fontId="0" fillId="0" borderId="0" xfId="0" applyFill="1" applyBorder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41" fontId="49" fillId="0" borderId="40" xfId="1" quotePrefix="1" applyFont="1" applyBorder="1" applyAlignment="1">
      <alignment vertical="center" wrapText="1"/>
    </xf>
    <xf numFmtId="0" fontId="49" fillId="0" borderId="41" xfId="0" quotePrefix="1" applyFont="1" applyBorder="1" applyAlignment="1">
      <alignment vertical="center" wrapText="1"/>
    </xf>
    <xf numFmtId="0" fontId="0" fillId="0" borderId="18" xfId="0" quotePrefix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quotePrefix="1" applyBorder="1" applyAlignment="1">
      <alignment horizontal="left" vertical="center" wrapText="1"/>
    </xf>
    <xf numFmtId="41" fontId="0" fillId="0" borderId="23" xfId="1" applyFont="1" applyBorder="1" applyAlignment="1">
      <alignment horizontal="center" vertical="center"/>
    </xf>
    <xf numFmtId="0" fontId="0" fillId="0" borderId="24" xfId="0" quotePrefix="1" applyBorder="1" applyAlignment="1">
      <alignment horizontal="left" vertical="center"/>
    </xf>
    <xf numFmtId="177" fontId="47" fillId="0" borderId="14" xfId="1" applyNumberFormat="1" applyFont="1" applyBorder="1" applyAlignment="1">
      <alignment horizontal="center" vertical="center" wrapText="1"/>
    </xf>
    <xf numFmtId="41" fontId="65" fillId="0" borderId="14" xfId="1" applyFont="1" applyBorder="1" applyAlignment="1">
      <alignment horizontal="right" vertical="center" wrapText="1"/>
    </xf>
    <xf numFmtId="177" fontId="65" fillId="0" borderId="15" xfId="1" applyNumberFormat="1" applyFont="1" applyBorder="1" applyAlignment="1">
      <alignment horizontal="right" vertical="center" wrapText="1"/>
    </xf>
    <xf numFmtId="177" fontId="47" fillId="51" borderId="14" xfId="1" applyNumberFormat="1" applyFont="1" applyFill="1" applyBorder="1" applyAlignment="1">
      <alignment horizontal="center" vertical="center" wrapText="1"/>
    </xf>
    <xf numFmtId="41" fontId="65" fillId="51" borderId="14" xfId="1" applyFont="1" applyFill="1" applyBorder="1" applyAlignment="1">
      <alignment horizontal="right" vertical="center" wrapText="1"/>
    </xf>
    <xf numFmtId="177" fontId="65" fillId="51" borderId="15" xfId="1" applyNumberFormat="1" applyFont="1" applyFill="1" applyBorder="1" applyAlignment="1">
      <alignment horizontal="right" vertical="center" wrapText="1"/>
    </xf>
    <xf numFmtId="177" fontId="47" fillId="0" borderId="20" xfId="1" applyNumberFormat="1" applyFont="1" applyBorder="1" applyAlignment="1">
      <alignment horizontal="center" vertical="center" wrapText="1"/>
    </xf>
    <xf numFmtId="41" fontId="65" fillId="0" borderId="20" xfId="1" applyFont="1" applyBorder="1" applyAlignment="1">
      <alignment horizontal="right" vertical="center" wrapText="1"/>
    </xf>
    <xf numFmtId="177" fontId="65" fillId="0" borderId="21" xfId="1" applyNumberFormat="1" applyFont="1" applyBorder="1" applyAlignment="1">
      <alignment horizontal="right" vertical="center" wrapText="1"/>
    </xf>
    <xf numFmtId="177" fontId="46" fillId="45" borderId="23" xfId="1" applyNumberFormat="1" applyFont="1" applyFill="1" applyBorder="1" applyAlignment="1">
      <alignment horizontal="center" vertical="center" wrapText="1"/>
    </xf>
    <xf numFmtId="177" fontId="46" fillId="45" borderId="24" xfId="1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1" fontId="30" fillId="7" borderId="39" xfId="1" applyFont="1" applyFill="1" applyBorder="1">
      <alignment vertical="center"/>
    </xf>
    <xf numFmtId="177" fontId="47" fillId="40" borderId="14" xfId="1" applyNumberFormat="1" applyFont="1" applyFill="1" applyBorder="1" applyAlignment="1">
      <alignment horizontal="center" vertical="center" wrapText="1"/>
    </xf>
    <xf numFmtId="41" fontId="65" fillId="40" borderId="14" xfId="1" applyFont="1" applyFill="1" applyBorder="1" applyAlignment="1">
      <alignment horizontal="right" vertical="center" wrapText="1"/>
    </xf>
    <xf numFmtId="177" fontId="65" fillId="40" borderId="15" xfId="1" applyNumberFormat="1" applyFont="1" applyFill="1" applyBorder="1" applyAlignment="1">
      <alignment horizontal="right" vertical="center" wrapText="1"/>
    </xf>
    <xf numFmtId="177" fontId="47" fillId="4" borderId="14" xfId="1" applyNumberFormat="1" applyFont="1" applyFill="1" applyBorder="1" applyAlignment="1">
      <alignment horizontal="center" vertical="center" wrapText="1"/>
    </xf>
    <xf numFmtId="41" fontId="65" fillId="4" borderId="14" xfId="1" applyFont="1" applyFill="1" applyBorder="1" applyAlignment="1">
      <alignment horizontal="right" vertical="center" wrapText="1"/>
    </xf>
    <xf numFmtId="177" fontId="65" fillId="4" borderId="15" xfId="1" applyNumberFormat="1" applyFont="1" applyFill="1" applyBorder="1" applyAlignment="1">
      <alignment horizontal="right" vertical="center" wrapText="1"/>
    </xf>
    <xf numFmtId="177" fontId="47" fillId="40" borderId="26" xfId="1" applyNumberFormat="1" applyFont="1" applyFill="1" applyBorder="1" applyAlignment="1">
      <alignment horizontal="center" vertical="center" wrapText="1"/>
    </xf>
    <xf numFmtId="41" fontId="65" fillId="40" borderId="26" xfId="1" applyFont="1" applyFill="1" applyBorder="1" applyAlignment="1">
      <alignment horizontal="right" vertical="center" wrapText="1"/>
    </xf>
    <xf numFmtId="177" fontId="65" fillId="40" borderId="55" xfId="1" applyNumberFormat="1" applyFont="1" applyFill="1" applyBorder="1" applyAlignment="1">
      <alignment horizontal="right" vertical="center" wrapText="1"/>
    </xf>
    <xf numFmtId="177" fontId="65" fillId="3" borderId="23" xfId="1" applyNumberFormat="1" applyFont="1" applyFill="1" applyBorder="1" applyAlignment="1">
      <alignment horizontal="right" vertical="center" wrapText="1"/>
    </xf>
    <xf numFmtId="41" fontId="65" fillId="3" borderId="24" xfId="1" applyFont="1" applyFill="1" applyBorder="1" applyAlignment="1">
      <alignment horizontal="right" vertical="center" wrapText="1"/>
    </xf>
    <xf numFmtId="177" fontId="64" fillId="3" borderId="23" xfId="1" applyNumberFormat="1" applyFont="1" applyFill="1" applyBorder="1" applyAlignment="1">
      <alignment horizontal="right" vertical="center" wrapText="1"/>
    </xf>
    <xf numFmtId="41" fontId="55" fillId="0" borderId="48" xfId="1" applyFont="1" applyBorder="1" applyAlignment="1">
      <alignment horizontal="right" vertical="center" wrapText="1"/>
    </xf>
    <xf numFmtId="41" fontId="55" fillId="0" borderId="20" xfId="1" applyFont="1" applyFill="1" applyBorder="1" applyAlignment="1">
      <alignment horizontal="right" vertical="center" wrapText="1"/>
    </xf>
    <xf numFmtId="0" fontId="31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41" fontId="31" fillId="0" borderId="14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2" fillId="48" borderId="14" xfId="0" applyFont="1" applyFill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/>
    </xf>
    <xf numFmtId="41" fontId="31" fillId="0" borderId="20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41" fontId="31" fillId="0" borderId="26" xfId="0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41" fontId="31" fillId="7" borderId="23" xfId="0" applyNumberFormat="1" applyFont="1" applyFill="1" applyBorder="1">
      <alignment vertical="center"/>
    </xf>
    <xf numFmtId="41" fontId="31" fillId="7" borderId="24" xfId="0" applyNumberFormat="1" applyFont="1" applyFill="1" applyBorder="1">
      <alignment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41" fontId="7" fillId="4" borderId="23" xfId="0" applyNumberFormat="1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3" fontId="58" fillId="0" borderId="84" xfId="0" applyNumberFormat="1" applyFont="1" applyBorder="1">
      <alignment vertical="center"/>
    </xf>
    <xf numFmtId="0" fontId="3" fillId="0" borderId="43" xfId="0" applyFont="1" applyFill="1" applyBorder="1" applyAlignment="1">
      <alignment horizontal="center" vertical="center"/>
    </xf>
    <xf numFmtId="0" fontId="0" fillId="0" borderId="18" xfId="0" quotePrefix="1" applyBorder="1" applyAlignment="1">
      <alignment horizontal="left" vertical="center" wrapText="1"/>
    </xf>
    <xf numFmtId="0" fontId="66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179" fontId="32" fillId="0" borderId="20" xfId="0" applyNumberFormat="1" applyFont="1" applyBorder="1" applyAlignment="1">
      <alignment horizontal="center" vertical="center"/>
    </xf>
    <xf numFmtId="179" fontId="31" fillId="0" borderId="14" xfId="0" applyNumberFormat="1" applyFont="1" applyBorder="1" applyAlignment="1">
      <alignment horizontal="center" vertical="center"/>
    </xf>
    <xf numFmtId="179" fontId="32" fillId="0" borderId="14" xfId="0" applyNumberFormat="1" applyFont="1" applyBorder="1" applyAlignment="1">
      <alignment horizontal="center" vertical="center"/>
    </xf>
    <xf numFmtId="179" fontId="32" fillId="48" borderId="14" xfId="0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0" xfId="0" quotePrefix="1" applyBorder="1" applyAlignment="1">
      <alignment horizontal="left" vertical="center"/>
    </xf>
    <xf numFmtId="0" fontId="57" fillId="46" borderId="23" xfId="0" quotePrefix="1" applyFont="1" applyFill="1" applyBorder="1" applyAlignment="1">
      <alignment horizontal="center" vertical="center" wrapText="1"/>
    </xf>
    <xf numFmtId="41" fontId="67" fillId="0" borderId="20" xfId="1" applyFont="1" applyBorder="1" applyAlignment="1">
      <alignment horizontal="right" vertical="center" wrapText="1"/>
    </xf>
    <xf numFmtId="41" fontId="68" fillId="0" borderId="20" xfId="1" applyFont="1" applyBorder="1" applyAlignment="1">
      <alignment horizontal="right" vertical="center" wrapText="1"/>
    </xf>
    <xf numFmtId="9" fontId="67" fillId="0" borderId="20" xfId="50" applyFont="1" applyBorder="1" applyAlignment="1">
      <alignment horizontal="right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0" borderId="41" xfId="0" quotePrefix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6" fillId="42" borderId="60" xfId="0" applyFont="1" applyFill="1" applyBorder="1" applyAlignment="1">
      <alignment horizontal="center" vertical="center" wrapText="1"/>
    </xf>
    <xf numFmtId="0" fontId="46" fillId="42" borderId="84" xfId="0" applyFont="1" applyFill="1" applyBorder="1" applyAlignment="1">
      <alignment horizontal="center" vertical="center" wrapText="1"/>
    </xf>
    <xf numFmtId="0" fontId="46" fillId="42" borderId="61" xfId="0" applyFont="1" applyFill="1" applyBorder="1" applyAlignment="1">
      <alignment horizontal="center" vertical="center" wrapText="1"/>
    </xf>
    <xf numFmtId="0" fontId="46" fillId="42" borderId="110" xfId="0" applyFont="1" applyFill="1" applyBorder="1" applyAlignment="1">
      <alignment horizontal="center" vertical="center" wrapText="1"/>
    </xf>
    <xf numFmtId="0" fontId="46" fillId="42" borderId="40" xfId="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41" fontId="0" fillId="0" borderId="42" xfId="1" applyFont="1" applyBorder="1" applyAlignment="1">
      <alignment horizontal="left" vertical="center" wrapText="1"/>
    </xf>
    <xf numFmtId="41" fontId="0" fillId="0" borderId="42" xfId="1" applyFont="1" applyBorder="1" applyAlignment="1">
      <alignment horizontal="left" vertical="center"/>
    </xf>
    <xf numFmtId="41" fontId="0" fillId="0" borderId="43" xfId="1" applyFont="1" applyBorder="1" applyAlignment="1">
      <alignment horizontal="left" vertical="center"/>
    </xf>
    <xf numFmtId="177" fontId="46" fillId="45" borderId="25" xfId="1" applyNumberFormat="1" applyFont="1" applyFill="1" applyBorder="1" applyAlignment="1">
      <alignment horizontal="center" vertical="center" wrapText="1"/>
    </xf>
    <xf numFmtId="177" fontId="46" fillId="45" borderId="53" xfId="1" applyNumberFormat="1" applyFont="1" applyFill="1" applyBorder="1" applyAlignment="1">
      <alignment horizontal="center" vertical="center" wrapText="1"/>
    </xf>
    <xf numFmtId="177" fontId="46" fillId="45" borderId="44" xfId="1" applyNumberFormat="1" applyFont="1" applyFill="1" applyBorder="1" applyAlignment="1">
      <alignment horizontal="center" vertical="center" wrapText="1"/>
    </xf>
    <xf numFmtId="177" fontId="47" fillId="0" borderId="62" xfId="1" applyNumberFormat="1" applyFont="1" applyBorder="1" applyAlignment="1">
      <alignment horizontal="center" vertical="center" wrapText="1"/>
    </xf>
    <xf numFmtId="177" fontId="47" fillId="0" borderId="28" xfId="1" applyNumberFormat="1" applyFont="1" applyBorder="1" applyAlignment="1">
      <alignment horizontal="center" vertical="center" wrapText="1"/>
    </xf>
    <xf numFmtId="177" fontId="47" fillId="0" borderId="19" xfId="1" applyNumberFormat="1" applyFont="1" applyBorder="1" applyAlignment="1">
      <alignment horizontal="center" vertical="center" wrapText="1"/>
    </xf>
    <xf numFmtId="177" fontId="47" fillId="0" borderId="110" xfId="1" applyNumberFormat="1" applyFont="1" applyBorder="1" applyAlignment="1">
      <alignment horizontal="center" vertical="center" wrapText="1"/>
    </xf>
    <xf numFmtId="177" fontId="47" fillId="0" borderId="20" xfId="1" applyNumberFormat="1" applyFont="1" applyBorder="1" applyAlignment="1">
      <alignment horizontal="center" vertical="center" wrapText="1"/>
    </xf>
    <xf numFmtId="177" fontId="47" fillId="0" borderId="26" xfId="1" applyNumberFormat="1" applyFont="1" applyBorder="1" applyAlignment="1">
      <alignment horizontal="center" vertical="center" wrapText="1"/>
    </xf>
    <xf numFmtId="177" fontId="47" fillId="4" borderId="111" xfId="1" applyNumberFormat="1" applyFont="1" applyFill="1" applyBorder="1" applyAlignment="1">
      <alignment horizontal="center" vertical="center" wrapText="1"/>
    </xf>
    <xf numFmtId="177" fontId="47" fillId="4" borderId="52" xfId="1" applyNumberFormat="1" applyFont="1" applyFill="1" applyBorder="1" applyAlignment="1">
      <alignment horizontal="center" vertical="center" wrapText="1"/>
    </xf>
    <xf numFmtId="177" fontId="47" fillId="4" borderId="87" xfId="1" applyNumberFormat="1" applyFont="1" applyFill="1" applyBorder="1" applyAlignment="1">
      <alignment horizontal="center" vertical="center" wrapText="1"/>
    </xf>
    <xf numFmtId="177" fontId="47" fillId="4" borderId="91" xfId="1" applyNumberFormat="1" applyFont="1" applyFill="1" applyBorder="1" applyAlignment="1">
      <alignment horizontal="center" vertical="center" wrapText="1"/>
    </xf>
    <xf numFmtId="177" fontId="47" fillId="40" borderId="111" xfId="1" applyNumberFormat="1" applyFont="1" applyFill="1" applyBorder="1" applyAlignment="1">
      <alignment horizontal="center" vertical="center" wrapText="1"/>
    </xf>
    <xf numFmtId="177" fontId="47" fillId="40" borderId="52" xfId="1" applyNumberFormat="1" applyFont="1" applyFill="1" applyBorder="1" applyAlignment="1">
      <alignment horizontal="center" vertical="center" wrapText="1"/>
    </xf>
    <xf numFmtId="177" fontId="47" fillId="40" borderId="86" xfId="1" applyNumberFormat="1" applyFont="1" applyFill="1" applyBorder="1" applyAlignment="1">
      <alignment horizontal="center" vertical="center" wrapText="1"/>
    </xf>
    <xf numFmtId="177" fontId="47" fillId="40" borderId="45" xfId="1" applyNumberFormat="1" applyFont="1" applyFill="1" applyBorder="1" applyAlignment="1">
      <alignment horizontal="center" vertical="center" wrapText="1"/>
    </xf>
    <xf numFmtId="177" fontId="47" fillId="3" borderId="25" xfId="1" applyNumberFormat="1" applyFont="1" applyFill="1" applyBorder="1" applyAlignment="1">
      <alignment horizontal="center" vertical="center" wrapText="1"/>
    </xf>
    <xf numFmtId="177" fontId="47" fillId="3" borderId="53" xfId="1" applyNumberFormat="1" applyFont="1" applyFill="1" applyBorder="1" applyAlignment="1">
      <alignment horizontal="center" vertical="center" wrapText="1"/>
    </xf>
    <xf numFmtId="177" fontId="47" fillId="3" borderId="44" xfId="1" applyNumberFormat="1" applyFont="1" applyFill="1" applyBorder="1" applyAlignment="1">
      <alignment horizontal="center" vertical="center" wrapText="1"/>
    </xf>
    <xf numFmtId="0" fontId="0" fillId="0" borderId="101" xfId="0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2" fillId="41" borderId="23" xfId="0" applyFont="1" applyFill="1" applyBorder="1" applyAlignment="1">
      <alignment horizontal="center" vertical="center" wrapText="1"/>
    </xf>
    <xf numFmtId="0" fontId="32" fillId="41" borderId="24" xfId="0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41" fontId="32" fillId="0" borderId="20" xfId="1" applyFont="1" applyBorder="1" applyAlignment="1">
      <alignment horizontal="center" vertical="center" wrapText="1"/>
    </xf>
    <xf numFmtId="41" fontId="32" fillId="0" borderId="14" xfId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46" fillId="42" borderId="58" xfId="0" applyFont="1" applyFill="1" applyBorder="1" applyAlignment="1">
      <alignment horizontal="center" vertical="center" wrapText="1"/>
    </xf>
    <xf numFmtId="0" fontId="46" fillId="42" borderId="16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46" fillId="42" borderId="42" xfId="0" quotePrefix="1" applyFont="1" applyFill="1" applyBorder="1" applyAlignment="1">
      <alignment horizontal="center" vertical="center" wrapText="1"/>
    </xf>
    <xf numFmtId="0" fontId="46" fillId="42" borderId="43" xfId="0" quotePrefix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47" xfId="0" quotePrefix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39" borderId="60" xfId="0" applyFill="1" applyBorder="1" applyAlignment="1">
      <alignment horizontal="center" vertical="center"/>
    </xf>
    <xf numFmtId="0" fontId="0" fillId="39" borderId="61" xfId="0" applyFill="1" applyBorder="1" applyAlignment="1">
      <alignment horizontal="center" vertical="center"/>
    </xf>
    <xf numFmtId="0" fontId="0" fillId="39" borderId="62" xfId="0" applyFill="1" applyBorder="1" applyAlignment="1">
      <alignment horizontal="center" vertical="center"/>
    </xf>
    <xf numFmtId="0" fontId="0" fillId="39" borderId="29" xfId="0" applyFill="1" applyBorder="1" applyAlignment="1">
      <alignment horizontal="center" vertical="center"/>
    </xf>
    <xf numFmtId="0" fontId="36" fillId="0" borderId="102" xfId="0" applyFont="1" applyFill="1" applyBorder="1" applyAlignment="1">
      <alignment horizontal="center" vertical="center" wrapText="1"/>
    </xf>
    <xf numFmtId="0" fontId="36" fillId="0" borderId="101" xfId="0" applyFont="1" applyFill="1" applyBorder="1" applyAlignment="1">
      <alignment horizontal="center" vertical="center" wrapText="1"/>
    </xf>
    <xf numFmtId="0" fontId="36" fillId="0" borderId="103" xfId="0" applyFont="1" applyFill="1" applyBorder="1" applyAlignment="1">
      <alignment horizontal="center" vertical="center" wrapText="1"/>
    </xf>
    <xf numFmtId="0" fontId="36" fillId="0" borderId="65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54" xfId="0" applyFont="1" applyFill="1" applyBorder="1" applyAlignment="1">
      <alignment horizontal="center" vertical="center"/>
    </xf>
    <xf numFmtId="0" fontId="7" fillId="4" borderId="96" xfId="0" applyFont="1" applyFill="1" applyBorder="1" applyAlignment="1">
      <alignment horizontal="center" vertical="center"/>
    </xf>
    <xf numFmtId="0" fontId="7" fillId="4" borderId="97" xfId="0" applyFont="1" applyFill="1" applyBorder="1" applyAlignment="1">
      <alignment horizontal="center" vertical="center"/>
    </xf>
    <xf numFmtId="0" fontId="7" fillId="4" borderId="98" xfId="0" applyFont="1" applyFill="1" applyBorder="1" applyAlignment="1">
      <alignment horizontal="center" vertical="center"/>
    </xf>
    <xf numFmtId="0" fontId="7" fillId="2" borderId="96" xfId="0" quotePrefix="1" applyFont="1" applyFill="1" applyBorder="1" applyAlignment="1">
      <alignment horizontal="center" vertical="center"/>
    </xf>
    <xf numFmtId="0" fontId="7" fillId="2" borderId="97" xfId="0" quotePrefix="1" applyFont="1" applyFill="1" applyBorder="1" applyAlignment="1">
      <alignment horizontal="center" vertical="center"/>
    </xf>
    <xf numFmtId="0" fontId="7" fillId="2" borderId="98" xfId="0" quotePrefix="1" applyFont="1" applyFill="1" applyBorder="1" applyAlignment="1">
      <alignment horizontal="center" vertical="center"/>
    </xf>
    <xf numFmtId="0" fontId="7" fillId="7" borderId="102" xfId="0" quotePrefix="1" applyFont="1" applyFill="1" applyBorder="1" applyAlignment="1">
      <alignment horizontal="center" vertical="center"/>
    </xf>
    <xf numFmtId="0" fontId="7" fillId="7" borderId="101" xfId="0" quotePrefix="1" applyFont="1" applyFill="1" applyBorder="1" applyAlignment="1">
      <alignment horizontal="center" vertical="center"/>
    </xf>
    <xf numFmtId="0" fontId="7" fillId="7" borderId="103" xfId="0" quotePrefix="1" applyFont="1" applyFill="1" applyBorder="1" applyAlignment="1">
      <alignment horizontal="center" vertical="center"/>
    </xf>
    <xf numFmtId="0" fontId="7" fillId="4" borderId="92" xfId="0" quotePrefix="1" applyFont="1" applyFill="1" applyBorder="1" applyAlignment="1">
      <alignment horizontal="center" vertical="center"/>
    </xf>
    <xf numFmtId="0" fontId="7" fillId="4" borderId="99" xfId="0" quotePrefix="1" applyFont="1" applyFill="1" applyBorder="1" applyAlignment="1">
      <alignment horizontal="center" vertical="center"/>
    </xf>
    <xf numFmtId="0" fontId="7" fillId="4" borderId="93" xfId="0" quotePrefix="1" applyFont="1" applyFill="1" applyBorder="1" applyAlignment="1">
      <alignment horizontal="center" vertical="center"/>
    </xf>
    <xf numFmtId="0" fontId="7" fillId="2" borderId="92" xfId="0" applyFont="1" applyFill="1" applyBorder="1" applyAlignment="1">
      <alignment horizontal="center" vertical="center"/>
    </xf>
    <xf numFmtId="0" fontId="7" fillId="2" borderId="99" xfId="0" applyFont="1" applyFill="1" applyBorder="1" applyAlignment="1">
      <alignment horizontal="center" vertical="center"/>
    </xf>
    <xf numFmtId="0" fontId="7" fillId="2" borderId="93" xfId="0" applyFont="1" applyFill="1" applyBorder="1" applyAlignment="1">
      <alignment horizontal="center" vertical="center"/>
    </xf>
    <xf numFmtId="0" fontId="7" fillId="7" borderId="104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05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35" fillId="43" borderId="58" xfId="0" applyFont="1" applyFill="1" applyBorder="1" applyAlignment="1">
      <alignment horizontal="center" vertical="center"/>
    </xf>
    <xf numFmtId="0" fontId="7" fillId="43" borderId="16" xfId="0" applyFont="1" applyFill="1" applyBorder="1" applyAlignment="1">
      <alignment horizontal="center" vertical="center"/>
    </xf>
    <xf numFmtId="0" fontId="36" fillId="0" borderId="104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36" fillId="0" borderId="105" xfId="0" applyFont="1" applyFill="1" applyBorder="1" applyAlignment="1">
      <alignment horizontal="center" vertical="center"/>
    </xf>
    <xf numFmtId="0" fontId="36" fillId="0" borderId="77" xfId="0" applyFont="1" applyBorder="1" applyAlignment="1">
      <alignment horizontal="left" vertical="center"/>
    </xf>
    <xf numFmtId="0" fontId="36" fillId="0" borderId="82" xfId="0" applyFont="1" applyBorder="1" applyAlignment="1">
      <alignment horizontal="left" vertical="center"/>
    </xf>
    <xf numFmtId="0" fontId="36" fillId="0" borderId="8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60" xfId="0" applyFont="1" applyBorder="1" applyAlignment="1">
      <alignment horizontal="left" vertical="center"/>
    </xf>
    <xf numFmtId="0" fontId="36" fillId="0" borderId="84" xfId="0" applyFont="1" applyBorder="1" applyAlignment="1">
      <alignment horizontal="left" vertical="center"/>
    </xf>
    <xf numFmtId="0" fontId="36" fillId="0" borderId="61" xfId="0" applyFont="1" applyBorder="1" applyAlignment="1">
      <alignment horizontal="left" vertical="center"/>
    </xf>
    <xf numFmtId="0" fontId="36" fillId="0" borderId="76" xfId="0" applyFont="1" applyBorder="1" applyAlignment="1">
      <alignment horizontal="left" vertical="center"/>
    </xf>
    <xf numFmtId="0" fontId="36" fillId="0" borderId="94" xfId="0" applyFont="1" applyBorder="1" applyAlignment="1">
      <alignment horizontal="left" vertical="center"/>
    </xf>
    <xf numFmtId="0" fontId="36" fillId="0" borderId="95" xfId="0" applyFont="1" applyBorder="1" applyAlignment="1">
      <alignment horizontal="left" vertical="center"/>
    </xf>
    <xf numFmtId="0" fontId="7" fillId="43" borderId="58" xfId="0" applyFont="1" applyFill="1" applyBorder="1" applyAlignment="1">
      <alignment horizontal="center" vertical="center"/>
    </xf>
    <xf numFmtId="0" fontId="7" fillId="43" borderId="59" xfId="0" applyFont="1" applyFill="1" applyBorder="1" applyAlignment="1">
      <alignment horizontal="center" vertical="center"/>
    </xf>
    <xf numFmtId="0" fontId="36" fillId="0" borderId="96" xfId="0" applyFont="1" applyFill="1" applyBorder="1" applyAlignment="1">
      <alignment horizontal="center" vertical="center" wrapText="1"/>
    </xf>
    <xf numFmtId="0" fontId="36" fillId="0" borderId="97" xfId="0" applyFont="1" applyFill="1" applyBorder="1" applyAlignment="1">
      <alignment horizontal="center" vertical="center" wrapText="1"/>
    </xf>
    <xf numFmtId="0" fontId="36" fillId="0" borderId="98" xfId="0" applyFont="1" applyFill="1" applyBorder="1" applyAlignment="1">
      <alignment horizontal="center" vertical="center" wrapText="1"/>
    </xf>
    <xf numFmtId="0" fontId="36" fillId="0" borderId="106" xfId="0" applyFont="1" applyFill="1" applyBorder="1" applyAlignment="1">
      <alignment horizontal="center" vertical="center" wrapText="1"/>
    </xf>
    <xf numFmtId="0" fontId="36" fillId="0" borderId="107" xfId="0" applyFont="1" applyFill="1" applyBorder="1" applyAlignment="1">
      <alignment horizontal="center" vertical="center" wrapText="1"/>
    </xf>
    <xf numFmtId="0" fontId="36" fillId="0" borderId="108" xfId="0" applyFont="1" applyFill="1" applyBorder="1" applyAlignment="1">
      <alignment horizontal="center" vertical="center" wrapText="1"/>
    </xf>
    <xf numFmtId="0" fontId="36" fillId="0" borderId="104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36" fillId="0" borderId="45" xfId="0" applyFont="1" applyFill="1" applyBorder="1" applyAlignment="1">
      <alignment horizontal="center" vertical="center" wrapText="1"/>
    </xf>
    <xf numFmtId="0" fontId="36" fillId="0" borderId="96" xfId="0" applyFont="1" applyFill="1" applyBorder="1" applyAlignment="1">
      <alignment horizontal="center" vertical="center"/>
    </xf>
    <xf numFmtId="0" fontId="36" fillId="0" borderId="97" xfId="0" applyFont="1" applyFill="1" applyBorder="1" applyAlignment="1">
      <alignment horizontal="center" vertical="center"/>
    </xf>
    <xf numFmtId="0" fontId="36" fillId="0" borderId="98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4" borderId="100" xfId="0" applyFont="1" applyFill="1" applyBorder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2" borderId="85" xfId="0" applyFont="1" applyFill="1" applyBorder="1" applyAlignment="1">
      <alignment horizontal="center" vertical="center"/>
    </xf>
    <xf numFmtId="0" fontId="7" fillId="2" borderId="101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36" fillId="0" borderId="53" xfId="0" quotePrefix="1" applyFont="1" applyBorder="1" applyAlignment="1">
      <alignment horizontal="left" vertical="center" wrapText="1"/>
    </xf>
    <xf numFmtId="0" fontId="36" fillId="0" borderId="50" xfId="0" quotePrefix="1" applyFont="1" applyBorder="1" applyAlignment="1">
      <alignment horizontal="left" vertical="center" wrapText="1"/>
    </xf>
    <xf numFmtId="0" fontId="31" fillId="4" borderId="60" xfId="0" applyFont="1" applyFill="1" applyBorder="1" applyAlignment="1">
      <alignment horizontal="center" vertical="center"/>
    </xf>
    <xf numFmtId="0" fontId="31" fillId="4" borderId="84" xfId="0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52" fillId="4" borderId="62" xfId="0" applyFont="1" applyFill="1" applyBorder="1" applyAlignment="1">
      <alignment horizontal="center" vertical="center"/>
    </xf>
    <xf numFmtId="0" fontId="52" fillId="4" borderId="29" xfId="0" applyFont="1" applyFill="1" applyBorder="1" applyAlignment="1">
      <alignment horizontal="center" vertical="center"/>
    </xf>
  </cellXfs>
  <cellStyles count="51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50" builtinId="5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8"/>
    <cellStyle name="쉼표 [0] 3" xfId="2"/>
    <cellStyle name="쉼표 [0] 4" xfId="46"/>
    <cellStyle name="쉼표 [0] 5" xfId="43"/>
    <cellStyle name="연결된 셀" xfId="13" builtinId="24" customBuiltin="1"/>
    <cellStyle name="요약" xfId="18" builtinId="25" customBuiltin="1"/>
    <cellStyle name="입력" xfId="10" builtinId="20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제목 5" xfId="47"/>
    <cellStyle name="제목 6" xfId="44"/>
    <cellStyle name="좋음" xfId="7" builtinId="26" customBuiltin="1"/>
    <cellStyle name="출력" xfId="11" builtinId="21" customBuiltin="1"/>
    <cellStyle name="표준" xfId="0" builtinId="0"/>
    <cellStyle name="표준 106" xfId="49"/>
    <cellStyle name="표준 4" xfId="45"/>
  </cellStyles>
  <dxfs count="2"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emf"/><Relationship Id="rId5" Type="http://schemas.openxmlformats.org/officeDocument/2006/relationships/image" Target="../media/image20.emf"/><Relationship Id="rId4" Type="http://schemas.openxmlformats.org/officeDocument/2006/relationships/image" Target="../media/image19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344826</xdr:colOff>
      <xdr:row>0</xdr:row>
      <xdr:rowOff>0</xdr:rowOff>
    </xdr:from>
    <xdr:to>
      <xdr:col>23</xdr:col>
      <xdr:colOff>28575</xdr:colOff>
      <xdr:row>3</xdr:row>
      <xdr:rowOff>66675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5962650"/>
          <a:ext cx="120774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344826</xdr:colOff>
      <xdr:row>0</xdr:row>
      <xdr:rowOff>0</xdr:rowOff>
    </xdr:from>
    <xdr:to>
      <xdr:col>23</xdr:col>
      <xdr:colOff>28575</xdr:colOff>
      <xdr:row>4</xdr:row>
      <xdr:rowOff>28575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478155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005840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22015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377315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377315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344826</xdr:colOff>
      <xdr:row>0</xdr:row>
      <xdr:rowOff>0</xdr:rowOff>
    </xdr:from>
    <xdr:to>
      <xdr:col>23</xdr:col>
      <xdr:colOff>28575</xdr:colOff>
      <xdr:row>3</xdr:row>
      <xdr:rowOff>28575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3581400"/>
          <a:ext cx="120774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22015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344826</xdr:colOff>
      <xdr:row>0</xdr:row>
      <xdr:rowOff>0</xdr:rowOff>
    </xdr:from>
    <xdr:ext cx="1207749" cy="895350"/>
    <xdr:pic>
      <xdr:nvPicPr>
        <xdr:cNvPr id="10" name="그림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8076" y="76295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11" name="그림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377315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377315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0</xdr:row>
      <xdr:rowOff>0</xdr:rowOff>
    </xdr:from>
    <xdr:ext cx="1207749" cy="895350"/>
    <xdr:pic>
      <xdr:nvPicPr>
        <xdr:cNvPr id="13" name="그림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162050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3</xdr:row>
      <xdr:rowOff>114300</xdr:rowOff>
    </xdr:from>
    <xdr:ext cx="1207749" cy="895350"/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4554200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14</xdr:row>
      <xdr:rowOff>0</xdr:rowOff>
    </xdr:from>
    <xdr:ext cx="1207749" cy="895350"/>
    <xdr:pic>
      <xdr:nvPicPr>
        <xdr:cNvPr id="15" name="그림 1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675447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12</xdr:row>
      <xdr:rowOff>114300</xdr:rowOff>
    </xdr:from>
    <xdr:ext cx="1207749" cy="895350"/>
    <xdr:pic>
      <xdr:nvPicPr>
        <xdr:cNvPr id="16" name="그림 1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644967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344826</xdr:colOff>
      <xdr:row>12</xdr:row>
      <xdr:rowOff>114300</xdr:rowOff>
    </xdr:from>
    <xdr:ext cx="1207749" cy="895350"/>
    <xdr:pic>
      <xdr:nvPicPr>
        <xdr:cNvPr id="17" name="그림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0276" y="1644967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38</xdr:row>
          <xdr:rowOff>19050</xdr:rowOff>
        </xdr:from>
        <xdr:to>
          <xdr:col>21</xdr:col>
          <xdr:colOff>2105026</xdr:colOff>
          <xdr:row>41</xdr:row>
          <xdr:rowOff>4069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$AB$43:$AG$45" spid="_x0000_s185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163550" y="9172575"/>
              <a:ext cx="4810126" cy="7279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228600</xdr:colOff>
      <xdr:row>16</xdr:row>
      <xdr:rowOff>19051</xdr:rowOff>
    </xdr:from>
    <xdr:to>
      <xdr:col>22</xdr:col>
      <xdr:colOff>525530</xdr:colOff>
      <xdr:row>26</xdr:row>
      <xdr:rowOff>180975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4324351"/>
          <a:ext cx="7840730" cy="2257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31</xdr:row>
      <xdr:rowOff>9525</xdr:rowOff>
    </xdr:from>
    <xdr:to>
      <xdr:col>7</xdr:col>
      <xdr:colOff>3713</xdr:colOff>
      <xdr:row>38</xdr:row>
      <xdr:rowOff>247650</xdr:rowOff>
    </xdr:to>
    <xdr:grpSp>
      <xdr:nvGrpSpPr>
        <xdr:cNvPr id="10" name="그룹 9"/>
        <xdr:cNvGrpSpPr/>
      </xdr:nvGrpSpPr>
      <xdr:grpSpPr>
        <a:xfrm>
          <a:off x="695325" y="3800475"/>
          <a:ext cx="12824363" cy="0"/>
          <a:chOff x="695325" y="4048125"/>
          <a:chExt cx="12395738" cy="1819275"/>
        </a:xfrm>
      </xdr:grpSpPr>
      <xdr:pic>
        <xdr:nvPicPr>
          <xdr:cNvPr id="9" name="그림 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5325" y="4048125"/>
            <a:ext cx="12395738" cy="1819275"/>
          </a:xfrm>
          <a:prstGeom prst="rect">
            <a:avLst/>
          </a:prstGeom>
          <a:solidFill>
            <a:schemeClr val="bg1"/>
          </a:solidFill>
        </xdr:spPr>
      </xdr:pic>
      <xdr:sp macro="" textlink="">
        <xdr:nvSpPr>
          <xdr:cNvPr id="2" name="직사각형 1"/>
          <xdr:cNvSpPr/>
        </xdr:nvSpPr>
        <xdr:spPr>
          <a:xfrm>
            <a:off x="7029450" y="5334000"/>
            <a:ext cx="100965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23</xdr:row>
      <xdr:rowOff>0</xdr:rowOff>
    </xdr:from>
    <xdr:to>
      <xdr:col>7</xdr:col>
      <xdr:colOff>3713</xdr:colOff>
      <xdr:row>23</xdr:row>
      <xdr:rowOff>0</xdr:rowOff>
    </xdr:to>
    <xdr:grpSp>
      <xdr:nvGrpSpPr>
        <xdr:cNvPr id="2" name="그룹 1"/>
        <xdr:cNvGrpSpPr/>
      </xdr:nvGrpSpPr>
      <xdr:grpSpPr>
        <a:xfrm>
          <a:off x="695325" y="4076700"/>
          <a:ext cx="12395738" cy="0"/>
          <a:chOff x="695325" y="4048125"/>
          <a:chExt cx="12395738" cy="1819275"/>
        </a:xfrm>
      </xdr:grpSpPr>
      <xdr:pic>
        <xdr:nvPicPr>
          <xdr:cNvPr id="3" name="그림 2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5325" y="4048125"/>
            <a:ext cx="12395738" cy="1819275"/>
          </a:xfrm>
          <a:prstGeom prst="rect">
            <a:avLst/>
          </a:prstGeom>
          <a:solidFill>
            <a:schemeClr val="bg1"/>
          </a:solidFill>
        </xdr:spPr>
      </xdr:pic>
      <xdr:sp macro="" textlink="">
        <xdr:nvSpPr>
          <xdr:cNvPr id="4" name="직사각형 3"/>
          <xdr:cNvSpPr/>
        </xdr:nvSpPr>
        <xdr:spPr>
          <a:xfrm>
            <a:off x="7029450" y="5334000"/>
            <a:ext cx="1009650" cy="2476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12</xdr:col>
      <xdr:colOff>371475</xdr:colOff>
      <xdr:row>61</xdr:row>
      <xdr:rowOff>47625</xdr:rowOff>
    </xdr:from>
    <xdr:to>
      <xdr:col>17</xdr:col>
      <xdr:colOff>1124800</xdr:colOff>
      <xdr:row>91</xdr:row>
      <xdr:rowOff>10397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06900" y="9210675"/>
          <a:ext cx="6087325" cy="6249272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90</xdr:row>
      <xdr:rowOff>200025</xdr:rowOff>
    </xdr:from>
    <xdr:to>
      <xdr:col>17</xdr:col>
      <xdr:colOff>1124800</xdr:colOff>
      <xdr:row>103</xdr:row>
      <xdr:rowOff>181353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6900" y="15440025"/>
          <a:ext cx="6087325" cy="27054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38</xdr:row>
          <xdr:rowOff>28575</xdr:rowOff>
        </xdr:from>
        <xdr:to>
          <xdr:col>22</xdr:col>
          <xdr:colOff>665359</xdr:colOff>
          <xdr:row>43</xdr:row>
          <xdr:rowOff>200025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AB$38:$AJ$42" spid="_x0000_s287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992100" y="6096000"/>
              <a:ext cx="8390134" cy="1790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939</xdr:colOff>
      <xdr:row>27</xdr:row>
      <xdr:rowOff>9525</xdr:rowOff>
    </xdr:from>
    <xdr:to>
      <xdr:col>21</xdr:col>
      <xdr:colOff>2914650</xdr:colOff>
      <xdr:row>48</xdr:row>
      <xdr:rowOff>1690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989" y="3295650"/>
          <a:ext cx="6333186" cy="503089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1647825</xdr:colOff>
      <xdr:row>46</xdr:row>
      <xdr:rowOff>76200</xdr:rowOff>
    </xdr:from>
    <xdr:to>
      <xdr:col>21</xdr:col>
      <xdr:colOff>2257425</xdr:colOff>
      <xdr:row>47</xdr:row>
      <xdr:rowOff>0</xdr:rowOff>
    </xdr:to>
    <xdr:sp macro="" textlink="">
      <xdr:nvSpPr>
        <xdr:cNvPr id="3" name="직사각형 2"/>
        <xdr:cNvSpPr/>
      </xdr:nvSpPr>
      <xdr:spPr>
        <a:xfrm>
          <a:off x="18040350" y="7867650"/>
          <a:ext cx="6096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171450</xdr:rowOff>
    </xdr:from>
    <xdr:to>
      <xdr:col>8</xdr:col>
      <xdr:colOff>9525</xdr:colOff>
      <xdr:row>15</xdr:row>
      <xdr:rowOff>76200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2175"/>
          <a:ext cx="962025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9525</xdr:colOff>
      <xdr:row>31</xdr:row>
      <xdr:rowOff>133350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6315075"/>
          <a:ext cx="6791325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16</xdr:row>
      <xdr:rowOff>19050</xdr:rowOff>
    </xdr:from>
    <xdr:to>
      <xdr:col>8</xdr:col>
      <xdr:colOff>679729</xdr:colOff>
      <xdr:row>21</xdr:row>
      <xdr:rowOff>57150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514725"/>
          <a:ext cx="5861329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4</xdr:row>
      <xdr:rowOff>9525</xdr:rowOff>
    </xdr:from>
    <xdr:to>
      <xdr:col>10</xdr:col>
      <xdr:colOff>361951</xdr:colOff>
      <xdr:row>9</xdr:row>
      <xdr:rowOff>256573</xdr:rowOff>
    </xdr:to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28675"/>
          <a:ext cx="7267576" cy="129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23</xdr:row>
      <xdr:rowOff>19050</xdr:rowOff>
    </xdr:from>
    <xdr:to>
      <xdr:col>9</xdr:col>
      <xdr:colOff>14080</xdr:colOff>
      <xdr:row>27</xdr:row>
      <xdr:rowOff>114300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876800"/>
          <a:ext cx="5891005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19050</xdr:rowOff>
    </xdr:from>
    <xdr:to>
      <xdr:col>4</xdr:col>
      <xdr:colOff>219075</xdr:colOff>
      <xdr:row>7</xdr:row>
      <xdr:rowOff>215273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61975"/>
          <a:ext cx="2762250" cy="103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20</xdr:row>
      <xdr:rowOff>333375</xdr:rowOff>
    </xdr:from>
    <xdr:to>
      <xdr:col>8</xdr:col>
      <xdr:colOff>147675</xdr:colOff>
      <xdr:row>23</xdr:row>
      <xdr:rowOff>607425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5095875"/>
          <a:ext cx="3443325" cy="21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478171</xdr:colOff>
      <xdr:row>15</xdr:row>
      <xdr:rowOff>21375</xdr:rowOff>
    </xdr:from>
    <xdr:to>
      <xdr:col>10</xdr:col>
      <xdr:colOff>492496</xdr:colOff>
      <xdr:row>20</xdr:row>
      <xdr:rowOff>276375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965" y="2923699"/>
          <a:ext cx="3432119" cy="21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297600</xdr:colOff>
      <xdr:row>15</xdr:row>
      <xdr:rowOff>21375</xdr:rowOff>
    </xdr:from>
    <xdr:to>
      <xdr:col>5</xdr:col>
      <xdr:colOff>311925</xdr:colOff>
      <xdr:row>20</xdr:row>
      <xdr:rowOff>276375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00" y="2878875"/>
          <a:ext cx="3443325" cy="2160000"/>
        </a:xfrm>
        <a:prstGeom prst="rect">
          <a:avLst/>
        </a:prstGeom>
      </xdr:spPr>
    </xdr:pic>
    <xdr:clientData/>
  </xdr:twoCellAnchor>
  <xdr:twoCellAnchor>
    <xdr:from>
      <xdr:col>7</xdr:col>
      <xdr:colOff>161362</xdr:colOff>
      <xdr:row>15</xdr:row>
      <xdr:rowOff>352425</xdr:rowOff>
    </xdr:from>
    <xdr:to>
      <xdr:col>8</xdr:col>
      <xdr:colOff>66112</xdr:colOff>
      <xdr:row>17</xdr:row>
      <xdr:rowOff>238125</xdr:rowOff>
    </xdr:to>
    <xdr:sp macro="" textlink="">
      <xdr:nvSpPr>
        <xdr:cNvPr id="7" name="타원 6"/>
        <xdr:cNvSpPr/>
      </xdr:nvSpPr>
      <xdr:spPr>
        <a:xfrm>
          <a:off x="4946274" y="3254749"/>
          <a:ext cx="588309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21</xdr:row>
      <xdr:rowOff>85725</xdr:rowOff>
    </xdr:from>
    <xdr:to>
      <xdr:col>5</xdr:col>
      <xdr:colOff>180975</xdr:colOff>
      <xdr:row>21</xdr:row>
      <xdr:rowOff>733425</xdr:rowOff>
    </xdr:to>
    <xdr:sp macro="" textlink="">
      <xdr:nvSpPr>
        <xdr:cNvPr id="8" name="타원 7"/>
        <xdr:cNvSpPr/>
      </xdr:nvSpPr>
      <xdr:spPr>
        <a:xfrm>
          <a:off x="3019425" y="5229225"/>
          <a:ext cx="590550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371475</xdr:colOff>
      <xdr:row>16</xdr:row>
      <xdr:rowOff>276225</xdr:rowOff>
    </xdr:from>
    <xdr:to>
      <xdr:col>3</xdr:col>
      <xdr:colOff>485775</xdr:colOff>
      <xdr:row>18</xdr:row>
      <xdr:rowOff>161925</xdr:rowOff>
    </xdr:to>
    <xdr:sp macro="" textlink="">
      <xdr:nvSpPr>
        <xdr:cNvPr id="9" name="타원 8"/>
        <xdr:cNvSpPr/>
      </xdr:nvSpPr>
      <xdr:spPr>
        <a:xfrm>
          <a:off x="1743075" y="3514725"/>
          <a:ext cx="800100" cy="647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314325</xdr:colOff>
      <xdr:row>26</xdr:row>
      <xdr:rowOff>28575</xdr:rowOff>
    </xdr:from>
    <xdr:to>
      <xdr:col>7</xdr:col>
      <xdr:colOff>273781</xdr:colOff>
      <xdr:row>32</xdr:row>
      <xdr:rowOff>190500</xdr:rowOff>
    </xdr:to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677150"/>
          <a:ext cx="4760056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36</xdr:row>
      <xdr:rowOff>0</xdr:rowOff>
    </xdr:from>
    <xdr:to>
      <xdr:col>20</xdr:col>
      <xdr:colOff>209550</xdr:colOff>
      <xdr:row>43</xdr:row>
      <xdr:rowOff>0</xdr:rowOff>
    </xdr:to>
    <xdr:pic>
      <xdr:nvPicPr>
        <xdr:cNvPr id="7" name="그림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8924925"/>
          <a:ext cx="96107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40</xdr:col>
      <xdr:colOff>104775</xdr:colOff>
      <xdr:row>56</xdr:row>
      <xdr:rowOff>161925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59475" y="11058525"/>
          <a:ext cx="11125200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" refreshedDate="46055.447348842594" createdVersion="6" refreshedVersion="6" minRefreshableVersion="3" recordCount="46">
  <cacheSource type="worksheet">
    <worksheetSource ref="A2:G48" sheet="26년 사용금액_보전"/>
  </cacheSource>
  <cacheFields count="7">
    <cacheField name="번호" numFmtId="0">
      <sharedItems containsMixedTypes="1" containsNumber="1" containsInteger="1" minValue="1" maxValue="45"/>
    </cacheField>
    <cacheField name="내 용" numFmtId="0">
      <sharedItems containsBlank="1"/>
    </cacheField>
    <cacheField name="구분" numFmtId="0">
      <sharedItems containsBlank="1" count="8">
        <s v="수선비(보전)"/>
        <s v="물품구매(보전)"/>
        <s v="시설/환경"/>
        <s v="연구소"/>
        <s v="소모품 구매(공정)"/>
        <s v="수선비(공정)"/>
        <s v="물품구매(공정)"/>
        <m/>
      </sharedItems>
    </cacheField>
    <cacheField name="결재완료" numFmtId="0">
      <sharedItems containsNonDate="0" containsDate="1" containsString="0" containsBlank="1" minDate="2026-01-02T00:00:00" maxDate="2026-01-31T00:00:00"/>
    </cacheField>
    <cacheField name="기안팀" numFmtId="0">
      <sharedItems containsBlank="1"/>
    </cacheField>
    <cacheField name="금액" numFmtId="41">
      <sharedItems containsString="0" containsBlank="1" containsNumber="1" containsInteger="1" minValue="76000" maxValue="63198165" count="34">
        <n v="8000000"/>
        <n v="1600000"/>
        <n v="1797600"/>
        <n v="225000"/>
        <n v="1250000"/>
        <n v="1200000"/>
        <n v="1120000"/>
        <n v="1000000"/>
        <n v="8130000"/>
        <n v="3500000"/>
        <n v="4500000"/>
        <n v="430265"/>
        <n v="1450000"/>
        <n v="435000"/>
        <n v="228000"/>
        <n v="5000000"/>
        <n v="370000"/>
        <n v="1300000"/>
        <n v="872300"/>
        <n v="3900000"/>
        <n v="790000"/>
        <n v="764000"/>
        <n v="140000"/>
        <n v="490000"/>
        <n v="76000"/>
        <n v="870000"/>
        <n v="2400000"/>
        <n v="850000"/>
        <n v="170000"/>
        <n v="500000"/>
        <n v="4090000"/>
        <n v="3300000"/>
        <m/>
        <n v="63198165"/>
      </sharedItems>
    </cacheField>
    <cacheField name="비  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n v="1"/>
    <s v="#13호기 GEAR BOX 수리의 건"/>
    <x v="0"/>
    <d v="2026-01-05T00:00:00"/>
    <s v="보전(기계)"/>
    <x v="0"/>
    <m/>
  </r>
  <r>
    <n v="2"/>
    <s v="펠레타이져 로터리 나이프(2, 6호기용)"/>
    <x v="1"/>
    <d v="2026-01-02T00:00:00"/>
    <s v="보전(기계)"/>
    <x v="1"/>
    <m/>
  </r>
  <r>
    <n v="3"/>
    <s v="사내 정화조 분뇨 배출의 건"/>
    <x v="2"/>
    <d v="2026-01-02T00:00:00"/>
    <s v="보전(기계)"/>
    <x v="2"/>
    <m/>
  </r>
  <r>
    <n v="4"/>
    <s v="설비 보수용 소모품 구매(오토 드레인)"/>
    <x v="1"/>
    <d v="2026-01-02T00:00:00"/>
    <s v="보전(기계)"/>
    <x v="3"/>
    <m/>
  </r>
  <r>
    <n v="5"/>
    <s v="연구소 #6호기 원료이송 호퍼 자석설치"/>
    <x v="3"/>
    <d v="2026-01-05T00:00:00"/>
    <s v="보전(기계)"/>
    <x v="4"/>
    <s v="연구소"/>
  </r>
  <r>
    <n v="6"/>
    <s v="#6호기 오일 쿨러"/>
    <x v="1"/>
    <d v="2026-01-07T00:00:00"/>
    <s v="보전(기계)"/>
    <x v="5"/>
    <m/>
  </r>
  <r>
    <n v="7"/>
    <s v="#13호기 바렐 쿨러 구매의 건"/>
    <x v="1"/>
    <d v="2026-01-07T00:00:00"/>
    <s v="보전(기계)"/>
    <x v="6"/>
    <m/>
  </r>
  <r>
    <n v="8"/>
    <s v="#14호기 SIDE LIW SCREW 구매의 건"/>
    <x v="1"/>
    <d v="2026-01-07T00:00:00"/>
    <s v="보전(전기)"/>
    <x v="7"/>
    <m/>
  </r>
  <r>
    <n v="9"/>
    <s v="연구소 #7호기 원료이송 호퍼 자석설치"/>
    <x v="3"/>
    <d v="2026-01-07T00:00:00"/>
    <s v="보전(기계)"/>
    <x v="4"/>
    <m/>
  </r>
  <r>
    <n v="10"/>
    <s v="설비부품 수리 및 제작"/>
    <x v="0"/>
    <d v="2026-01-07T00:00:00"/>
    <s v="보전(기계)"/>
    <x v="8"/>
    <m/>
  </r>
  <r>
    <n v="11"/>
    <s v="1공장 조색실 전등 및 전원선로 교체"/>
    <x v="0"/>
    <d v="2026-01-09T00:00:00"/>
    <s v="보전(전기)"/>
    <x v="9"/>
    <m/>
  </r>
  <r>
    <n v="12"/>
    <s v="#3호기 SCREW 구매의 건"/>
    <x v="1"/>
    <d v="2026-01-09T00:00:00"/>
    <s v="보전(기계)"/>
    <x v="10"/>
    <m/>
  </r>
  <r>
    <n v="13"/>
    <s v="철 자재 구매의 건(당진종합철재)"/>
    <x v="1"/>
    <d v="2026-01-09T00:00:00"/>
    <s v="보전(기계)"/>
    <x v="11"/>
    <m/>
  </r>
  <r>
    <n v="14"/>
    <s v="연구소 #7호기 SCREW 구매의 건"/>
    <x v="3"/>
    <d v="2026-01-12T00:00:00"/>
    <s v="보전(기계)"/>
    <x v="12"/>
    <s v="연구소"/>
  </r>
  <r>
    <n v="15"/>
    <s v="설비보수용 소모성 자재 구매(BAG FILTER)"/>
    <x v="1"/>
    <d v="2026-01-12T00:00:00"/>
    <s v="보전(기계)"/>
    <x v="13"/>
    <m/>
  </r>
  <r>
    <n v="16"/>
    <s v="생산비품(철재와이드 책상)"/>
    <x v="4"/>
    <d v="2026-01-14T00:00:00"/>
    <s v="공정관리팀"/>
    <x v="14"/>
    <m/>
  </r>
  <r>
    <n v="17"/>
    <s v="1월 전기자재 구매의 건"/>
    <x v="1"/>
    <d v="2026-01-15T00:00:00"/>
    <s v="보전(전기)"/>
    <x v="15"/>
    <m/>
  </r>
  <r>
    <n v="18"/>
    <s v="설비보수용 소모성 자재 구매(대정컨트롤)"/>
    <x v="1"/>
    <d v="2026-01-19T00:00:00"/>
    <s v="보전(기계)"/>
    <x v="16"/>
    <s v="액츄레이터"/>
  </r>
  <r>
    <n v="19"/>
    <s v="연구소 #4호기 SIDE FEEDER 수리의 건"/>
    <x v="3"/>
    <d v="2026-01-20T00:00:00"/>
    <s v="보전(기계)"/>
    <x v="17"/>
    <s v="연구소"/>
  </r>
  <r>
    <n v="20"/>
    <s v="철 자재구매의 건(당진종합철재)"/>
    <x v="1"/>
    <d v="2026-01-20T00:00:00"/>
    <s v="보전(기계)"/>
    <x v="18"/>
    <s v="#6,12호기 발판 제작용"/>
  </r>
  <r>
    <n v="21"/>
    <s v="1월 현장 모터 및 수리의 건"/>
    <x v="1"/>
    <d v="2026-01-20T00:00:00"/>
    <s v="보전(전기)"/>
    <x v="19"/>
    <s v="연구소"/>
  </r>
  <r>
    <n v="22"/>
    <s v="설비보수용 소모성 자재(신평철물1)"/>
    <x v="1"/>
    <d v="2026-01-21T00:00:00"/>
    <s v="보전(기계)"/>
    <x v="20"/>
    <m/>
  </r>
  <r>
    <n v="23"/>
    <s v="수조약품 투입(경인)"/>
    <x v="5"/>
    <d v="2026-01-21T00:00:00"/>
    <s v="공정관리팀"/>
    <x v="21"/>
    <m/>
  </r>
  <r>
    <n v="24"/>
    <s v="미싱기 부품(대성) 구매의 건"/>
    <x v="6"/>
    <d v="2026-01-21T00:00:00"/>
    <s v="공정관리팀"/>
    <x v="22"/>
    <m/>
  </r>
  <r>
    <n v="25"/>
    <s v="생산비품 구매의 건(메쉬)"/>
    <x v="6"/>
    <d v="2026-01-21T00:00:00"/>
    <s v="공정관리팀"/>
    <x v="23"/>
    <m/>
  </r>
  <r>
    <n v="26"/>
    <s v="수조약품 구입"/>
    <x v="6"/>
    <d v="2026-01-21T00:00:00"/>
    <s v="공정관리팀"/>
    <x v="24"/>
    <m/>
  </r>
  <r>
    <n v="27"/>
    <s v="설비보수용 소모성 자재(신평철물2)"/>
    <x v="1"/>
    <d v="2026-01-22T00:00:00"/>
    <s v="보전(기계)"/>
    <x v="25"/>
    <m/>
  </r>
  <r>
    <n v="28"/>
    <s v="연구소 원료호퍼 측면 도어 설치의 건"/>
    <x v="3"/>
    <d v="2026-01-22T00:00:00"/>
    <s v="보전(기계)"/>
    <x v="26"/>
    <m/>
  </r>
  <r>
    <n v="29"/>
    <s v="설비보수용 소모성 자재(화성종합)"/>
    <x v="1"/>
    <d v="2026-01-22T00:00:00"/>
    <s v="보전(기계)"/>
    <x v="5"/>
    <m/>
  </r>
  <r>
    <n v="30"/>
    <s v="연구소 #5~7호기 다이노즐 및 볼트/핀 구매의 건"/>
    <x v="3"/>
    <d v="2026-01-22T00:00:00"/>
    <s v="보전(기계)"/>
    <x v="27"/>
    <m/>
  </r>
  <r>
    <n v="31"/>
    <s v="미싱기 [타이거자동포장]부품 구매 및 수리의 件"/>
    <x v="5"/>
    <d v="2026-01-22T00:00:00"/>
    <s v="공정관리팀"/>
    <x v="28"/>
    <m/>
  </r>
  <r>
    <n v="32"/>
    <s v="2, 3공장 물 보충건"/>
    <x v="1"/>
    <d v="2026-01-27T00:00:00"/>
    <s v="보전(기계)"/>
    <x v="29"/>
    <m/>
  </r>
  <r>
    <n v="33"/>
    <s v="설비부품 수리 및 제작"/>
    <x v="1"/>
    <d v="2026-01-30T00:00:00"/>
    <s v="보전(기계)"/>
    <x v="30"/>
    <m/>
  </r>
  <r>
    <n v="34"/>
    <s v="2공장 6~10호기  LIW  상부 쿠션HOPPER  타워 표시등 설치"/>
    <x v="0"/>
    <m/>
    <s v="보전(전기)"/>
    <x v="31"/>
    <m/>
  </r>
  <r>
    <n v="35"/>
    <m/>
    <x v="7"/>
    <m/>
    <m/>
    <x v="32"/>
    <m/>
  </r>
  <r>
    <n v="36"/>
    <m/>
    <x v="7"/>
    <m/>
    <m/>
    <x v="32"/>
    <m/>
  </r>
  <r>
    <n v="37"/>
    <m/>
    <x v="7"/>
    <m/>
    <m/>
    <x v="32"/>
    <m/>
  </r>
  <r>
    <n v="38"/>
    <m/>
    <x v="7"/>
    <m/>
    <m/>
    <x v="32"/>
    <m/>
  </r>
  <r>
    <n v="39"/>
    <m/>
    <x v="7"/>
    <m/>
    <m/>
    <x v="32"/>
    <m/>
  </r>
  <r>
    <n v="40"/>
    <m/>
    <x v="7"/>
    <m/>
    <m/>
    <x v="32"/>
    <m/>
  </r>
  <r>
    <n v="41"/>
    <m/>
    <x v="7"/>
    <m/>
    <m/>
    <x v="32"/>
    <m/>
  </r>
  <r>
    <n v="42"/>
    <m/>
    <x v="7"/>
    <m/>
    <m/>
    <x v="32"/>
    <m/>
  </r>
  <r>
    <n v="43"/>
    <m/>
    <x v="7"/>
    <m/>
    <m/>
    <x v="32"/>
    <m/>
  </r>
  <r>
    <n v="44"/>
    <m/>
    <x v="7"/>
    <m/>
    <m/>
    <x v="32"/>
    <m/>
  </r>
  <r>
    <n v="45"/>
    <m/>
    <x v="7"/>
    <m/>
    <m/>
    <x v="32"/>
    <m/>
  </r>
  <r>
    <s v="합 계"/>
    <m/>
    <x v="7"/>
    <m/>
    <m/>
    <x v="3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C62:D70" firstHeaderRow="1" firstDataRow="1" firstDataCol="1"/>
  <pivotFields count="7">
    <pivotField showAll="0"/>
    <pivotField showAll="0"/>
    <pivotField axis="axisRow" showAll="0">
      <items count="9">
        <item x="6"/>
        <item x="1"/>
        <item x="4"/>
        <item x="5"/>
        <item x="0"/>
        <item x="2"/>
        <item x="3"/>
        <item h="1" x="7"/>
        <item t="default"/>
      </items>
    </pivotField>
    <pivotField showAll="0"/>
    <pivotField showAll="0"/>
    <pivotField dataField="1" showAll="0">
      <items count="35">
        <item x="24"/>
        <item x="22"/>
        <item x="28"/>
        <item x="3"/>
        <item x="14"/>
        <item x="16"/>
        <item x="11"/>
        <item x="13"/>
        <item x="23"/>
        <item x="29"/>
        <item x="21"/>
        <item x="20"/>
        <item x="27"/>
        <item x="25"/>
        <item x="18"/>
        <item x="7"/>
        <item x="6"/>
        <item x="5"/>
        <item x="4"/>
        <item x="17"/>
        <item x="12"/>
        <item x="1"/>
        <item x="2"/>
        <item x="26"/>
        <item x="31"/>
        <item x="9"/>
        <item x="19"/>
        <item x="30"/>
        <item x="10"/>
        <item x="15"/>
        <item x="0"/>
        <item x="8"/>
        <item x="33"/>
        <item x="3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합계 : 금액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9"/>
  <sheetViews>
    <sheetView workbookViewId="0">
      <selection activeCell="I22" sqref="I22"/>
    </sheetView>
  </sheetViews>
  <sheetFormatPr defaultRowHeight="16.5"/>
  <cols>
    <col min="1" max="1" width="1.5" style="1" customWidth="1"/>
    <col min="2" max="2" width="9" style="1"/>
    <col min="3" max="3" width="13" style="1" customWidth="1"/>
    <col min="4" max="15" width="11.625" style="1" customWidth="1"/>
    <col min="16" max="16" width="12.875" style="1" customWidth="1"/>
    <col min="17" max="17" width="11.625" style="1" customWidth="1"/>
    <col min="18" max="18" width="7.75" style="1" customWidth="1"/>
    <col min="19" max="21" width="9" style="1"/>
    <col min="22" max="22" width="10" style="1" bestFit="1" customWidth="1"/>
    <col min="23" max="16384" width="9" style="1"/>
  </cols>
  <sheetData>
    <row r="1" spans="1:18">
      <c r="C1" s="454"/>
      <c r="D1" s="454"/>
      <c r="E1" s="454"/>
      <c r="F1" s="454"/>
      <c r="G1" s="454"/>
      <c r="H1" s="454"/>
      <c r="I1" s="454"/>
      <c r="J1" s="454"/>
    </row>
    <row r="2" spans="1:18">
      <c r="C2" s="454"/>
      <c r="D2" s="454"/>
      <c r="E2" s="454"/>
      <c r="F2" s="454"/>
      <c r="G2" s="454"/>
      <c r="H2" s="454"/>
      <c r="I2" s="454"/>
      <c r="J2" s="454"/>
    </row>
    <row r="3" spans="1:18" ht="17.25">
      <c r="B3" s="21" t="s">
        <v>24</v>
      </c>
      <c r="C3" s="21"/>
      <c r="D3" s="21"/>
      <c r="E3" s="22"/>
      <c r="F3" s="22"/>
      <c r="Q3" s="1" t="s">
        <v>16</v>
      </c>
    </row>
    <row r="4" spans="1:18">
      <c r="A4" s="455"/>
      <c r="B4" s="455"/>
      <c r="C4" s="2" t="s">
        <v>12</v>
      </c>
      <c r="D4" s="2" t="s">
        <v>13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17</v>
      </c>
      <c r="R4" s="3" t="s">
        <v>15</v>
      </c>
    </row>
    <row r="5" spans="1:18">
      <c r="A5" s="4"/>
      <c r="B5" s="452" t="s">
        <v>18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>SUM(D5:O5)</f>
        <v>0</v>
      </c>
      <c r="Q5" s="6">
        <f>P5/12</f>
        <v>0</v>
      </c>
      <c r="R5" s="7"/>
    </row>
    <row r="6" spans="1:18">
      <c r="A6" s="4"/>
      <c r="B6" s="452"/>
      <c r="C6" s="5" t="s">
        <v>19</v>
      </c>
      <c r="D6" s="6">
        <v>42532300</v>
      </c>
      <c r="E6" s="6">
        <v>63694850</v>
      </c>
      <c r="F6" s="6">
        <v>33560000</v>
      </c>
      <c r="G6" s="6">
        <v>73848000</v>
      </c>
      <c r="H6" s="6">
        <v>62073800</v>
      </c>
      <c r="I6" s="6">
        <v>48380000</v>
      </c>
      <c r="J6" s="6">
        <v>45252000</v>
      </c>
      <c r="K6" s="6">
        <v>175909000</v>
      </c>
      <c r="L6" s="6">
        <v>61925000</v>
      </c>
      <c r="M6" s="6">
        <v>38500000</v>
      </c>
      <c r="N6" s="6">
        <v>100906482</v>
      </c>
      <c r="O6" s="6">
        <v>68785000</v>
      </c>
      <c r="P6" s="6">
        <f>SUM(D6:O6)</f>
        <v>815366432</v>
      </c>
      <c r="Q6" s="6">
        <f t="shared" ref="Q6:Q9" si="0">P6/12</f>
        <v>67947202.666666672</v>
      </c>
      <c r="R6" s="7"/>
    </row>
    <row r="7" spans="1:18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7"/>
    </row>
    <row r="8" spans="1:18">
      <c r="A8" s="4"/>
      <c r="B8" s="452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>SUM(D8:O8)</f>
        <v>0</v>
      </c>
      <c r="Q8" s="6">
        <f t="shared" si="0"/>
        <v>0</v>
      </c>
      <c r="R8" s="7"/>
    </row>
    <row r="9" spans="1:18">
      <c r="A9" s="4"/>
      <c r="B9" s="452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>SUM(D9:O9)</f>
        <v>0</v>
      </c>
      <c r="Q9" s="6">
        <f t="shared" si="0"/>
        <v>0</v>
      </c>
      <c r="R9" s="7"/>
    </row>
    <row r="10" spans="1:18">
      <c r="A10" s="4"/>
      <c r="B10" s="452"/>
      <c r="C10" s="8" t="s">
        <v>11</v>
      </c>
      <c r="D10" s="9">
        <f t="shared" ref="D10:M10" si="1">SUBTOTAL(9,D5:D9)</f>
        <v>42532300</v>
      </c>
      <c r="E10" s="9">
        <f t="shared" si="1"/>
        <v>63694850</v>
      </c>
      <c r="F10" s="9">
        <f t="shared" si="1"/>
        <v>33560000</v>
      </c>
      <c r="G10" s="9">
        <f t="shared" si="1"/>
        <v>73848000</v>
      </c>
      <c r="H10" s="9">
        <f t="shared" si="1"/>
        <v>62073800</v>
      </c>
      <c r="I10" s="9">
        <f t="shared" si="1"/>
        <v>48380000</v>
      </c>
      <c r="J10" s="9">
        <f t="shared" si="1"/>
        <v>45252000</v>
      </c>
      <c r="K10" s="9">
        <f t="shared" si="1"/>
        <v>175909000</v>
      </c>
      <c r="L10" s="9">
        <f t="shared" si="1"/>
        <v>61925000</v>
      </c>
      <c r="M10" s="9">
        <f t="shared" si="1"/>
        <v>38500000</v>
      </c>
      <c r="N10" s="9">
        <f>SUM(N6:N9)</f>
        <v>100906482</v>
      </c>
      <c r="O10" s="9">
        <f>SUM(O6:O9)</f>
        <v>68785000</v>
      </c>
      <c r="P10" s="9">
        <f>SUM(P6:P9)</f>
        <v>815366432</v>
      </c>
      <c r="Q10" s="9">
        <f t="shared" ref="Q10" si="2">SUBTOTAL(9,Q5:Q9)</f>
        <v>67947202.666666672</v>
      </c>
      <c r="R10" s="10"/>
    </row>
    <row r="12" spans="1:18" ht="17.25" thickBot="1">
      <c r="B12" s="18" t="s">
        <v>22</v>
      </c>
      <c r="C12" s="18"/>
      <c r="D12" s="18"/>
      <c r="Q12" s="1" t="s">
        <v>16</v>
      </c>
    </row>
    <row r="13" spans="1:18">
      <c r="A13" s="456"/>
      <c r="B13" s="456"/>
      <c r="C13" s="11" t="s">
        <v>12</v>
      </c>
      <c r="D13" s="11" t="s">
        <v>13</v>
      </c>
      <c r="E13" s="11" t="s">
        <v>0</v>
      </c>
      <c r="F13" s="11" t="s">
        <v>1</v>
      </c>
      <c r="G13" s="11" t="s">
        <v>2</v>
      </c>
      <c r="H13" s="11" t="s">
        <v>3</v>
      </c>
      <c r="I13" s="11" t="s">
        <v>4</v>
      </c>
      <c r="J13" s="11" t="s">
        <v>5</v>
      </c>
      <c r="K13" s="11" t="s">
        <v>6</v>
      </c>
      <c r="L13" s="11" t="s">
        <v>7</v>
      </c>
      <c r="M13" s="11" t="s">
        <v>8</v>
      </c>
      <c r="N13" s="11" t="s">
        <v>9</v>
      </c>
      <c r="O13" s="11" t="s">
        <v>10</v>
      </c>
      <c r="P13" s="11" t="s">
        <v>14</v>
      </c>
      <c r="Q13" s="11" t="s">
        <v>17</v>
      </c>
      <c r="R13" s="12" t="s">
        <v>15</v>
      </c>
    </row>
    <row r="14" spans="1:18">
      <c r="A14" s="4"/>
      <c r="B14" s="452" t="s">
        <v>18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>SUM(D14:O14)</f>
        <v>0</v>
      </c>
      <c r="Q14" s="6">
        <f>P14/12</f>
        <v>0</v>
      </c>
      <c r="R14" s="13"/>
    </row>
    <row r="15" spans="1:18">
      <c r="A15" s="4"/>
      <c r="B15" s="452"/>
      <c r="C15" s="19" t="s">
        <v>19</v>
      </c>
      <c r="D15" s="6">
        <f>58000000</f>
        <v>58000000</v>
      </c>
      <c r="E15" s="6">
        <v>57450000</v>
      </c>
      <c r="F15" s="6">
        <v>49030000</v>
      </c>
      <c r="G15" s="6">
        <v>55000000</v>
      </c>
      <c r="H15" s="6">
        <f>63000000-H14</f>
        <v>63000000</v>
      </c>
      <c r="I15" s="6">
        <v>63800000</v>
      </c>
      <c r="J15" s="6">
        <f>60100000-J14</f>
        <v>60100000</v>
      </c>
      <c r="K15" s="6">
        <v>140000000</v>
      </c>
      <c r="L15" s="6">
        <f>58000000</f>
        <v>58000000</v>
      </c>
      <c r="M15" s="6">
        <v>57670000</v>
      </c>
      <c r="N15" s="6">
        <v>49030000</v>
      </c>
      <c r="O15" s="6">
        <v>55000000</v>
      </c>
      <c r="P15" s="6">
        <f>SUM(D15:O15)</f>
        <v>766080000</v>
      </c>
      <c r="Q15" s="6">
        <f t="shared" ref="Q15:Q18" si="3">P15/12</f>
        <v>63840000</v>
      </c>
      <c r="R15" s="13"/>
    </row>
    <row r="16" spans="1:18">
      <c r="A16" s="4"/>
      <c r="B16" s="452"/>
      <c r="C16" s="20" t="s">
        <v>23</v>
      </c>
      <c r="D16" s="6">
        <v>3500000</v>
      </c>
      <c r="E16" s="6">
        <v>3500000</v>
      </c>
      <c r="F16" s="6">
        <v>3500000</v>
      </c>
      <c r="G16" s="6">
        <v>3500000</v>
      </c>
      <c r="H16" s="6">
        <v>3500000</v>
      </c>
      <c r="I16" s="6">
        <v>3500000</v>
      </c>
      <c r="J16" s="6">
        <v>3500000</v>
      </c>
      <c r="K16" s="6">
        <v>3500000</v>
      </c>
      <c r="L16" s="6">
        <v>3500000</v>
      </c>
      <c r="M16" s="6">
        <v>3500000</v>
      </c>
      <c r="N16" s="6">
        <v>3500000</v>
      </c>
      <c r="O16" s="6">
        <v>3500000</v>
      </c>
      <c r="P16" s="6">
        <f>SUM(D16:O16)</f>
        <v>42000000</v>
      </c>
      <c r="Q16" s="6">
        <f t="shared" si="3"/>
        <v>3500000</v>
      </c>
      <c r="R16" s="13"/>
    </row>
    <row r="17" spans="1:18">
      <c r="A17" s="4"/>
      <c r="B17" s="452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f>SUM(D17:O17)</f>
        <v>0</v>
      </c>
      <c r="Q17" s="6">
        <f t="shared" si="3"/>
        <v>0</v>
      </c>
      <c r="R17" s="13" t="s">
        <v>20</v>
      </c>
    </row>
    <row r="18" spans="1:18">
      <c r="A18" s="4"/>
      <c r="B18" s="452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f>SUM(D18:O18)</f>
        <v>0</v>
      </c>
      <c r="Q18" s="6">
        <f t="shared" si="3"/>
        <v>0</v>
      </c>
      <c r="R18" s="13" t="s">
        <v>21</v>
      </c>
    </row>
    <row r="19" spans="1:18" ht="17.25" thickBot="1">
      <c r="A19" s="14"/>
      <c r="B19" s="453"/>
      <c r="C19" s="15" t="s">
        <v>11</v>
      </c>
      <c r="D19" s="16">
        <f t="shared" ref="D19:M19" si="4">SUBTOTAL(9,D14:D18)</f>
        <v>61500000</v>
      </c>
      <c r="E19" s="16">
        <f t="shared" si="4"/>
        <v>60950000</v>
      </c>
      <c r="F19" s="16">
        <f t="shared" si="4"/>
        <v>52530000</v>
      </c>
      <c r="G19" s="16">
        <f t="shared" si="4"/>
        <v>58500000</v>
      </c>
      <c r="H19" s="16">
        <f t="shared" si="4"/>
        <v>66500000</v>
      </c>
      <c r="I19" s="16">
        <f t="shared" si="4"/>
        <v>67300000</v>
      </c>
      <c r="J19" s="16">
        <f t="shared" si="4"/>
        <v>63600000</v>
      </c>
      <c r="K19" s="16">
        <f t="shared" si="4"/>
        <v>143500000</v>
      </c>
      <c r="L19" s="16">
        <f t="shared" si="4"/>
        <v>61500000</v>
      </c>
      <c r="M19" s="16">
        <f t="shared" si="4"/>
        <v>61170000</v>
      </c>
      <c r="N19" s="16">
        <f>SUM(N15:N18)</f>
        <v>52530000</v>
      </c>
      <c r="O19" s="16">
        <f>SUM(O15:O18)</f>
        <v>58500000</v>
      </c>
      <c r="P19" s="16">
        <f t="shared" ref="P19:Q19" si="5">SUBTOTAL(9,P14:P18)</f>
        <v>808080000</v>
      </c>
      <c r="Q19" s="16">
        <f t="shared" si="5"/>
        <v>67340000</v>
      </c>
      <c r="R19" s="17"/>
    </row>
  </sheetData>
  <mergeCells count="5">
    <mergeCell ref="B14:B19"/>
    <mergeCell ref="C1:J2"/>
    <mergeCell ref="A4:B4"/>
    <mergeCell ref="B5:B10"/>
    <mergeCell ref="A13:B1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105"/>
  <sheetViews>
    <sheetView tabSelected="1" topLeftCell="A10" workbookViewId="0">
      <selection activeCell="G30" sqref="G30"/>
    </sheetView>
  </sheetViews>
  <sheetFormatPr defaultColWidth="6.5" defaultRowHeight="17.25"/>
  <cols>
    <col min="1" max="1" width="6.5" style="152"/>
    <col min="2" max="2" width="57.625" style="78" customWidth="1"/>
    <col min="3" max="3" width="17.25" style="78" customWidth="1"/>
    <col min="4" max="4" width="11.125" style="78" customWidth="1"/>
    <col min="5" max="5" width="17.25" style="78" customWidth="1"/>
    <col min="6" max="6" width="18.125" style="79" customWidth="1"/>
    <col min="7" max="7" width="22.625" style="78" customWidth="1"/>
    <col min="8" max="12" width="6.5" style="78"/>
    <col min="13" max="13" width="16.125" style="78" customWidth="1"/>
    <col min="14" max="14" width="14.625" style="78" customWidth="1"/>
    <col min="15" max="15" width="17.25" style="78" bestFit="1" customWidth="1"/>
    <col min="16" max="16" width="18.125" style="78" bestFit="1" customWidth="1"/>
    <col min="17" max="16384" width="6.5" style="78"/>
  </cols>
  <sheetData>
    <row r="1" spans="1:13" ht="18" thickBot="1"/>
    <row r="2" spans="1:13" ht="18" thickBot="1">
      <c r="A2" s="425" t="s">
        <v>70</v>
      </c>
      <c r="B2" s="426" t="s">
        <v>71</v>
      </c>
      <c r="C2" s="426" t="s">
        <v>703</v>
      </c>
      <c r="D2" s="426" t="s">
        <v>604</v>
      </c>
      <c r="E2" s="426" t="s">
        <v>72</v>
      </c>
      <c r="F2" s="427" t="s">
        <v>73</v>
      </c>
      <c r="G2" s="428" t="s">
        <v>164</v>
      </c>
    </row>
    <row r="3" spans="1:13">
      <c r="A3" s="162">
        <v>1</v>
      </c>
      <c r="B3" s="417" t="s">
        <v>603</v>
      </c>
      <c r="C3" s="417" t="s">
        <v>674</v>
      </c>
      <c r="D3" s="435">
        <v>46027</v>
      </c>
      <c r="E3" s="212" t="s">
        <v>605</v>
      </c>
      <c r="F3" s="418">
        <v>8000000</v>
      </c>
      <c r="G3" s="213"/>
    </row>
    <row r="4" spans="1:13">
      <c r="A4" s="158">
        <v>2</v>
      </c>
      <c r="B4" s="412" t="s">
        <v>606</v>
      </c>
      <c r="C4" s="412" t="s">
        <v>664</v>
      </c>
      <c r="D4" s="436">
        <v>46024</v>
      </c>
      <c r="E4" s="412" t="s">
        <v>614</v>
      </c>
      <c r="F4" s="414">
        <v>1600000</v>
      </c>
      <c r="G4" s="415"/>
    </row>
    <row r="5" spans="1:13">
      <c r="A5" s="158">
        <v>3</v>
      </c>
      <c r="B5" s="412" t="s">
        <v>607</v>
      </c>
      <c r="C5" s="412" t="s">
        <v>675</v>
      </c>
      <c r="D5" s="436">
        <v>46024</v>
      </c>
      <c r="E5" s="412" t="s">
        <v>614</v>
      </c>
      <c r="F5" s="414">
        <v>1797600</v>
      </c>
      <c r="G5" s="415"/>
    </row>
    <row r="6" spans="1:13">
      <c r="A6" s="158">
        <v>4</v>
      </c>
      <c r="B6" s="412" t="s">
        <v>608</v>
      </c>
      <c r="C6" s="412" t="s">
        <v>664</v>
      </c>
      <c r="D6" s="436">
        <v>46024</v>
      </c>
      <c r="E6" s="412" t="s">
        <v>614</v>
      </c>
      <c r="F6" s="414">
        <v>225000</v>
      </c>
      <c r="G6" s="415"/>
    </row>
    <row r="7" spans="1:13">
      <c r="A7" s="158">
        <v>5</v>
      </c>
      <c r="B7" s="413" t="s">
        <v>609</v>
      </c>
      <c r="C7" s="413" t="s">
        <v>677</v>
      </c>
      <c r="D7" s="437">
        <v>46027</v>
      </c>
      <c r="E7" s="412" t="s">
        <v>614</v>
      </c>
      <c r="F7" s="414">
        <v>1250000</v>
      </c>
      <c r="G7" s="415" t="s">
        <v>643</v>
      </c>
    </row>
    <row r="8" spans="1:13">
      <c r="A8" s="158">
        <v>6</v>
      </c>
      <c r="B8" s="412" t="s">
        <v>610</v>
      </c>
      <c r="C8" s="412" t="s">
        <v>664</v>
      </c>
      <c r="D8" s="436">
        <v>46029</v>
      </c>
      <c r="E8" s="412" t="s">
        <v>614</v>
      </c>
      <c r="F8" s="414">
        <v>1200000</v>
      </c>
      <c r="G8" s="415"/>
    </row>
    <row r="9" spans="1:13">
      <c r="A9" s="158">
        <v>7</v>
      </c>
      <c r="B9" s="413" t="s">
        <v>611</v>
      </c>
      <c r="C9" s="413" t="s">
        <v>664</v>
      </c>
      <c r="D9" s="437">
        <v>46029</v>
      </c>
      <c r="E9" s="412" t="s">
        <v>614</v>
      </c>
      <c r="F9" s="414">
        <v>1120000</v>
      </c>
      <c r="G9" s="415"/>
      <c r="J9" s="80"/>
    </row>
    <row r="10" spans="1:13">
      <c r="A10" s="158">
        <v>8</v>
      </c>
      <c r="B10" s="412" t="s">
        <v>612</v>
      </c>
      <c r="C10" s="412" t="s">
        <v>664</v>
      </c>
      <c r="D10" s="436">
        <v>46029</v>
      </c>
      <c r="E10" s="412" t="s">
        <v>613</v>
      </c>
      <c r="F10" s="414">
        <v>1000000</v>
      </c>
      <c r="G10" s="415"/>
    </row>
    <row r="11" spans="1:13">
      <c r="A11" s="158">
        <v>9</v>
      </c>
      <c r="B11" s="413" t="s">
        <v>623</v>
      </c>
      <c r="C11" s="413" t="s">
        <v>677</v>
      </c>
      <c r="D11" s="438">
        <v>46029</v>
      </c>
      <c r="E11" s="412" t="s">
        <v>615</v>
      </c>
      <c r="F11" s="414">
        <v>1250000</v>
      </c>
      <c r="G11" s="415"/>
    </row>
    <row r="12" spans="1:13">
      <c r="A12" s="158">
        <v>10</v>
      </c>
      <c r="B12" s="416" t="s">
        <v>616</v>
      </c>
      <c r="C12" s="416" t="s">
        <v>674</v>
      </c>
      <c r="D12" s="438">
        <v>46029</v>
      </c>
      <c r="E12" s="412" t="s">
        <v>605</v>
      </c>
      <c r="F12" s="414">
        <v>8130000</v>
      </c>
      <c r="G12" s="415"/>
    </row>
    <row r="13" spans="1:13">
      <c r="A13" s="158">
        <v>11</v>
      </c>
      <c r="B13" s="412" t="s">
        <v>617</v>
      </c>
      <c r="C13" s="412" t="s">
        <v>674</v>
      </c>
      <c r="D13" s="436">
        <v>46031</v>
      </c>
      <c r="E13" s="412" t="s">
        <v>620</v>
      </c>
      <c r="F13" s="414">
        <v>3500000</v>
      </c>
      <c r="G13" s="415"/>
    </row>
    <row r="14" spans="1:13">
      <c r="A14" s="158">
        <v>12</v>
      </c>
      <c r="B14" s="416" t="s">
        <v>618</v>
      </c>
      <c r="C14" s="416" t="s">
        <v>664</v>
      </c>
      <c r="D14" s="438">
        <v>46031</v>
      </c>
      <c r="E14" s="412" t="s">
        <v>621</v>
      </c>
      <c r="F14" s="414">
        <v>4500000</v>
      </c>
      <c r="G14" s="415"/>
    </row>
    <row r="15" spans="1:13">
      <c r="A15" s="158">
        <v>13</v>
      </c>
      <c r="B15" s="416" t="s">
        <v>619</v>
      </c>
      <c r="C15" s="416" t="s">
        <v>664</v>
      </c>
      <c r="D15" s="438">
        <v>46031</v>
      </c>
      <c r="E15" s="412" t="s">
        <v>622</v>
      </c>
      <c r="F15" s="414">
        <v>430265</v>
      </c>
      <c r="G15" s="415"/>
      <c r="M15" s="78" t="s">
        <v>653</v>
      </c>
    </row>
    <row r="16" spans="1:13">
      <c r="A16" s="158">
        <v>14</v>
      </c>
      <c r="B16" s="416" t="s">
        <v>624</v>
      </c>
      <c r="C16" s="416" t="s">
        <v>677</v>
      </c>
      <c r="D16" s="438">
        <v>46034</v>
      </c>
      <c r="E16" s="412" t="s">
        <v>605</v>
      </c>
      <c r="F16" s="414">
        <v>1450000</v>
      </c>
      <c r="G16" s="415" t="s">
        <v>644</v>
      </c>
      <c r="M16" s="78" t="s">
        <v>655</v>
      </c>
    </row>
    <row r="17" spans="1:13">
      <c r="A17" s="158">
        <v>15</v>
      </c>
      <c r="B17" s="413" t="s">
        <v>625</v>
      </c>
      <c r="C17" s="413" t="s">
        <v>664</v>
      </c>
      <c r="D17" s="437">
        <v>46034</v>
      </c>
      <c r="E17" s="412" t="s">
        <v>605</v>
      </c>
      <c r="F17" s="414">
        <v>435000</v>
      </c>
      <c r="G17" s="415"/>
      <c r="M17" s="78" t="s">
        <v>656</v>
      </c>
    </row>
    <row r="18" spans="1:13">
      <c r="A18" s="158">
        <v>16</v>
      </c>
      <c r="B18" s="413" t="s">
        <v>632</v>
      </c>
      <c r="C18" s="413" t="s">
        <v>679</v>
      </c>
      <c r="D18" s="437">
        <v>46036</v>
      </c>
      <c r="E18" s="412" t="s">
        <v>633</v>
      </c>
      <c r="F18" s="414">
        <v>228000</v>
      </c>
      <c r="G18" s="415"/>
      <c r="M18" s="78" t="s">
        <v>657</v>
      </c>
    </row>
    <row r="19" spans="1:13">
      <c r="A19" s="158">
        <v>17</v>
      </c>
      <c r="B19" s="413" t="s">
        <v>634</v>
      </c>
      <c r="C19" s="413" t="s">
        <v>664</v>
      </c>
      <c r="D19" s="437">
        <v>46037</v>
      </c>
      <c r="E19" s="412" t="s">
        <v>635</v>
      </c>
      <c r="F19" s="414">
        <v>5000000</v>
      </c>
      <c r="G19" s="415"/>
      <c r="M19" s="78" t="s">
        <v>658</v>
      </c>
    </row>
    <row r="20" spans="1:13">
      <c r="A20" s="158">
        <v>18</v>
      </c>
      <c r="B20" s="413" t="s">
        <v>636</v>
      </c>
      <c r="C20" s="413" t="s">
        <v>664</v>
      </c>
      <c r="D20" s="437">
        <v>46041</v>
      </c>
      <c r="E20" s="412" t="s">
        <v>638</v>
      </c>
      <c r="F20" s="414">
        <v>370000</v>
      </c>
      <c r="G20" s="415" t="s">
        <v>637</v>
      </c>
      <c r="M20" s="78" t="s">
        <v>660</v>
      </c>
    </row>
    <row r="21" spans="1:13">
      <c r="A21" s="158">
        <v>19</v>
      </c>
      <c r="B21" s="416" t="s">
        <v>639</v>
      </c>
      <c r="C21" s="416" t="s">
        <v>677</v>
      </c>
      <c r="D21" s="438">
        <v>46042</v>
      </c>
      <c r="E21" s="412" t="s">
        <v>638</v>
      </c>
      <c r="F21" s="414">
        <v>1300000</v>
      </c>
      <c r="G21" s="415" t="s">
        <v>643</v>
      </c>
      <c r="M21" s="78" t="s">
        <v>661</v>
      </c>
    </row>
    <row r="22" spans="1:13">
      <c r="A22" s="158">
        <v>20</v>
      </c>
      <c r="B22" s="413" t="s">
        <v>640</v>
      </c>
      <c r="C22" s="413" t="s">
        <v>664</v>
      </c>
      <c r="D22" s="437">
        <v>46042</v>
      </c>
      <c r="E22" s="412" t="s">
        <v>638</v>
      </c>
      <c r="F22" s="414">
        <v>872300</v>
      </c>
      <c r="G22" s="415" t="s">
        <v>641</v>
      </c>
      <c r="M22" s="78" t="s">
        <v>665</v>
      </c>
    </row>
    <row r="23" spans="1:13">
      <c r="A23" s="158">
        <v>21</v>
      </c>
      <c r="B23" s="413" t="s">
        <v>642</v>
      </c>
      <c r="C23" s="413" t="s">
        <v>664</v>
      </c>
      <c r="D23" s="437">
        <v>46042</v>
      </c>
      <c r="E23" s="412" t="s">
        <v>635</v>
      </c>
      <c r="F23" s="414">
        <v>3900000</v>
      </c>
      <c r="G23" s="415" t="s">
        <v>643</v>
      </c>
      <c r="M23" s="78" t="s">
        <v>676</v>
      </c>
    </row>
    <row r="24" spans="1:13">
      <c r="A24" s="158">
        <v>22</v>
      </c>
      <c r="B24" s="412" t="s">
        <v>662</v>
      </c>
      <c r="C24" s="412" t="s">
        <v>664</v>
      </c>
      <c r="D24" s="436">
        <v>46043</v>
      </c>
      <c r="E24" s="412" t="s">
        <v>663</v>
      </c>
      <c r="F24" s="414">
        <v>790000</v>
      </c>
      <c r="G24" s="415"/>
      <c r="M24" s="78" t="s">
        <v>678</v>
      </c>
    </row>
    <row r="25" spans="1:13">
      <c r="A25" s="158">
        <v>23</v>
      </c>
      <c r="B25" s="413" t="s">
        <v>671</v>
      </c>
      <c r="C25" s="413" t="s">
        <v>654</v>
      </c>
      <c r="D25" s="437">
        <v>46043</v>
      </c>
      <c r="E25" s="412" t="s">
        <v>666</v>
      </c>
      <c r="F25" s="414">
        <v>764000</v>
      </c>
      <c r="G25" s="415"/>
    </row>
    <row r="26" spans="1:13">
      <c r="A26" s="158">
        <v>24</v>
      </c>
      <c r="B26" s="413" t="s">
        <v>667</v>
      </c>
      <c r="C26" s="413" t="s">
        <v>659</v>
      </c>
      <c r="D26" s="437">
        <v>46043</v>
      </c>
      <c r="E26" s="412" t="s">
        <v>668</v>
      </c>
      <c r="F26" s="414">
        <v>140000</v>
      </c>
      <c r="G26" s="415"/>
    </row>
    <row r="27" spans="1:13">
      <c r="A27" s="158">
        <v>25</v>
      </c>
      <c r="B27" s="413" t="s">
        <v>669</v>
      </c>
      <c r="C27" s="413" t="s">
        <v>659</v>
      </c>
      <c r="D27" s="437">
        <v>46043</v>
      </c>
      <c r="E27" s="412" t="s">
        <v>670</v>
      </c>
      <c r="F27" s="414">
        <v>490000</v>
      </c>
      <c r="G27" s="415"/>
    </row>
    <row r="28" spans="1:13">
      <c r="A28" s="158">
        <v>26</v>
      </c>
      <c r="B28" s="413" t="s">
        <v>672</v>
      </c>
      <c r="C28" s="413" t="s">
        <v>659</v>
      </c>
      <c r="D28" s="437">
        <v>46043</v>
      </c>
      <c r="E28" s="412" t="s">
        <v>673</v>
      </c>
      <c r="F28" s="414">
        <v>76000</v>
      </c>
      <c r="G28" s="415"/>
    </row>
    <row r="29" spans="1:13">
      <c r="A29" s="158">
        <v>27</v>
      </c>
      <c r="B29" s="413" t="s">
        <v>680</v>
      </c>
      <c r="C29" s="413" t="s">
        <v>664</v>
      </c>
      <c r="D29" s="437">
        <v>46044</v>
      </c>
      <c r="E29" s="412" t="s">
        <v>663</v>
      </c>
      <c r="F29" s="414">
        <v>870000</v>
      </c>
      <c r="G29" s="415"/>
    </row>
    <row r="30" spans="1:13">
      <c r="A30" s="158">
        <v>28</v>
      </c>
      <c r="B30" s="413" t="s">
        <v>681</v>
      </c>
      <c r="C30" s="413" t="s">
        <v>677</v>
      </c>
      <c r="D30" s="437">
        <v>46044</v>
      </c>
      <c r="E30" s="412" t="s">
        <v>682</v>
      </c>
      <c r="F30" s="414">
        <v>2400000</v>
      </c>
      <c r="G30" s="415"/>
    </row>
    <row r="31" spans="1:13">
      <c r="A31" s="158">
        <v>29</v>
      </c>
      <c r="B31" s="413" t="s">
        <v>683</v>
      </c>
      <c r="C31" s="413" t="s">
        <v>664</v>
      </c>
      <c r="D31" s="437">
        <v>46044</v>
      </c>
      <c r="E31" s="412" t="s">
        <v>684</v>
      </c>
      <c r="F31" s="414">
        <v>1200000</v>
      </c>
      <c r="G31" s="415"/>
    </row>
    <row r="32" spans="1:13">
      <c r="A32" s="158">
        <v>30</v>
      </c>
      <c r="B32" s="413" t="s">
        <v>685</v>
      </c>
      <c r="C32" s="413" t="s">
        <v>677</v>
      </c>
      <c r="D32" s="437">
        <v>46044</v>
      </c>
      <c r="E32" s="412" t="s">
        <v>663</v>
      </c>
      <c r="F32" s="414">
        <v>850000</v>
      </c>
      <c r="G32" s="415"/>
    </row>
    <row r="33" spans="1:7">
      <c r="A33" s="158">
        <v>31</v>
      </c>
      <c r="B33" s="413" t="s">
        <v>696</v>
      </c>
      <c r="C33" s="413" t="s">
        <v>654</v>
      </c>
      <c r="D33" s="437">
        <v>46044</v>
      </c>
      <c r="E33" s="412" t="s">
        <v>697</v>
      </c>
      <c r="F33" s="414">
        <v>170000</v>
      </c>
      <c r="G33" s="415"/>
    </row>
    <row r="34" spans="1:7">
      <c r="A34" s="158">
        <v>32</v>
      </c>
      <c r="B34" s="413" t="s">
        <v>698</v>
      </c>
      <c r="C34" s="413" t="s">
        <v>664</v>
      </c>
      <c r="D34" s="437">
        <v>46049</v>
      </c>
      <c r="E34" s="412" t="s">
        <v>605</v>
      </c>
      <c r="F34" s="414">
        <v>500000</v>
      </c>
      <c r="G34" s="415"/>
    </row>
    <row r="35" spans="1:7">
      <c r="A35" s="158">
        <v>33</v>
      </c>
      <c r="B35" s="413" t="s">
        <v>699</v>
      </c>
      <c r="C35" s="413" t="s">
        <v>664</v>
      </c>
      <c r="D35" s="437">
        <v>46052</v>
      </c>
      <c r="E35" s="412" t="s">
        <v>605</v>
      </c>
      <c r="F35" s="414">
        <v>4090000</v>
      </c>
      <c r="G35" s="415"/>
    </row>
    <row r="36" spans="1:7">
      <c r="A36" s="158">
        <v>34</v>
      </c>
      <c r="B36" s="413" t="s">
        <v>700</v>
      </c>
      <c r="C36" s="413" t="s">
        <v>674</v>
      </c>
      <c r="D36" s="413"/>
      <c r="E36" s="412" t="s">
        <v>620</v>
      </c>
      <c r="F36" s="414">
        <v>3300000</v>
      </c>
      <c r="G36" s="415"/>
    </row>
    <row r="37" spans="1:7">
      <c r="A37" s="158">
        <v>35</v>
      </c>
      <c r="B37" s="413"/>
      <c r="C37" s="413"/>
      <c r="D37" s="413"/>
      <c r="E37" s="412"/>
      <c r="F37" s="414"/>
      <c r="G37" s="415"/>
    </row>
    <row r="38" spans="1:7">
      <c r="A38" s="158">
        <v>36</v>
      </c>
      <c r="B38" s="413"/>
      <c r="C38" s="413"/>
      <c r="D38" s="413"/>
      <c r="E38" s="412"/>
      <c r="F38" s="414"/>
      <c r="G38" s="415"/>
    </row>
    <row r="39" spans="1:7">
      <c r="A39" s="158">
        <v>37</v>
      </c>
      <c r="B39" s="413"/>
      <c r="C39" s="413"/>
      <c r="D39" s="413"/>
      <c r="E39" s="412"/>
      <c r="F39" s="414"/>
      <c r="G39" s="415"/>
    </row>
    <row r="40" spans="1:7">
      <c r="A40" s="158">
        <v>38</v>
      </c>
      <c r="B40" s="413"/>
      <c r="C40" s="413"/>
      <c r="D40" s="413"/>
      <c r="E40" s="412"/>
      <c r="F40" s="414"/>
      <c r="G40" s="415"/>
    </row>
    <row r="41" spans="1:7">
      <c r="A41" s="158">
        <v>39</v>
      </c>
      <c r="B41" s="413"/>
      <c r="C41" s="413"/>
      <c r="D41" s="413"/>
      <c r="E41" s="412"/>
      <c r="F41" s="414"/>
      <c r="G41" s="415"/>
    </row>
    <row r="42" spans="1:7">
      <c r="A42" s="158">
        <v>40</v>
      </c>
      <c r="B42" s="413"/>
      <c r="C42" s="413"/>
      <c r="D42" s="413"/>
      <c r="E42" s="412"/>
      <c r="F42" s="414"/>
      <c r="G42" s="415"/>
    </row>
    <row r="43" spans="1:7">
      <c r="A43" s="158">
        <v>41</v>
      </c>
      <c r="B43" s="413"/>
      <c r="C43" s="413"/>
      <c r="D43" s="413"/>
      <c r="E43" s="412"/>
      <c r="F43" s="414"/>
      <c r="G43" s="415"/>
    </row>
    <row r="44" spans="1:7">
      <c r="A44" s="158">
        <v>42</v>
      </c>
      <c r="B44" s="413"/>
      <c r="C44" s="413"/>
      <c r="D44" s="413"/>
      <c r="E44" s="412"/>
      <c r="F44" s="414"/>
      <c r="G44" s="415"/>
    </row>
    <row r="45" spans="1:7">
      <c r="A45" s="158">
        <v>43</v>
      </c>
      <c r="B45" s="413"/>
      <c r="C45" s="413"/>
      <c r="D45" s="413"/>
      <c r="E45" s="412"/>
      <c r="F45" s="414"/>
      <c r="G45" s="415"/>
    </row>
    <row r="46" spans="1:7">
      <c r="A46" s="158">
        <v>44</v>
      </c>
      <c r="B46" s="416"/>
      <c r="C46" s="416"/>
      <c r="D46" s="416"/>
      <c r="E46" s="412"/>
      <c r="F46" s="414"/>
      <c r="G46" s="415"/>
    </row>
    <row r="47" spans="1:7" ht="18" thickBot="1">
      <c r="A47" s="165">
        <v>45</v>
      </c>
      <c r="B47" s="419"/>
      <c r="C47" s="419"/>
      <c r="D47" s="419"/>
      <c r="E47" s="420"/>
      <c r="F47" s="421"/>
      <c r="G47" s="422"/>
    </row>
    <row r="48" spans="1:7" ht="18" thickBot="1">
      <c r="A48" s="457" t="s">
        <v>581</v>
      </c>
      <c r="B48" s="458"/>
      <c r="C48" s="458"/>
      <c r="D48" s="458"/>
      <c r="E48" s="459"/>
      <c r="F48" s="423">
        <f>SUM(F3:F47)</f>
        <v>63198165</v>
      </c>
      <c r="G48" s="424"/>
    </row>
    <row r="50" spans="3:17">
      <c r="O50" s="60"/>
      <c r="P50"/>
      <c r="Q50"/>
    </row>
    <row r="51" spans="3:17">
      <c r="O51" s="22"/>
      <c r="P51" s="451"/>
      <c r="Q51"/>
    </row>
    <row r="52" spans="3:17">
      <c r="O52" s="22"/>
      <c r="P52" s="451"/>
      <c r="Q52"/>
    </row>
    <row r="53" spans="3:17">
      <c r="O53" s="22"/>
      <c r="P53" s="451"/>
      <c r="Q53"/>
    </row>
    <row r="54" spans="3:17">
      <c r="O54" s="22"/>
      <c r="P54" s="451"/>
      <c r="Q54"/>
    </row>
    <row r="55" spans="3:17">
      <c r="O55" s="22"/>
      <c r="P55" s="451"/>
      <c r="Q55"/>
    </row>
    <row r="56" spans="3:17">
      <c r="O56" s="22"/>
      <c r="P56" s="451"/>
      <c r="Q56"/>
    </row>
    <row r="57" spans="3:17">
      <c r="O57" s="22"/>
      <c r="P57" s="451"/>
      <c r="Q57"/>
    </row>
    <row r="58" spans="3:17">
      <c r="O58" s="22"/>
      <c r="P58" s="451"/>
      <c r="Q58"/>
    </row>
    <row r="59" spans="3:17">
      <c r="O59"/>
      <c r="P59"/>
      <c r="Q59"/>
    </row>
    <row r="60" spans="3:17">
      <c r="O60"/>
      <c r="P60"/>
      <c r="Q60"/>
    </row>
    <row r="61" spans="3:17">
      <c r="E61" s="60"/>
      <c r="F61"/>
      <c r="G61"/>
      <c r="O61"/>
      <c r="P61"/>
      <c r="Q61"/>
    </row>
    <row r="62" spans="3:17">
      <c r="C62" s="450" t="s">
        <v>701</v>
      </c>
      <c r="D62" t="s">
        <v>704</v>
      </c>
      <c r="E62"/>
      <c r="F62"/>
      <c r="G62"/>
      <c r="O62"/>
      <c r="P62"/>
      <c r="Q62"/>
    </row>
    <row r="63" spans="3:17">
      <c r="C63" s="22" t="s">
        <v>659</v>
      </c>
      <c r="D63" s="451">
        <v>706000</v>
      </c>
      <c r="E63"/>
      <c r="F63"/>
      <c r="G63"/>
      <c r="O63"/>
      <c r="P63"/>
      <c r="Q63"/>
    </row>
    <row r="64" spans="3:17">
      <c r="C64" s="22" t="s">
        <v>664</v>
      </c>
      <c r="D64" s="451">
        <v>28102565</v>
      </c>
      <c r="E64"/>
      <c r="F64"/>
      <c r="G64"/>
      <c r="O64"/>
      <c r="P64"/>
      <c r="Q64"/>
    </row>
    <row r="65" spans="3:17">
      <c r="C65" s="22" t="s">
        <v>679</v>
      </c>
      <c r="D65" s="451">
        <v>228000</v>
      </c>
      <c r="E65"/>
      <c r="F65"/>
      <c r="G65"/>
      <c r="O65"/>
      <c r="P65"/>
      <c r="Q65"/>
    </row>
    <row r="66" spans="3:17">
      <c r="C66" s="22" t="s">
        <v>654</v>
      </c>
      <c r="D66" s="451">
        <v>934000</v>
      </c>
      <c r="E66"/>
      <c r="F66"/>
      <c r="G66"/>
      <c r="O66"/>
      <c r="P66"/>
      <c r="Q66"/>
    </row>
    <row r="67" spans="3:17">
      <c r="C67" s="22" t="s">
        <v>674</v>
      </c>
      <c r="D67" s="451">
        <v>22930000</v>
      </c>
      <c r="E67"/>
      <c r="F67"/>
      <c r="G67"/>
      <c r="O67"/>
      <c r="P67"/>
      <c r="Q67"/>
    </row>
    <row r="68" spans="3:17">
      <c r="C68" s="22" t="s">
        <v>675</v>
      </c>
      <c r="D68" s="451">
        <v>1797600</v>
      </c>
      <c r="E68"/>
      <c r="F68"/>
      <c r="G68"/>
    </row>
    <row r="69" spans="3:17">
      <c r="C69" s="22" t="s">
        <v>677</v>
      </c>
      <c r="D69" s="451">
        <v>8500000</v>
      </c>
      <c r="E69"/>
      <c r="F69"/>
      <c r="G69"/>
    </row>
    <row r="70" spans="3:17">
      <c r="C70" s="22" t="s">
        <v>702</v>
      </c>
      <c r="D70" s="451">
        <v>63198165</v>
      </c>
      <c r="E70"/>
      <c r="F70"/>
      <c r="G70"/>
    </row>
    <row r="71" spans="3:17">
      <c r="C71"/>
      <c r="D71"/>
      <c r="E71"/>
      <c r="F71"/>
      <c r="G71"/>
    </row>
    <row r="72" spans="3:17">
      <c r="C72"/>
      <c r="D72"/>
      <c r="E72"/>
      <c r="F72"/>
      <c r="G72"/>
    </row>
    <row r="73" spans="3:17">
      <c r="C73"/>
      <c r="D73"/>
      <c r="E73"/>
      <c r="F73"/>
      <c r="G73"/>
    </row>
    <row r="74" spans="3:17">
      <c r="C74"/>
      <c r="D74"/>
      <c r="E74"/>
      <c r="F74"/>
      <c r="G74"/>
    </row>
    <row r="75" spans="3:17">
      <c r="C75"/>
      <c r="D75"/>
      <c r="E75"/>
      <c r="F75"/>
      <c r="G75"/>
    </row>
    <row r="76" spans="3:17">
      <c r="C76"/>
      <c r="D76"/>
      <c r="E76"/>
      <c r="F76"/>
      <c r="G76"/>
    </row>
    <row r="77" spans="3:17">
      <c r="C77"/>
      <c r="D77"/>
      <c r="E77"/>
      <c r="F77"/>
      <c r="G77"/>
    </row>
    <row r="78" spans="3:17">
      <c r="C78"/>
      <c r="D78"/>
      <c r="E78"/>
      <c r="F78"/>
      <c r="G78"/>
    </row>
    <row r="79" spans="3:17">
      <c r="C79"/>
      <c r="D79"/>
      <c r="E79"/>
    </row>
    <row r="80" spans="3:17">
      <c r="C80"/>
      <c r="E80"/>
    </row>
    <row r="81" spans="3:5">
      <c r="C81"/>
      <c r="E81"/>
    </row>
    <row r="82" spans="3:5">
      <c r="C82"/>
      <c r="E82"/>
    </row>
    <row r="83" spans="3:5">
      <c r="C83"/>
      <c r="E83"/>
    </row>
    <row r="84" spans="3:5">
      <c r="C84"/>
      <c r="E84"/>
    </row>
    <row r="85" spans="3:5">
      <c r="C85"/>
      <c r="E85"/>
    </row>
    <row r="86" spans="3:5">
      <c r="C86"/>
      <c r="E86"/>
    </row>
    <row r="87" spans="3:5">
      <c r="C87"/>
      <c r="E87"/>
    </row>
    <row r="88" spans="3:5">
      <c r="C88"/>
      <c r="E88"/>
    </row>
    <row r="89" spans="3:5">
      <c r="C89"/>
      <c r="E89"/>
    </row>
    <row r="90" spans="3:5">
      <c r="C90"/>
      <c r="E90"/>
    </row>
    <row r="91" spans="3:5">
      <c r="C91"/>
      <c r="E91"/>
    </row>
    <row r="92" spans="3:5">
      <c r="C92"/>
      <c r="E92"/>
    </row>
    <row r="93" spans="3:5">
      <c r="C93"/>
      <c r="E93"/>
    </row>
    <row r="94" spans="3:5">
      <c r="C94"/>
      <c r="E94"/>
    </row>
    <row r="95" spans="3:5">
      <c r="C95"/>
      <c r="E95"/>
    </row>
    <row r="96" spans="3:5">
      <c r="C96"/>
      <c r="E96"/>
    </row>
    <row r="97" spans="3:5">
      <c r="C97"/>
      <c r="E97"/>
    </row>
    <row r="98" spans="3:5">
      <c r="C98"/>
      <c r="E98"/>
    </row>
    <row r="99" spans="3:5">
      <c r="C99"/>
      <c r="E99"/>
    </row>
    <row r="100" spans="3:5">
      <c r="C100"/>
      <c r="E100"/>
    </row>
    <row r="101" spans="3:5">
      <c r="C101"/>
      <c r="E101"/>
    </row>
    <row r="102" spans="3:5">
      <c r="C102"/>
      <c r="E102"/>
    </row>
    <row r="103" spans="3:5">
      <c r="C103"/>
      <c r="E103"/>
    </row>
    <row r="104" spans="3:5">
      <c r="C104"/>
    </row>
    <row r="105" spans="3:5">
      <c r="C105"/>
    </row>
  </sheetData>
  <mergeCells count="1">
    <mergeCell ref="A48:E48"/>
  </mergeCells>
  <phoneticPr fontId="1" type="noConversion"/>
  <dataValidations count="1">
    <dataValidation type="list" allowBlank="1" showInputMessage="1" showErrorMessage="1" sqref="C3:C47">
      <formula1>$M$15:$M$24</formula1>
    </dataValidation>
  </dataValidation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2"/>
  <sheetViews>
    <sheetView topLeftCell="P7" workbookViewId="0">
      <selection activeCell="V21" sqref="V21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5.5" style="60" customWidth="1"/>
    <col min="22" max="22" width="61.125" style="60" customWidth="1"/>
    <col min="23" max="24" width="14.625" style="60" bestFit="1" customWidth="1"/>
    <col min="25" max="25" width="28.75" style="60" customWidth="1"/>
    <col min="26" max="26" width="9" style="60"/>
    <col min="27" max="27" width="11.875" style="60" bestFit="1" customWidth="1"/>
    <col min="28" max="28" width="15" style="60" customWidth="1"/>
    <col min="29" max="29" width="17.375" style="60" customWidth="1"/>
    <col min="30" max="30" width="10.125" style="60" bestFit="1" customWidth="1"/>
    <col min="31" max="36" width="9.875" style="60" customWidth="1"/>
    <col min="37" max="37" width="9" style="60"/>
    <col min="38" max="38" width="11.375" style="60" bestFit="1" customWidth="1"/>
    <col min="39" max="16384" width="9" style="60"/>
  </cols>
  <sheetData>
    <row r="1" spans="1:25" ht="17.25" thickBot="1">
      <c r="A1" s="1"/>
      <c r="B1" s="18" t="s">
        <v>350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351</v>
      </c>
      <c r="R1" s="1"/>
    </row>
    <row r="2" spans="1:25">
      <c r="A2" s="456"/>
      <c r="B2" s="456"/>
      <c r="C2" s="11" t="s">
        <v>352</v>
      </c>
      <c r="D2" s="11" t="s">
        <v>353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354</v>
      </c>
      <c r="Q2" s="11" t="s">
        <v>355</v>
      </c>
      <c r="R2" s="12" t="s">
        <v>356</v>
      </c>
    </row>
    <row r="3" spans="1:25">
      <c r="A3" s="4"/>
      <c r="B3" s="452" t="s">
        <v>165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166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357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358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359</v>
      </c>
    </row>
    <row r="8" spans="1:25" ht="17.25" thickBot="1">
      <c r="A8" s="14"/>
      <c r="B8" s="453"/>
      <c r="C8" s="15" t="s">
        <v>360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9.5" customHeight="1" thickBot="1">
      <c r="H9" s="35">
        <f>9320000+X16+2800000</f>
        <v>62755269</v>
      </c>
      <c r="T9" s="36" t="s">
        <v>390</v>
      </c>
      <c r="X9" s="396" t="s">
        <v>590</v>
      </c>
      <c r="Y9" s="60" t="s">
        <v>591</v>
      </c>
    </row>
    <row r="10" spans="1:25" ht="22.5" customHeight="1" thickBot="1">
      <c r="T10" s="114" t="s">
        <v>361</v>
      </c>
      <c r="U10" s="115" t="s">
        <v>362</v>
      </c>
      <c r="V10" s="115" t="s">
        <v>261</v>
      </c>
      <c r="W10" s="115" t="s">
        <v>467</v>
      </c>
      <c r="X10" s="115" t="s">
        <v>468</v>
      </c>
      <c r="Y10" s="116" t="s">
        <v>168</v>
      </c>
    </row>
    <row r="11" spans="1:25" ht="72" customHeight="1">
      <c r="T11" s="429">
        <v>1</v>
      </c>
      <c r="U11" s="42" t="s">
        <v>582</v>
      </c>
      <c r="V11" s="112" t="s">
        <v>583</v>
      </c>
      <c r="W11" s="283"/>
      <c r="X11" s="430">
        <v>19957969</v>
      </c>
      <c r="Y11" s="431"/>
    </row>
    <row r="12" spans="1:25" ht="62.25" customHeight="1">
      <c r="T12" s="68">
        <v>2</v>
      </c>
      <c r="U12" s="61" t="s">
        <v>584</v>
      </c>
      <c r="V12" s="322" t="s">
        <v>585</v>
      </c>
      <c r="W12" s="69"/>
      <c r="X12" s="69">
        <v>14547300</v>
      </c>
      <c r="Y12" s="23"/>
    </row>
    <row r="13" spans="1:25" ht="75" customHeight="1">
      <c r="T13" s="68">
        <v>3</v>
      </c>
      <c r="U13" s="61" t="s">
        <v>466</v>
      </c>
      <c r="V13" s="322" t="s">
        <v>586</v>
      </c>
      <c r="W13" s="69">
        <v>8805000</v>
      </c>
      <c r="X13" s="69">
        <v>8130000</v>
      </c>
      <c r="Y13" s="23"/>
    </row>
    <row r="14" spans="1:25" ht="73.5" customHeight="1" thickBot="1">
      <c r="T14" s="24">
        <v>4</v>
      </c>
      <c r="U14" s="25" t="s">
        <v>587</v>
      </c>
      <c r="V14" s="84" t="s">
        <v>589</v>
      </c>
      <c r="W14" s="33">
        <v>8850000</v>
      </c>
      <c r="X14" s="33">
        <v>8000000</v>
      </c>
      <c r="Y14" s="432" t="s">
        <v>588</v>
      </c>
    </row>
    <row r="15" spans="1:25" ht="49.5" hidden="1" customHeight="1" thickBot="1">
      <c r="T15" s="81"/>
      <c r="U15" s="219"/>
      <c r="V15" s="85"/>
      <c r="W15" s="38"/>
      <c r="X15" s="38"/>
      <c r="Y15" s="293"/>
    </row>
    <row r="16" spans="1:25" ht="19.5" customHeight="1" thickBot="1">
      <c r="W16" s="296" t="s">
        <v>91</v>
      </c>
      <c r="X16" s="350">
        <f>SUM(X11:X15)</f>
        <v>50635269</v>
      </c>
      <c r="Y16" s="22"/>
    </row>
    <row r="17" spans="20:27">
      <c r="T17" s="460"/>
      <c r="U17" s="461"/>
      <c r="V17" s="461"/>
      <c r="W17" s="461"/>
      <c r="X17" s="461"/>
      <c r="Y17" s="461"/>
    </row>
    <row r="18" spans="20:27">
      <c r="AA18" s="75">
        <f>25140000+2100000+16590000</f>
        <v>43830000</v>
      </c>
    </row>
    <row r="25" spans="20:27" ht="129" customHeight="1">
      <c r="T25" s="189"/>
    </row>
    <row r="26" spans="20:27" ht="25.5" customHeight="1">
      <c r="T26" s="189"/>
    </row>
    <row r="27" spans="20:27" ht="21.75" customHeight="1" thickBot="1">
      <c r="T27" s="36" t="s">
        <v>74</v>
      </c>
    </row>
    <row r="28" spans="20:27" ht="22.5" customHeight="1" thickBot="1">
      <c r="T28" s="190" t="s">
        <v>70</v>
      </c>
      <c r="U28" s="294" t="s">
        <v>171</v>
      </c>
      <c r="V28" s="294" t="s">
        <v>202</v>
      </c>
      <c r="W28" s="266"/>
      <c r="X28" s="294" t="s">
        <v>320</v>
      </c>
      <c r="Y28" s="295" t="s">
        <v>319</v>
      </c>
    </row>
    <row r="29" spans="20:27" ht="57.75" customHeight="1" thickBot="1">
      <c r="T29" s="24">
        <v>1</v>
      </c>
      <c r="U29" s="25" t="s">
        <v>451</v>
      </c>
      <c r="V29" s="113" t="s">
        <v>452</v>
      </c>
      <c r="W29" s="263"/>
      <c r="X29" s="265">
        <v>12335100</v>
      </c>
      <c r="Y29" s="264"/>
    </row>
    <row r="30" spans="20:27" ht="19.5" customHeight="1" thickBot="1">
      <c r="W30" s="296" t="s">
        <v>363</v>
      </c>
      <c r="X30" s="350">
        <f>SUM(X29)</f>
        <v>12335100</v>
      </c>
    </row>
    <row r="31" spans="20:27" ht="8.25" customHeight="1"/>
    <row r="32" spans="20:27" ht="17.25" thickBot="1">
      <c r="T32" s="36" t="s">
        <v>364</v>
      </c>
    </row>
    <row r="33" spans="20:36" ht="22.5" customHeight="1" thickBot="1">
      <c r="T33" s="222" t="s">
        <v>170</v>
      </c>
      <c r="U33" s="223" t="s">
        <v>365</v>
      </c>
      <c r="V33" s="223" t="s">
        <v>366</v>
      </c>
      <c r="W33" s="223" t="s">
        <v>367</v>
      </c>
      <c r="X33" s="223" t="s">
        <v>346</v>
      </c>
      <c r="Y33" s="224" t="s">
        <v>209</v>
      </c>
    </row>
    <row r="34" spans="20:36" ht="56.25" customHeight="1" thickBot="1">
      <c r="T34" s="204">
        <v>1</v>
      </c>
      <c r="U34" s="292" t="s">
        <v>370</v>
      </c>
      <c r="V34" s="206" t="s">
        <v>371</v>
      </c>
      <c r="W34" s="207">
        <f>3000000+5500000</f>
        <v>8500000</v>
      </c>
      <c r="X34" s="207">
        <v>8000000</v>
      </c>
      <c r="Y34" s="225" t="s">
        <v>369</v>
      </c>
    </row>
    <row r="35" spans="20:36" ht="45.75" customHeight="1" thickBot="1">
      <c r="T35" s="193"/>
      <c r="U35" s="194"/>
      <c r="V35" s="195"/>
      <c r="W35" s="196"/>
      <c r="X35" s="197"/>
      <c r="Y35" s="198"/>
    </row>
    <row r="36" spans="20:36" ht="23.25" customHeight="1" thickBot="1">
      <c r="T36" s="81"/>
      <c r="U36" s="37"/>
      <c r="V36" s="199"/>
      <c r="W36" s="200"/>
      <c r="X36" s="201"/>
      <c r="Y36" s="202"/>
    </row>
    <row r="37" spans="20:36" ht="17.25" thickBot="1">
      <c r="W37" s="296" t="s">
        <v>368</v>
      </c>
      <c r="X37" s="203">
        <f>SUM(X34:X36)</f>
        <v>8000000</v>
      </c>
    </row>
    <row r="38" spans="20:36" ht="21.75" customHeight="1">
      <c r="T38" s="32"/>
    </row>
    <row r="39" spans="20:36" ht="21.75" customHeight="1" thickBot="1">
      <c r="T39" s="36" t="s">
        <v>74</v>
      </c>
    </row>
    <row r="40" spans="20:36" ht="30.75" customHeight="1" thickBot="1">
      <c r="T40" s="190" t="s">
        <v>70</v>
      </c>
      <c r="U40" s="294" t="s">
        <v>171</v>
      </c>
      <c r="V40" s="294" t="s">
        <v>202</v>
      </c>
      <c r="W40" s="266"/>
      <c r="X40" s="294" t="s">
        <v>320</v>
      </c>
      <c r="Y40" s="295" t="s">
        <v>319</v>
      </c>
    </row>
    <row r="41" spans="20:36" ht="57.75" customHeight="1" thickBot="1">
      <c r="T41" s="24">
        <v>1</v>
      </c>
      <c r="U41" s="25" t="s">
        <v>372</v>
      </c>
      <c r="V41" s="113" t="s">
        <v>373</v>
      </c>
      <c r="W41" s="263"/>
      <c r="X41" s="265">
        <v>18970250</v>
      </c>
      <c r="Y41" s="264"/>
    </row>
    <row r="42" spans="20:36" ht="21.75" customHeight="1" thickBot="1">
      <c r="W42" s="296" t="s">
        <v>32</v>
      </c>
      <c r="X42" s="30">
        <f>SUM(X41)</f>
        <v>18970250</v>
      </c>
    </row>
    <row r="46" spans="20:36" ht="17.25" thickBot="1"/>
    <row r="47" spans="20:36" ht="19.5" customHeight="1">
      <c r="AC47" s="329"/>
      <c r="AD47" s="465" t="s">
        <v>374</v>
      </c>
      <c r="AE47" s="462" t="s">
        <v>376</v>
      </c>
      <c r="AF47" s="463"/>
      <c r="AG47" s="463"/>
      <c r="AH47" s="463"/>
      <c r="AI47" s="463"/>
      <c r="AJ47" s="464"/>
    </row>
    <row r="48" spans="20:36" ht="19.5" customHeight="1" thickBot="1">
      <c r="AC48" s="330"/>
      <c r="AD48" s="466"/>
      <c r="AE48" s="328" t="s">
        <v>5</v>
      </c>
      <c r="AF48" s="328" t="s">
        <v>6</v>
      </c>
      <c r="AG48" s="328" t="s">
        <v>7</v>
      </c>
      <c r="AH48" s="328" t="s">
        <v>8</v>
      </c>
      <c r="AI48" s="328" t="s">
        <v>9</v>
      </c>
      <c r="AJ48" s="186" t="s">
        <v>10</v>
      </c>
    </row>
    <row r="49" spans="29:38" ht="19.5" customHeight="1">
      <c r="AC49" s="299" t="s">
        <v>375</v>
      </c>
      <c r="AD49" s="300">
        <f>SUM(AE49:AJ49)</f>
        <v>144000000</v>
      </c>
      <c r="AE49" s="300">
        <v>23500000</v>
      </c>
      <c r="AF49" s="300">
        <v>23500000</v>
      </c>
      <c r="AG49" s="300">
        <v>23500000</v>
      </c>
      <c r="AH49" s="300">
        <v>23500000</v>
      </c>
      <c r="AI49" s="300">
        <v>25000000</v>
      </c>
      <c r="AJ49" s="301">
        <v>25000000</v>
      </c>
      <c r="AL49" s="310">
        <f>SUM(AE49:AJ49)</f>
        <v>144000000</v>
      </c>
    </row>
    <row r="50" spans="29:38" ht="19.5" customHeight="1">
      <c r="AC50" s="302" t="s">
        <v>205</v>
      </c>
      <c r="AD50" s="303">
        <f>SUM(AE50:AF50)</f>
        <v>38662267</v>
      </c>
      <c r="AE50" s="303">
        <v>19343364</v>
      </c>
      <c r="AF50" s="303">
        <v>19318903</v>
      </c>
      <c r="AG50" s="334">
        <v>21223173</v>
      </c>
      <c r="AH50" s="304"/>
      <c r="AI50" s="304"/>
      <c r="AJ50" s="305"/>
      <c r="AL50" s="310">
        <f>SUM(AE50:AF50)</f>
        <v>38662267</v>
      </c>
    </row>
    <row r="51" spans="29:38" ht="19.5" customHeight="1" thickBot="1">
      <c r="AC51" s="306" t="s">
        <v>377</v>
      </c>
      <c r="AD51" s="307">
        <v>0.27</v>
      </c>
      <c r="AE51" s="307">
        <v>0.82</v>
      </c>
      <c r="AF51" s="333">
        <v>0.82</v>
      </c>
      <c r="AG51" s="309">
        <v>0.9</v>
      </c>
      <c r="AH51" s="307">
        <v>0</v>
      </c>
      <c r="AI51" s="307">
        <v>0</v>
      </c>
      <c r="AJ51" s="308">
        <v>0</v>
      </c>
    </row>
    <row r="52" spans="29:38">
      <c r="AC52" s="298"/>
      <c r="AD52"/>
      <c r="AE52"/>
      <c r="AF52"/>
      <c r="AG52"/>
      <c r="AH52"/>
      <c r="AI52"/>
      <c r="AJ52"/>
    </row>
  </sheetData>
  <mergeCells count="5">
    <mergeCell ref="A2:B2"/>
    <mergeCell ref="B3:B8"/>
    <mergeCell ref="T17:Y17"/>
    <mergeCell ref="AE47:AJ47"/>
    <mergeCell ref="AD47:AD48"/>
  </mergeCells>
  <phoneticPr fontId="1" type="noConversion"/>
  <pageMargins left="0.22" right="0.17" top="0.66" bottom="0.18" header="0.31496062992125984" footer="0.17"/>
  <pageSetup paperSize="9" scale="82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56"/>
  <sheetViews>
    <sheetView topLeftCell="N1" workbookViewId="0">
      <selection activeCell="V21" sqref="V21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2.125" style="60" customWidth="1"/>
    <col min="22" max="22" width="61" style="60" customWidth="1"/>
    <col min="23" max="23" width="11.875" style="60" bestFit="1" customWidth="1"/>
    <col min="24" max="24" width="13" style="60" bestFit="1" customWidth="1"/>
    <col min="25" max="25" width="23.875" style="60" customWidth="1"/>
    <col min="26" max="26" width="9" style="60"/>
    <col min="27" max="27" width="11.875" style="60" bestFit="1" customWidth="1"/>
    <col min="28" max="28" width="17.625" style="60" customWidth="1"/>
    <col min="29" max="33" width="9.5" style="60" customWidth="1"/>
    <col min="34" max="34" width="15.375" style="60" customWidth="1"/>
    <col min="35" max="35" width="16.125" style="60" customWidth="1"/>
    <col min="36" max="36" width="9" style="60"/>
    <col min="37" max="37" width="20.625" style="60" customWidth="1"/>
    <col min="38" max="38" width="13.75" style="60" customWidth="1"/>
    <col min="39" max="41" width="11.875" style="60" bestFit="1" customWidth="1"/>
    <col min="42" max="42" width="15" style="60" customWidth="1"/>
    <col min="43" max="43" width="36" style="60" customWidth="1"/>
    <col min="44" max="16384" width="9" style="60"/>
  </cols>
  <sheetData>
    <row r="1" spans="1:25" ht="17.25" thickBot="1">
      <c r="A1" s="1"/>
      <c r="B1" s="18" t="s">
        <v>391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392</v>
      </c>
      <c r="R1" s="1"/>
    </row>
    <row r="2" spans="1:25">
      <c r="A2" s="456"/>
      <c r="B2" s="456"/>
      <c r="C2" s="11" t="s">
        <v>393</v>
      </c>
      <c r="D2" s="11" t="s">
        <v>394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395</v>
      </c>
      <c r="Q2" s="11" t="s">
        <v>396</v>
      </c>
      <c r="R2" s="12" t="s">
        <v>397</v>
      </c>
    </row>
    <row r="3" spans="1:25">
      <c r="A3" s="4"/>
      <c r="B3" s="452" t="s">
        <v>398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399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400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401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402</v>
      </c>
    </row>
    <row r="8" spans="1:25" ht="17.25" thickBot="1">
      <c r="A8" s="14"/>
      <c r="B8" s="453"/>
      <c r="C8" s="15" t="s">
        <v>403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7.25" thickBot="1">
      <c r="H9" s="35">
        <f>9320000+X15+2800000</f>
        <v>457054931</v>
      </c>
      <c r="T9" s="36" t="s">
        <v>592</v>
      </c>
      <c r="Y9" s="60" t="s">
        <v>594</v>
      </c>
    </row>
    <row r="10" spans="1:25" ht="20.25" customHeight="1" thickBot="1">
      <c r="T10" s="114" t="s">
        <v>405</v>
      </c>
      <c r="U10" s="115" t="s">
        <v>406</v>
      </c>
      <c r="V10" s="115" t="s">
        <v>407</v>
      </c>
      <c r="W10" s="115"/>
      <c r="X10" s="115" t="s">
        <v>408</v>
      </c>
      <c r="Y10" s="116" t="s">
        <v>409</v>
      </c>
    </row>
    <row r="11" spans="1:25" ht="23.25" hidden="1" customHeight="1">
      <c r="T11" s="119"/>
      <c r="U11" s="27"/>
      <c r="V11" s="27"/>
      <c r="W11" s="76"/>
      <c r="X11" s="76"/>
      <c r="Y11" s="28"/>
    </row>
    <row r="12" spans="1:25" ht="23.25" hidden="1" customHeight="1">
      <c r="T12" s="68"/>
      <c r="U12" s="61"/>
      <c r="V12" s="61"/>
      <c r="W12" s="69"/>
      <c r="X12" s="69"/>
      <c r="Y12" s="23"/>
    </row>
    <row r="13" spans="1:25" ht="126" customHeight="1" thickBot="1">
      <c r="T13" s="24">
        <v>1</v>
      </c>
      <c r="U13" s="25" t="s">
        <v>593</v>
      </c>
      <c r="V13" s="84" t="s">
        <v>595</v>
      </c>
      <c r="W13" s="33"/>
      <c r="X13" s="33">
        <v>444934931</v>
      </c>
      <c r="Y13" s="26" t="s">
        <v>410</v>
      </c>
    </row>
    <row r="14" spans="1:25" ht="40.5" hidden="1" customHeight="1" thickBot="1">
      <c r="T14" s="81"/>
      <c r="U14" s="37"/>
      <c r="V14" s="85"/>
      <c r="W14" s="38"/>
      <c r="X14" s="38"/>
      <c r="Y14" s="331"/>
    </row>
    <row r="15" spans="1:25" ht="17.25" thickBot="1">
      <c r="W15" s="332" t="s">
        <v>412</v>
      </c>
      <c r="X15" s="30">
        <f>SUM(X11:X14)</f>
        <v>444934931</v>
      </c>
    </row>
    <row r="16" spans="1:25">
      <c r="T16" s="460"/>
      <c r="U16" s="461"/>
      <c r="V16" s="461"/>
      <c r="W16" s="461"/>
      <c r="X16" s="461"/>
      <c r="Y16" s="461"/>
    </row>
    <row r="17" spans="20:27">
      <c r="AA17" s="75">
        <f>25140000+2100000+16590000</f>
        <v>43830000</v>
      </c>
    </row>
    <row r="25" spans="20:27" ht="8.25" customHeight="1" thickBot="1"/>
    <row r="26" spans="20:27" ht="17.25" hidden="1" thickBot="1">
      <c r="T26" s="36" t="s">
        <v>413</v>
      </c>
    </row>
    <row r="27" spans="20:27" ht="20.25" hidden="1" customHeight="1" thickBot="1">
      <c r="T27" s="29" t="s">
        <v>404</v>
      </c>
      <c r="U27" s="117" t="s">
        <v>414</v>
      </c>
      <c r="V27" s="117" t="s">
        <v>415</v>
      </c>
      <c r="W27" s="117" t="s">
        <v>416</v>
      </c>
      <c r="X27" s="117" t="s">
        <v>417</v>
      </c>
      <c r="Y27" s="118" t="s">
        <v>409</v>
      </c>
    </row>
    <row r="28" spans="20:27" ht="21.75" hidden="1" customHeight="1" thickBot="1">
      <c r="T28" s="81">
        <v>1</v>
      </c>
      <c r="U28" s="37"/>
      <c r="V28" s="85"/>
      <c r="W28" s="38"/>
      <c r="X28" s="38"/>
      <c r="Y28" s="88"/>
    </row>
    <row r="29" spans="20:27" ht="38.25" hidden="1" customHeight="1" thickBot="1">
      <c r="T29" s="81">
        <v>2</v>
      </c>
      <c r="U29" s="37"/>
      <c r="V29" s="39"/>
      <c r="W29" s="38"/>
      <c r="X29" s="38"/>
      <c r="Y29" s="66"/>
    </row>
    <row r="30" spans="20:27" ht="17.25" thickBot="1">
      <c r="W30" s="332" t="s">
        <v>411</v>
      </c>
      <c r="X30" s="30">
        <f>SUM(X28:X29)</f>
        <v>0</v>
      </c>
    </row>
    <row r="31" spans="20:27" ht="8.25" customHeight="1"/>
    <row r="32" spans="20:27" ht="17.25" thickBot="1">
      <c r="T32" s="36" t="s">
        <v>418</v>
      </c>
    </row>
    <row r="33" spans="20:43" ht="22.5" customHeight="1" thickBot="1">
      <c r="T33" s="190" t="s">
        <v>405</v>
      </c>
      <c r="U33" s="294" t="s">
        <v>414</v>
      </c>
      <c r="V33" s="294" t="s">
        <v>419</v>
      </c>
      <c r="W33" s="266"/>
      <c r="X33" s="294" t="s">
        <v>420</v>
      </c>
      <c r="Y33" s="295" t="s">
        <v>421</v>
      </c>
    </row>
    <row r="34" spans="20:43" ht="76.5" customHeight="1">
      <c r="T34" s="67">
        <v>1</v>
      </c>
      <c r="U34" s="42" t="s">
        <v>469</v>
      </c>
      <c r="V34" s="112" t="s">
        <v>473</v>
      </c>
      <c r="W34" s="314"/>
      <c r="X34" s="315">
        <v>21062358</v>
      </c>
      <c r="Y34" s="316"/>
    </row>
    <row r="35" spans="20:43" ht="55.5" customHeight="1" thickBot="1">
      <c r="T35" s="24">
        <v>2</v>
      </c>
      <c r="U35" s="25" t="s">
        <v>474</v>
      </c>
      <c r="V35" s="113" t="s">
        <v>475</v>
      </c>
      <c r="W35" s="263"/>
      <c r="X35" s="265">
        <v>13898250</v>
      </c>
      <c r="Y35" s="264"/>
    </row>
    <row r="36" spans="20:43" ht="23.25" customHeight="1" thickBot="1">
      <c r="W36" s="332" t="s">
        <v>412</v>
      </c>
      <c r="X36" s="30">
        <f>SUM(X34:X35)</f>
        <v>34960608</v>
      </c>
    </row>
    <row r="37" spans="20:43" ht="19.5" customHeight="1" thickBot="1">
      <c r="AF37" s="29"/>
      <c r="AG37" s="117" t="s">
        <v>422</v>
      </c>
      <c r="AH37" s="117" t="s">
        <v>423</v>
      </c>
      <c r="AI37" s="118" t="s">
        <v>424</v>
      </c>
    </row>
    <row r="38" spans="20:43" ht="19.5" customHeight="1">
      <c r="T38" s="48" t="s">
        <v>482</v>
      </c>
      <c r="AF38" s="119" t="s">
        <v>78</v>
      </c>
      <c r="AG38" s="76">
        <v>1050000</v>
      </c>
      <c r="AH38" s="86">
        <v>1000000</v>
      </c>
      <c r="AI38" s="467" t="s">
        <v>425</v>
      </c>
    </row>
    <row r="39" spans="20:43" ht="19.5" customHeight="1" thickBot="1">
      <c r="AF39" s="24" t="s">
        <v>426</v>
      </c>
      <c r="AG39" s="33">
        <v>1200000</v>
      </c>
      <c r="AH39" s="87">
        <v>1150000</v>
      </c>
      <c r="AI39" s="468"/>
    </row>
    <row r="40" spans="20:43" ht="19.5" customHeight="1">
      <c r="U40" s="359"/>
      <c r="V40" s="359"/>
      <c r="W40" s="359"/>
      <c r="X40" s="359"/>
    </row>
    <row r="41" spans="20:43" ht="19.5" customHeight="1">
      <c r="U41" s="359"/>
      <c r="V41" s="360"/>
      <c r="W41" s="360"/>
      <c r="X41" s="361"/>
    </row>
    <row r="42" spans="20:43" ht="19.5" customHeight="1" thickBot="1">
      <c r="U42" s="359"/>
      <c r="V42" s="359"/>
      <c r="W42" s="359"/>
      <c r="X42" s="362"/>
      <c r="Y42" s="34"/>
    </row>
    <row r="43" spans="20:43" ht="19.5" customHeight="1" thickBot="1">
      <c r="U43" s="359"/>
      <c r="V43" s="359"/>
      <c r="W43" s="359"/>
      <c r="X43" s="359"/>
      <c r="Y43" s="34"/>
      <c r="AB43" s="356"/>
      <c r="AC43" s="357" t="s">
        <v>477</v>
      </c>
      <c r="AD43" s="357" t="s">
        <v>470</v>
      </c>
      <c r="AE43" s="357" t="s">
        <v>471</v>
      </c>
      <c r="AF43" s="357" t="s">
        <v>478</v>
      </c>
      <c r="AG43" s="358" t="s">
        <v>479</v>
      </c>
    </row>
    <row r="44" spans="20:43" ht="19.5" customHeight="1" thickBot="1">
      <c r="U44" s="359"/>
      <c r="V44" s="359"/>
      <c r="W44" s="359"/>
      <c r="X44" s="359"/>
      <c r="AB44" s="366" t="s">
        <v>472</v>
      </c>
      <c r="AC44" s="76">
        <v>1529</v>
      </c>
      <c r="AD44" s="76">
        <v>1529</v>
      </c>
      <c r="AE44" s="76">
        <v>1601</v>
      </c>
      <c r="AF44" s="367">
        <f>SUM(AC44:AE44)</f>
        <v>4659</v>
      </c>
      <c r="AG44" s="368">
        <f>AVERAGE(AC44:AE44)</f>
        <v>1553</v>
      </c>
      <c r="AK44" s="83" t="s">
        <v>427</v>
      </c>
    </row>
    <row r="45" spans="20:43" ht="19.5" customHeight="1" thickBot="1">
      <c r="AB45" s="365" t="s">
        <v>476</v>
      </c>
      <c r="AC45" s="369">
        <v>12578</v>
      </c>
      <c r="AD45" s="369">
        <v>9120</v>
      </c>
      <c r="AE45" s="369">
        <v>11973</v>
      </c>
      <c r="AF45" s="369">
        <f>SUM(AC45:AE45)</f>
        <v>33671</v>
      </c>
      <c r="AG45" s="370">
        <f>AVERAGE(AC45:AE45)</f>
        <v>11223.666666666666</v>
      </c>
      <c r="AK45" s="91"/>
      <c r="AL45" s="92" t="s">
        <v>428</v>
      </c>
      <c r="AM45" s="92" t="s">
        <v>429</v>
      </c>
      <c r="AN45" s="92" t="s">
        <v>430</v>
      </c>
      <c r="AO45" s="92" t="s">
        <v>431</v>
      </c>
      <c r="AP45" s="94" t="s">
        <v>432</v>
      </c>
      <c r="AQ45" s="93" t="s">
        <v>433</v>
      </c>
    </row>
    <row r="46" spans="20:43" ht="19.5" customHeight="1">
      <c r="AB46" s="60" t="s">
        <v>481</v>
      </c>
      <c r="AC46" s="60">
        <v>26</v>
      </c>
      <c r="AD46" s="60">
        <v>22</v>
      </c>
      <c r="AE46" s="60">
        <v>25</v>
      </c>
      <c r="AF46" s="60">
        <f>SUM(AC46:AE46)</f>
        <v>73</v>
      </c>
      <c r="AG46" s="372">
        <f>AVERAGE(AC46:AE46)</f>
        <v>24.333333333333332</v>
      </c>
      <c r="AK46" s="107" t="s">
        <v>434</v>
      </c>
      <c r="AL46" s="76" t="s">
        <v>435</v>
      </c>
      <c r="AM46" s="76">
        <v>6686400</v>
      </c>
      <c r="AN46" s="76">
        <v>7525600</v>
      </c>
      <c r="AO46" s="76">
        <v>6975900</v>
      </c>
      <c r="AP46" s="95">
        <f>AO46-AN46</f>
        <v>-549700</v>
      </c>
      <c r="AQ46" s="90"/>
    </row>
    <row r="47" spans="20:43" ht="19.5" customHeight="1">
      <c r="AB47" s="371" t="s">
        <v>480</v>
      </c>
      <c r="AC47" s="373">
        <f>AC45/AC46</f>
        <v>483.76923076923077</v>
      </c>
      <c r="AD47" s="373">
        <f t="shared" ref="AD47:AE47" si="3">AD45/AD46</f>
        <v>414.54545454545456</v>
      </c>
      <c r="AE47" s="373">
        <f t="shared" si="3"/>
        <v>478.92</v>
      </c>
      <c r="AF47" s="373">
        <f>AF45/AF46</f>
        <v>461.24657534246575</v>
      </c>
      <c r="AG47" s="372">
        <f t="shared" ref="AG47" si="4">AG45/AG46</f>
        <v>461.24657534246575</v>
      </c>
      <c r="AK47" s="108" t="s">
        <v>436</v>
      </c>
      <c r="AL47" s="69" t="s">
        <v>437</v>
      </c>
      <c r="AM47" s="69"/>
      <c r="AN47" s="69"/>
      <c r="AO47" s="69"/>
      <c r="AP47" s="96">
        <f t="shared" ref="AP47:AP56" si="5">AO47-AN47</f>
        <v>0</v>
      </c>
      <c r="AQ47" s="89"/>
    </row>
    <row r="48" spans="20:43" ht="19.5" customHeight="1">
      <c r="AK48" s="108" t="s">
        <v>438</v>
      </c>
      <c r="AL48" s="69" t="s">
        <v>435</v>
      </c>
      <c r="AM48" s="69">
        <v>1164800</v>
      </c>
      <c r="AN48" s="69">
        <v>672000</v>
      </c>
      <c r="AO48" s="69">
        <v>912000</v>
      </c>
      <c r="AP48" s="96">
        <f t="shared" si="5"/>
        <v>240000</v>
      </c>
      <c r="AQ48" s="89"/>
    </row>
    <row r="49" spans="37:43" ht="19.5" customHeight="1">
      <c r="AK49" s="108" t="s">
        <v>439</v>
      </c>
      <c r="AL49" s="69" t="s">
        <v>440</v>
      </c>
      <c r="AM49" s="69">
        <v>1089650</v>
      </c>
      <c r="AN49" s="69">
        <v>1291300</v>
      </c>
      <c r="AO49" s="69">
        <v>982350</v>
      </c>
      <c r="AP49" s="97">
        <f t="shared" si="5"/>
        <v>-308950</v>
      </c>
      <c r="AQ49" s="89"/>
    </row>
    <row r="50" spans="37:43" ht="19.5" customHeight="1">
      <c r="AK50" s="108" t="s">
        <v>441</v>
      </c>
      <c r="AL50" s="69" t="s">
        <v>442</v>
      </c>
      <c r="AM50" s="69">
        <v>7028000</v>
      </c>
      <c r="AN50" s="69">
        <v>13080000</v>
      </c>
      <c r="AO50" s="69">
        <v>7388000</v>
      </c>
      <c r="AP50" s="97">
        <f t="shared" si="5"/>
        <v>-5692000</v>
      </c>
      <c r="AQ50" s="89" t="s">
        <v>443</v>
      </c>
    </row>
    <row r="51" spans="37:43" ht="19.5" customHeight="1">
      <c r="AK51" s="108" t="s">
        <v>444</v>
      </c>
      <c r="AL51" s="69" t="s">
        <v>440</v>
      </c>
      <c r="AM51" s="69"/>
      <c r="AN51" s="69"/>
      <c r="AO51" s="69">
        <v>1223100</v>
      </c>
      <c r="AP51" s="96">
        <f t="shared" si="5"/>
        <v>1223100</v>
      </c>
      <c r="AQ51" s="89"/>
    </row>
    <row r="52" spans="37:43" ht="20.25" customHeight="1">
      <c r="AK52" s="108" t="s">
        <v>445</v>
      </c>
      <c r="AL52" s="69" t="s">
        <v>446</v>
      </c>
      <c r="AM52" s="69"/>
      <c r="AN52" s="69">
        <v>1200000</v>
      </c>
      <c r="AO52" s="69"/>
      <c r="AP52" s="97">
        <f t="shared" si="5"/>
        <v>-1200000</v>
      </c>
      <c r="AQ52" s="89"/>
    </row>
    <row r="53" spans="37:43" ht="20.25" customHeight="1" thickBot="1">
      <c r="AK53" s="109" t="s">
        <v>447</v>
      </c>
      <c r="AL53" s="98" t="s">
        <v>448</v>
      </c>
      <c r="AM53" s="98">
        <v>300000</v>
      </c>
      <c r="AN53" s="98">
        <v>300000</v>
      </c>
      <c r="AO53" s="98">
        <v>300000</v>
      </c>
      <c r="AP53" s="99">
        <f t="shared" si="5"/>
        <v>0</v>
      </c>
      <c r="AQ53" s="100"/>
    </row>
    <row r="54" spans="37:43" ht="20.25" customHeight="1" thickBot="1">
      <c r="AK54" s="110" t="s">
        <v>449</v>
      </c>
      <c r="AL54" s="104"/>
      <c r="AM54" s="104">
        <f>SUM(AM46:AM53)</f>
        <v>16268850</v>
      </c>
      <c r="AN54" s="104">
        <f>SUM(AN46:AN53)</f>
        <v>24068900</v>
      </c>
      <c r="AO54" s="104">
        <f>SUM(AO46:AO53)</f>
        <v>17781350</v>
      </c>
      <c r="AP54" s="105">
        <f t="shared" si="5"/>
        <v>-6287550</v>
      </c>
      <c r="AQ54" s="106"/>
    </row>
    <row r="55" spans="37:43" ht="20.25" customHeight="1" thickBot="1">
      <c r="AK55" s="111" t="s">
        <v>90</v>
      </c>
      <c r="AL55" s="101" t="s">
        <v>450</v>
      </c>
      <c r="AM55" s="101">
        <v>19700000</v>
      </c>
      <c r="AN55" s="101">
        <v>23570000</v>
      </c>
      <c r="AO55" s="101">
        <v>21740000</v>
      </c>
      <c r="AP55" s="102"/>
      <c r="AQ55" s="103"/>
    </row>
    <row r="56" spans="37:43" ht="20.25" customHeight="1" thickBot="1">
      <c r="AK56" s="110" t="s">
        <v>412</v>
      </c>
      <c r="AL56" s="104"/>
      <c r="AM56" s="104">
        <f>AM55</f>
        <v>19700000</v>
      </c>
      <c r="AN56" s="104">
        <f>AN55</f>
        <v>23570000</v>
      </c>
      <c r="AO56" s="104">
        <f>AO55</f>
        <v>21740000</v>
      </c>
      <c r="AP56" s="105">
        <f t="shared" si="5"/>
        <v>-1830000</v>
      </c>
      <c r="AQ56" s="106"/>
    </row>
  </sheetData>
  <mergeCells count="4">
    <mergeCell ref="A2:B2"/>
    <mergeCell ref="B3:B8"/>
    <mergeCell ref="T16:Y16"/>
    <mergeCell ref="AI38:AI39"/>
  </mergeCells>
  <phoneticPr fontId="1" type="noConversion"/>
  <pageMargins left="0.22" right="0.17" top="0.66" bottom="0.18" header="0.31496062992125984" footer="0.17"/>
  <pageSetup paperSize="9" scale="89" orientation="landscape" horizontalDpi="200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"/>
  <sheetViews>
    <sheetView topLeftCell="N1" workbookViewId="0">
      <selection activeCell="Y9" sqref="Y9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2.125" style="60" customWidth="1"/>
    <col min="22" max="22" width="61" style="60" customWidth="1"/>
    <col min="23" max="23" width="11.875" style="60" bestFit="1" customWidth="1"/>
    <col min="24" max="24" width="13" style="60" bestFit="1" customWidth="1"/>
    <col min="25" max="25" width="23.875" style="60" customWidth="1"/>
    <col min="26" max="26" width="9" style="60"/>
    <col min="27" max="27" width="11.875" style="60" bestFit="1" customWidth="1"/>
    <col min="28" max="28" width="17.625" style="60" customWidth="1"/>
    <col min="29" max="33" width="9.5" style="60" customWidth="1"/>
    <col min="34" max="34" width="15.375" style="60" customWidth="1"/>
    <col min="35" max="35" width="16.125" style="60" customWidth="1"/>
    <col min="36" max="36" width="9" style="60"/>
    <col min="37" max="37" width="20.625" style="60" customWidth="1"/>
    <col min="38" max="38" width="13.75" style="60" customWidth="1"/>
    <col min="39" max="41" width="11.875" style="60" bestFit="1" customWidth="1"/>
    <col min="42" max="42" width="15" style="60" customWidth="1"/>
    <col min="43" max="43" width="36" style="60" customWidth="1"/>
    <col min="44" max="16384" width="9" style="60"/>
  </cols>
  <sheetData>
    <row r="1" spans="1:25" ht="17.25" thickBot="1">
      <c r="A1" s="1"/>
      <c r="B1" s="18" t="s">
        <v>391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392</v>
      </c>
      <c r="R1" s="1"/>
    </row>
    <row r="2" spans="1:25">
      <c r="A2" s="456"/>
      <c r="B2" s="456"/>
      <c r="C2" s="11" t="s">
        <v>393</v>
      </c>
      <c r="D2" s="11" t="s">
        <v>394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395</v>
      </c>
      <c r="Q2" s="11" t="s">
        <v>396</v>
      </c>
      <c r="R2" s="12" t="s">
        <v>397</v>
      </c>
    </row>
    <row r="3" spans="1:25">
      <c r="A3" s="4"/>
      <c r="B3" s="452" t="s">
        <v>398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399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400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401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402</v>
      </c>
    </row>
    <row r="8" spans="1:25" ht="17.25" thickBot="1">
      <c r="A8" s="14"/>
      <c r="B8" s="453"/>
      <c r="C8" s="15" t="s">
        <v>403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7.25" thickBot="1">
      <c r="H9" s="35">
        <f>9320000+X15+2800000</f>
        <v>469570890</v>
      </c>
      <c r="T9" s="36" t="s">
        <v>597</v>
      </c>
      <c r="Y9" s="433" t="s">
        <v>596</v>
      </c>
    </row>
    <row r="10" spans="1:25" ht="20.25" customHeight="1" thickBot="1">
      <c r="T10" s="114" t="s">
        <v>405</v>
      </c>
      <c r="U10" s="115" t="s">
        <v>406</v>
      </c>
      <c r="V10" s="115" t="s">
        <v>407</v>
      </c>
      <c r="W10" s="115"/>
      <c r="X10" s="115" t="s">
        <v>408</v>
      </c>
      <c r="Y10" s="116" t="s">
        <v>409</v>
      </c>
    </row>
    <row r="11" spans="1:25" ht="23.25" hidden="1" customHeight="1">
      <c r="T11" s="119"/>
      <c r="U11" s="27"/>
      <c r="V11" s="27"/>
      <c r="W11" s="76"/>
      <c r="X11" s="76"/>
      <c r="Y11" s="28"/>
    </row>
    <row r="12" spans="1:25" ht="23.25" hidden="1" customHeight="1">
      <c r="T12" s="68"/>
      <c r="U12" s="61"/>
      <c r="V12" s="61"/>
      <c r="W12" s="69"/>
      <c r="X12" s="69"/>
      <c r="Y12" s="23"/>
    </row>
    <row r="13" spans="1:25" ht="93.75" customHeight="1" thickBot="1">
      <c r="T13" s="24">
        <v>1</v>
      </c>
      <c r="U13" s="25" t="s">
        <v>483</v>
      </c>
      <c r="V13" s="84" t="s">
        <v>484</v>
      </c>
      <c r="W13" s="33"/>
      <c r="X13" s="33">
        <v>457450890</v>
      </c>
      <c r="Y13" s="26" t="s">
        <v>410</v>
      </c>
    </row>
    <row r="14" spans="1:25" ht="40.5" hidden="1" customHeight="1" thickBot="1">
      <c r="T14" s="81"/>
      <c r="U14" s="37"/>
      <c r="V14" s="85"/>
      <c r="W14" s="38"/>
      <c r="X14" s="38"/>
      <c r="Y14" s="363"/>
    </row>
    <row r="15" spans="1:25" ht="17.25" thickBot="1">
      <c r="W15" s="364" t="s">
        <v>412</v>
      </c>
      <c r="X15" s="30">
        <f>SUM(X11:X14)</f>
        <v>457450890</v>
      </c>
    </row>
    <row r="16" spans="1:25">
      <c r="T16" s="469" t="s">
        <v>485</v>
      </c>
      <c r="U16" s="470"/>
      <c r="V16" s="470"/>
      <c r="W16" s="470"/>
      <c r="X16" s="470"/>
      <c r="Y16" s="470"/>
    </row>
    <row r="17" spans="20:27">
      <c r="AA17" s="75">
        <f>25140000+2100000+16590000</f>
        <v>43830000</v>
      </c>
    </row>
    <row r="18" spans="20:27">
      <c r="AA18" s="75"/>
    </row>
    <row r="19" spans="20:27">
      <c r="AA19" s="75"/>
    </row>
    <row r="20" spans="20:27">
      <c r="AA20" s="75"/>
    </row>
    <row r="21" spans="20:27">
      <c r="AA21" s="75"/>
    </row>
    <row r="22" spans="20:27">
      <c r="AA22" s="75"/>
    </row>
    <row r="28" spans="20:27" ht="32.25" customHeight="1" thickBot="1"/>
    <row r="29" spans="20:27" hidden="1"/>
    <row r="30" spans="20:27" ht="8.25" hidden="1" customHeight="1"/>
    <row r="31" spans="20:27" ht="17.25" hidden="1" thickBot="1">
      <c r="T31" s="36" t="s">
        <v>413</v>
      </c>
    </row>
    <row r="32" spans="20:27" ht="20.25" hidden="1" customHeight="1" thickBot="1">
      <c r="T32" s="29" t="s">
        <v>404</v>
      </c>
      <c r="U32" s="117" t="s">
        <v>414</v>
      </c>
      <c r="V32" s="117" t="s">
        <v>415</v>
      </c>
      <c r="W32" s="117" t="s">
        <v>416</v>
      </c>
      <c r="X32" s="117" t="s">
        <v>417</v>
      </c>
      <c r="Y32" s="118" t="s">
        <v>409</v>
      </c>
    </row>
    <row r="33" spans="20:43" ht="21.75" hidden="1" customHeight="1" thickBot="1">
      <c r="T33" s="81">
        <v>1</v>
      </c>
      <c r="U33" s="37"/>
      <c r="V33" s="85"/>
      <c r="W33" s="38"/>
      <c r="X33" s="38"/>
      <c r="Y33" s="88"/>
    </row>
    <row r="34" spans="20:43" ht="38.25" hidden="1" customHeight="1" thickBot="1">
      <c r="T34" s="81">
        <v>2</v>
      </c>
      <c r="U34" s="37"/>
      <c r="V34" s="39"/>
      <c r="W34" s="38"/>
      <c r="X34" s="38"/>
      <c r="Y34" s="66"/>
    </row>
    <row r="35" spans="20:43" ht="17.25" hidden="1" thickBot="1">
      <c r="W35" s="364" t="s">
        <v>411</v>
      </c>
      <c r="X35" s="30">
        <f>SUM(X33:X34)</f>
        <v>0</v>
      </c>
    </row>
    <row r="36" spans="20:43" ht="8.25" hidden="1" customHeight="1"/>
    <row r="37" spans="20:43" ht="17.25" hidden="1" thickBot="1">
      <c r="T37" s="36" t="s">
        <v>418</v>
      </c>
    </row>
    <row r="38" spans="20:43" ht="22.5" hidden="1" customHeight="1" thickBot="1">
      <c r="T38" s="190" t="s">
        <v>405</v>
      </c>
      <c r="U38" s="294" t="s">
        <v>414</v>
      </c>
      <c r="V38" s="294" t="s">
        <v>419</v>
      </c>
      <c r="W38" s="266"/>
      <c r="X38" s="294" t="s">
        <v>420</v>
      </c>
      <c r="Y38" s="295" t="s">
        <v>421</v>
      </c>
    </row>
    <row r="39" spans="20:43" ht="76.5" hidden="1" customHeight="1">
      <c r="T39" s="67">
        <v>1</v>
      </c>
      <c r="U39" s="42" t="s">
        <v>469</v>
      </c>
      <c r="V39" s="112" t="s">
        <v>473</v>
      </c>
      <c r="W39" s="314"/>
      <c r="X39" s="315">
        <v>21062358</v>
      </c>
      <c r="Y39" s="316"/>
    </row>
    <row r="40" spans="20:43" ht="55.5" hidden="1" customHeight="1" thickBot="1">
      <c r="T40" s="24">
        <v>2</v>
      </c>
      <c r="U40" s="25" t="s">
        <v>474</v>
      </c>
      <c r="V40" s="113" t="s">
        <v>475</v>
      </c>
      <c r="W40" s="263"/>
      <c r="X40" s="265">
        <v>13898250</v>
      </c>
      <c r="Y40" s="264"/>
    </row>
    <row r="41" spans="20:43" ht="23.25" hidden="1" customHeight="1" thickBot="1">
      <c r="W41" s="364" t="s">
        <v>412</v>
      </c>
      <c r="X41" s="30">
        <f>SUM(X39:X40)</f>
        <v>34960608</v>
      </c>
    </row>
    <row r="42" spans="20:43" ht="19.5" customHeight="1" thickBot="1">
      <c r="T42" s="36" t="s">
        <v>379</v>
      </c>
      <c r="Y42" s="434" t="s">
        <v>598</v>
      </c>
      <c r="AF42" s="29"/>
      <c r="AG42" s="117" t="s">
        <v>422</v>
      </c>
      <c r="AH42" s="117" t="s">
        <v>423</v>
      </c>
      <c r="AI42" s="118" t="s">
        <v>424</v>
      </c>
    </row>
    <row r="43" spans="20:43" ht="19.5" customHeight="1" thickBot="1">
      <c r="T43" s="190" t="s">
        <v>70</v>
      </c>
      <c r="U43" s="294" t="s">
        <v>167</v>
      </c>
      <c r="V43" s="294" t="s">
        <v>202</v>
      </c>
      <c r="W43" s="294" t="s">
        <v>173</v>
      </c>
      <c r="X43" s="294" t="s">
        <v>174</v>
      </c>
      <c r="Y43" s="295" t="s">
        <v>277</v>
      </c>
      <c r="AF43" s="119" t="s">
        <v>78</v>
      </c>
      <c r="AG43" s="76">
        <v>1050000</v>
      </c>
      <c r="AH43" s="86">
        <v>1000000</v>
      </c>
      <c r="AI43" s="467" t="s">
        <v>425</v>
      </c>
    </row>
    <row r="44" spans="20:43" ht="72.75" customHeight="1" thickBot="1">
      <c r="T44" s="81">
        <v>1</v>
      </c>
      <c r="U44" s="37" t="s">
        <v>599</v>
      </c>
      <c r="V44" s="85" t="s">
        <v>600</v>
      </c>
      <c r="W44" s="38">
        <v>3900000</v>
      </c>
      <c r="X44" s="38">
        <v>3500000</v>
      </c>
      <c r="Y44" s="351"/>
      <c r="AF44" s="24" t="s">
        <v>426</v>
      </c>
      <c r="AG44" s="33">
        <v>1200000</v>
      </c>
      <c r="AH44" s="87">
        <v>1150000</v>
      </c>
      <c r="AI44" s="468"/>
    </row>
    <row r="45" spans="20:43" ht="54.75" customHeight="1" thickBot="1">
      <c r="T45" s="81">
        <v>4</v>
      </c>
      <c r="U45" s="37" t="s">
        <v>601</v>
      </c>
      <c r="V45" s="85" t="s">
        <v>602</v>
      </c>
      <c r="W45" s="374">
        <v>4980000</v>
      </c>
      <c r="X45" s="374">
        <v>4500000</v>
      </c>
      <c r="Y45" s="375"/>
    </row>
    <row r="46" spans="20:43" ht="19.5" customHeight="1" thickBot="1">
      <c r="W46" s="364" t="s">
        <v>56</v>
      </c>
      <c r="X46" s="30">
        <f>SUM(X44:X45)</f>
        <v>8000000</v>
      </c>
      <c r="AB46" s="356"/>
      <c r="AC46" s="357" t="s">
        <v>477</v>
      </c>
      <c r="AD46" s="357" t="s">
        <v>470</v>
      </c>
      <c r="AE46" s="357" t="s">
        <v>471</v>
      </c>
      <c r="AF46" s="357" t="s">
        <v>214</v>
      </c>
      <c r="AG46" s="358" t="s">
        <v>479</v>
      </c>
    </row>
    <row r="47" spans="20:43" ht="19.5" customHeight="1" thickBot="1">
      <c r="U47" s="359"/>
      <c r="V47" s="359"/>
      <c r="W47" s="359"/>
      <c r="X47" s="359"/>
      <c r="AB47" s="366" t="s">
        <v>472</v>
      </c>
      <c r="AC47" s="76">
        <v>1529</v>
      </c>
      <c r="AD47" s="76">
        <v>1529</v>
      </c>
      <c r="AE47" s="76">
        <v>1601</v>
      </c>
      <c r="AF47" s="367">
        <f>SUM(AC47:AE47)</f>
        <v>4659</v>
      </c>
      <c r="AG47" s="368">
        <f>AVERAGE(AC47:AE47)</f>
        <v>1553</v>
      </c>
      <c r="AK47" s="83" t="s">
        <v>427</v>
      </c>
    </row>
    <row r="48" spans="20:43" ht="19.5" customHeight="1" thickBot="1">
      <c r="AB48" s="365" t="s">
        <v>476</v>
      </c>
      <c r="AC48" s="369">
        <v>12578</v>
      </c>
      <c r="AD48" s="369">
        <v>9120</v>
      </c>
      <c r="AE48" s="369">
        <v>11973</v>
      </c>
      <c r="AF48" s="369">
        <f>SUM(AC48:AE48)</f>
        <v>33671</v>
      </c>
      <c r="AG48" s="370">
        <f>AVERAGE(AC48:AE48)</f>
        <v>11223.666666666666</v>
      </c>
      <c r="AK48" s="91"/>
      <c r="AL48" s="92" t="s">
        <v>428</v>
      </c>
      <c r="AM48" s="92" t="s">
        <v>429</v>
      </c>
      <c r="AN48" s="92" t="s">
        <v>430</v>
      </c>
      <c r="AO48" s="92" t="s">
        <v>431</v>
      </c>
      <c r="AP48" s="94" t="s">
        <v>432</v>
      </c>
      <c r="AQ48" s="93" t="s">
        <v>433</v>
      </c>
    </row>
    <row r="49" spans="28:43" ht="19.5" customHeight="1">
      <c r="AB49" s="60" t="s">
        <v>481</v>
      </c>
      <c r="AC49" s="60">
        <v>26</v>
      </c>
      <c r="AD49" s="60">
        <v>22</v>
      </c>
      <c r="AE49" s="60">
        <v>25</v>
      </c>
      <c r="AF49" s="60">
        <f>SUM(AC49:AE49)</f>
        <v>73</v>
      </c>
      <c r="AG49" s="372">
        <f>AVERAGE(AC49:AE49)</f>
        <v>24.333333333333332</v>
      </c>
      <c r="AK49" s="107" t="s">
        <v>434</v>
      </c>
      <c r="AL49" s="76" t="s">
        <v>435</v>
      </c>
      <c r="AM49" s="76">
        <v>6686400</v>
      </c>
      <c r="AN49" s="76">
        <v>7525600</v>
      </c>
      <c r="AO49" s="76">
        <v>6975900</v>
      </c>
      <c r="AP49" s="95">
        <f>AO49-AN49</f>
        <v>-549700</v>
      </c>
      <c r="AQ49" s="90"/>
    </row>
    <row r="50" spans="28:43" ht="19.5" customHeight="1">
      <c r="AB50" s="371" t="s">
        <v>480</v>
      </c>
      <c r="AC50" s="373">
        <f>AC48/AC49</f>
        <v>483.76923076923077</v>
      </c>
      <c r="AD50" s="373">
        <f t="shared" ref="AD50:AE50" si="3">AD48/AD49</f>
        <v>414.54545454545456</v>
      </c>
      <c r="AE50" s="373">
        <f t="shared" si="3"/>
        <v>478.92</v>
      </c>
      <c r="AF50" s="373">
        <f>AF48/AF49</f>
        <v>461.24657534246575</v>
      </c>
      <c r="AG50" s="372">
        <f t="shared" ref="AG50" si="4">AG48/AG49</f>
        <v>461.24657534246575</v>
      </c>
      <c r="AK50" s="108" t="s">
        <v>436</v>
      </c>
      <c r="AL50" s="69" t="s">
        <v>437</v>
      </c>
      <c r="AM50" s="69"/>
      <c r="AN50" s="69"/>
      <c r="AO50" s="69"/>
      <c r="AP50" s="96">
        <f t="shared" ref="AP50:AP59" si="5">AO50-AN50</f>
        <v>0</v>
      </c>
      <c r="AQ50" s="89"/>
    </row>
    <row r="51" spans="28:43" ht="19.5" customHeight="1">
      <c r="AK51" s="108" t="s">
        <v>438</v>
      </c>
      <c r="AL51" s="69" t="s">
        <v>435</v>
      </c>
      <c r="AM51" s="69">
        <v>1164800</v>
      </c>
      <c r="AN51" s="69">
        <v>672000</v>
      </c>
      <c r="AO51" s="69">
        <v>912000</v>
      </c>
      <c r="AP51" s="96">
        <f t="shared" si="5"/>
        <v>240000</v>
      </c>
      <c r="AQ51" s="89"/>
    </row>
    <row r="52" spans="28:43" ht="19.5" customHeight="1">
      <c r="AK52" s="108" t="s">
        <v>439</v>
      </c>
      <c r="AL52" s="69" t="s">
        <v>440</v>
      </c>
      <c r="AM52" s="69">
        <v>1089650</v>
      </c>
      <c r="AN52" s="69">
        <v>1291300</v>
      </c>
      <c r="AO52" s="69">
        <v>982350</v>
      </c>
      <c r="AP52" s="97">
        <f t="shared" si="5"/>
        <v>-308950</v>
      </c>
      <c r="AQ52" s="89"/>
    </row>
    <row r="53" spans="28:43" ht="19.5" customHeight="1">
      <c r="AK53" s="108" t="s">
        <v>441</v>
      </c>
      <c r="AL53" s="69" t="s">
        <v>442</v>
      </c>
      <c r="AM53" s="69">
        <v>7028000</v>
      </c>
      <c r="AN53" s="69">
        <v>13080000</v>
      </c>
      <c r="AO53" s="69">
        <v>7388000</v>
      </c>
      <c r="AP53" s="97">
        <f t="shared" si="5"/>
        <v>-5692000</v>
      </c>
      <c r="AQ53" s="89" t="s">
        <v>443</v>
      </c>
    </row>
    <row r="54" spans="28:43" ht="19.5" customHeight="1">
      <c r="AK54" s="108" t="s">
        <v>444</v>
      </c>
      <c r="AL54" s="69" t="s">
        <v>440</v>
      </c>
      <c r="AM54" s="69"/>
      <c r="AN54" s="69"/>
      <c r="AO54" s="69">
        <v>1223100</v>
      </c>
      <c r="AP54" s="96">
        <f t="shared" si="5"/>
        <v>1223100</v>
      </c>
      <c r="AQ54" s="89"/>
    </row>
    <row r="55" spans="28:43" ht="20.25" customHeight="1">
      <c r="AK55" s="108" t="s">
        <v>445</v>
      </c>
      <c r="AL55" s="69" t="s">
        <v>446</v>
      </c>
      <c r="AM55" s="69"/>
      <c r="AN55" s="69">
        <v>1200000</v>
      </c>
      <c r="AO55" s="69"/>
      <c r="AP55" s="97">
        <f t="shared" si="5"/>
        <v>-1200000</v>
      </c>
      <c r="AQ55" s="89"/>
    </row>
    <row r="56" spans="28:43" ht="20.25" customHeight="1" thickBot="1">
      <c r="AK56" s="109" t="s">
        <v>447</v>
      </c>
      <c r="AL56" s="98" t="s">
        <v>448</v>
      </c>
      <c r="AM56" s="98">
        <v>300000</v>
      </c>
      <c r="AN56" s="98">
        <v>300000</v>
      </c>
      <c r="AO56" s="98">
        <v>300000</v>
      </c>
      <c r="AP56" s="99">
        <f t="shared" si="5"/>
        <v>0</v>
      </c>
      <c r="AQ56" s="100"/>
    </row>
    <row r="57" spans="28:43" ht="20.25" customHeight="1" thickBot="1">
      <c r="AK57" s="110" t="s">
        <v>449</v>
      </c>
      <c r="AL57" s="104"/>
      <c r="AM57" s="104">
        <f>SUM(AM49:AM56)</f>
        <v>16268850</v>
      </c>
      <c r="AN57" s="104">
        <f>SUM(AN49:AN56)</f>
        <v>24068900</v>
      </c>
      <c r="AO57" s="104">
        <f>SUM(AO49:AO56)</f>
        <v>17781350</v>
      </c>
      <c r="AP57" s="105">
        <f t="shared" si="5"/>
        <v>-6287550</v>
      </c>
      <c r="AQ57" s="106"/>
    </row>
    <row r="58" spans="28:43" ht="20.25" customHeight="1" thickBot="1">
      <c r="AK58" s="111" t="s">
        <v>90</v>
      </c>
      <c r="AL58" s="101" t="s">
        <v>450</v>
      </c>
      <c r="AM58" s="101">
        <v>19700000</v>
      </c>
      <c r="AN58" s="101">
        <v>23570000</v>
      </c>
      <c r="AO58" s="101">
        <v>21740000</v>
      </c>
      <c r="AP58" s="102"/>
      <c r="AQ58" s="103"/>
    </row>
    <row r="59" spans="28:43" ht="20.25" customHeight="1" thickBot="1">
      <c r="AK59" s="110" t="s">
        <v>412</v>
      </c>
      <c r="AL59" s="104"/>
      <c r="AM59" s="104">
        <f>AM58</f>
        <v>19700000</v>
      </c>
      <c r="AN59" s="104">
        <f>AN58</f>
        <v>23570000</v>
      </c>
      <c r="AO59" s="104">
        <f>AO58</f>
        <v>21740000</v>
      </c>
      <c r="AP59" s="105">
        <f t="shared" si="5"/>
        <v>-1830000</v>
      </c>
      <c r="AQ59" s="106"/>
    </row>
  </sheetData>
  <mergeCells count="4">
    <mergeCell ref="A2:B2"/>
    <mergeCell ref="B3:B8"/>
    <mergeCell ref="T16:Y16"/>
    <mergeCell ref="AI43:AI44"/>
  </mergeCells>
  <phoneticPr fontId="1" type="noConversion"/>
  <pageMargins left="0.22" right="0.17" top="0.66" bottom="0.18" header="0.31496062992125984" footer="0.17"/>
  <pageSetup paperSize="9" scale="89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2:X49"/>
  <sheetViews>
    <sheetView workbookViewId="0">
      <selection activeCell="G2" sqref="G2"/>
    </sheetView>
  </sheetViews>
  <sheetFormatPr defaultRowHeight="16.5"/>
  <cols>
    <col min="1" max="1" width="9" style="60"/>
    <col min="2" max="2" width="5.875" style="60" customWidth="1"/>
    <col min="3" max="3" width="39.25" style="60" customWidth="1"/>
    <col min="4" max="4" width="64.875" style="60" customWidth="1"/>
    <col min="5" max="5" width="12.125" style="60" customWidth="1"/>
    <col min="6" max="6" width="11.875" style="60" bestFit="1" customWidth="1"/>
    <col min="7" max="7" width="34.375" style="60" customWidth="1"/>
    <col min="8" max="8" width="9" style="60"/>
    <col min="9" max="9" width="11.875" style="60" bestFit="1" customWidth="1"/>
    <col min="10" max="12" width="9" style="60"/>
    <col min="13" max="13" width="17.375" style="60" customWidth="1"/>
    <col min="14" max="14" width="12.125" style="60" customWidth="1"/>
    <col min="15" max="15" width="15.375" style="60" customWidth="1"/>
    <col min="16" max="16" width="16.125" style="60" customWidth="1"/>
    <col min="17" max="17" width="9" style="60"/>
    <col min="18" max="18" width="20.625" style="60" customWidth="1"/>
    <col min="19" max="19" width="13.75" style="60" customWidth="1"/>
    <col min="20" max="22" width="11.875" style="60" bestFit="1" customWidth="1"/>
    <col min="23" max="23" width="15" style="60" customWidth="1"/>
    <col min="24" max="24" width="36" style="60" customWidth="1"/>
    <col min="25" max="16384" width="9" style="60"/>
  </cols>
  <sheetData>
    <row r="2" spans="2:9" ht="20.25" customHeight="1" thickBot="1">
      <c r="B2" s="36" t="s">
        <v>379</v>
      </c>
      <c r="G2" s="439" t="s">
        <v>628</v>
      </c>
    </row>
    <row r="3" spans="2:9" ht="20.25" customHeight="1" thickBot="1">
      <c r="B3" s="114" t="s">
        <v>70</v>
      </c>
      <c r="C3" s="115" t="s">
        <v>167</v>
      </c>
      <c r="D3" s="115" t="s">
        <v>202</v>
      </c>
      <c r="E3" s="115" t="s">
        <v>278</v>
      </c>
      <c r="F3" s="115" t="s">
        <v>279</v>
      </c>
      <c r="G3" s="116" t="s">
        <v>277</v>
      </c>
    </row>
    <row r="4" spans="2:9" ht="59.25" customHeight="1" thickBot="1">
      <c r="B4" s="67">
        <v>1</v>
      </c>
      <c r="C4" s="42" t="s">
        <v>626</v>
      </c>
      <c r="D4" s="112" t="s">
        <v>627</v>
      </c>
      <c r="E4" s="283">
        <v>5042830</v>
      </c>
      <c r="F4" s="283">
        <v>5000000</v>
      </c>
      <c r="G4" s="352"/>
    </row>
    <row r="5" spans="2:9" ht="67.5" hidden="1" customHeight="1">
      <c r="B5" s="68"/>
      <c r="C5" s="61"/>
      <c r="D5" s="322"/>
      <c r="E5" s="69"/>
      <c r="F5" s="69"/>
      <c r="G5" s="335"/>
    </row>
    <row r="6" spans="2:9" ht="75" hidden="1" customHeight="1" thickBot="1">
      <c r="B6" s="24"/>
      <c r="C6" s="25"/>
      <c r="D6" s="84"/>
      <c r="E6" s="33"/>
      <c r="F6" s="33"/>
      <c r="G6" s="376"/>
    </row>
    <row r="7" spans="2:9" ht="60" hidden="1" customHeight="1" thickBot="1">
      <c r="B7" s="81"/>
      <c r="C7" s="37"/>
      <c r="D7" s="85"/>
      <c r="E7" s="374"/>
      <c r="F7" s="374"/>
      <c r="G7" s="375"/>
    </row>
    <row r="8" spans="2:9" ht="17.25" thickBot="1">
      <c r="E8" s="173" t="s">
        <v>56</v>
      </c>
      <c r="F8" s="30">
        <f>SUM(F4:F7)</f>
        <v>5000000</v>
      </c>
    </row>
    <row r="9" spans="2:9">
      <c r="B9" s="460"/>
      <c r="C9" s="460"/>
      <c r="D9" s="460"/>
      <c r="E9" s="460"/>
      <c r="F9" s="460"/>
      <c r="G9" s="460"/>
    </row>
    <row r="10" spans="2:9">
      <c r="I10" s="75">
        <f>25140000+2100000+16590000</f>
        <v>43830000</v>
      </c>
    </row>
    <row r="11" spans="2:9" hidden="1"/>
    <row r="12" spans="2:9" hidden="1"/>
    <row r="13" spans="2:9" hidden="1"/>
    <row r="14" spans="2:9" hidden="1"/>
    <row r="15" spans="2:9" hidden="1"/>
    <row r="16" spans="2:9" hidden="1"/>
    <row r="17" spans="2:16" hidden="1"/>
    <row r="18" spans="2:16" ht="8.25" hidden="1" customHeight="1"/>
    <row r="19" spans="2:16" ht="17.25" hidden="1" thickBot="1">
      <c r="B19" s="36" t="s">
        <v>169</v>
      </c>
    </row>
    <row r="20" spans="2:16" ht="20.25" hidden="1" customHeight="1" thickBot="1">
      <c r="B20" s="29" t="s">
        <v>170</v>
      </c>
      <c r="C20" s="117" t="s">
        <v>171</v>
      </c>
      <c r="D20" s="117" t="s">
        <v>172</v>
      </c>
      <c r="E20" s="117" t="s">
        <v>173</v>
      </c>
      <c r="F20" s="117" t="s">
        <v>174</v>
      </c>
      <c r="G20" s="118" t="s">
        <v>168</v>
      </c>
    </row>
    <row r="21" spans="2:16" ht="54" hidden="1" customHeight="1" thickBot="1">
      <c r="B21" s="81">
        <v>1</v>
      </c>
      <c r="C21" s="37" t="s">
        <v>175</v>
      </c>
      <c r="D21" s="85" t="s">
        <v>176</v>
      </c>
      <c r="E21" s="38">
        <v>6600000</v>
      </c>
      <c r="F21" s="38"/>
      <c r="G21" s="88" t="s">
        <v>177</v>
      </c>
    </row>
    <row r="22" spans="2:16" ht="38.25" hidden="1" customHeight="1" thickBot="1">
      <c r="B22" s="81">
        <v>2</v>
      </c>
      <c r="C22" s="37"/>
      <c r="D22" s="39"/>
      <c r="E22" s="101"/>
      <c r="F22" s="101"/>
      <c r="G22" s="66"/>
    </row>
    <row r="23" spans="2:16" ht="132.75" customHeight="1">
      <c r="B23" s="189"/>
      <c r="D23" s="180"/>
      <c r="E23" s="181"/>
      <c r="F23" s="182"/>
      <c r="G23" s="180"/>
    </row>
    <row r="24" spans="2:16" ht="21" hidden="1" customHeight="1"/>
    <row r="25" spans="2:16" ht="20.25" hidden="1" customHeight="1" thickBot="1">
      <c r="B25" s="36" t="s">
        <v>378</v>
      </c>
    </row>
    <row r="26" spans="2:16" ht="20.25" hidden="1" customHeight="1" thickBot="1">
      <c r="B26" s="317" t="s">
        <v>70</v>
      </c>
      <c r="C26" s="318" t="s">
        <v>171</v>
      </c>
      <c r="D26" s="318" t="s">
        <v>208</v>
      </c>
      <c r="E26" s="318" t="s">
        <v>173</v>
      </c>
      <c r="F26" s="318" t="s">
        <v>382</v>
      </c>
      <c r="G26" s="319" t="s">
        <v>383</v>
      </c>
    </row>
    <row r="27" spans="2:16" ht="60.75" hidden="1" customHeight="1">
      <c r="B27" s="67">
        <v>1</v>
      </c>
      <c r="C27" s="42" t="s">
        <v>380</v>
      </c>
      <c r="D27" s="112" t="s">
        <v>381</v>
      </c>
      <c r="E27" s="314">
        <v>4600000</v>
      </c>
      <c r="F27" s="315">
        <v>4140000</v>
      </c>
      <c r="G27" s="316"/>
    </row>
    <row r="28" spans="2:16" ht="42.75" hidden="1" customHeight="1" thickBot="1">
      <c r="B28" s="24">
        <v>2</v>
      </c>
      <c r="C28" s="25" t="s">
        <v>384</v>
      </c>
      <c r="D28" s="113" t="s">
        <v>385</v>
      </c>
      <c r="E28" s="320">
        <v>3000000</v>
      </c>
      <c r="F28" s="265">
        <v>2700000</v>
      </c>
      <c r="G28" s="321" t="s">
        <v>386</v>
      </c>
    </row>
    <row r="29" spans="2:16" ht="17.25" hidden="1" thickBot="1">
      <c r="E29" s="173" t="s">
        <v>56</v>
      </c>
      <c r="F29" s="30">
        <f>SUM(F27:F28)</f>
        <v>6840000</v>
      </c>
    </row>
    <row r="30" spans="2:16" ht="7.5" hidden="1" customHeight="1" thickBot="1">
      <c r="M30" s="29"/>
      <c r="N30" s="117" t="s">
        <v>178</v>
      </c>
      <c r="O30" s="117" t="s">
        <v>77</v>
      </c>
      <c r="P30" s="118" t="s">
        <v>79</v>
      </c>
    </row>
    <row r="31" spans="2:16" hidden="1">
      <c r="B31" s="48" t="s">
        <v>387</v>
      </c>
      <c r="M31" s="119" t="s">
        <v>179</v>
      </c>
      <c r="N31" s="76">
        <v>1050000</v>
      </c>
      <c r="O31" s="86">
        <v>1000000</v>
      </c>
      <c r="P31" s="467" t="s">
        <v>180</v>
      </c>
    </row>
    <row r="32" spans="2:16" ht="17.25" hidden="1" thickBot="1">
      <c r="I32" s="60">
        <f>24068900-17781350</f>
        <v>6287550</v>
      </c>
      <c r="M32" s="24" t="s">
        <v>181</v>
      </c>
      <c r="N32" s="33">
        <v>1200000</v>
      </c>
      <c r="O32" s="87">
        <v>1150000</v>
      </c>
      <c r="P32" s="468"/>
    </row>
    <row r="33" spans="18:24" hidden="1"/>
    <row r="34" spans="18:24" hidden="1"/>
    <row r="35" spans="18:24" hidden="1"/>
    <row r="36" spans="18:24" hidden="1"/>
    <row r="37" spans="18:24" ht="21" hidden="1" thickBot="1">
      <c r="R37" s="83" t="s">
        <v>80</v>
      </c>
    </row>
    <row r="38" spans="18:24" ht="20.25" hidden="1" customHeight="1" thickBot="1">
      <c r="R38" s="91"/>
      <c r="S38" s="92" t="s">
        <v>96</v>
      </c>
      <c r="T38" s="92" t="s">
        <v>92</v>
      </c>
      <c r="U38" s="92" t="s">
        <v>182</v>
      </c>
      <c r="V38" s="92" t="s">
        <v>183</v>
      </c>
      <c r="W38" s="94" t="s">
        <v>94</v>
      </c>
      <c r="X38" s="93" t="s">
        <v>95</v>
      </c>
    </row>
    <row r="39" spans="18:24" ht="20.25" hidden="1" customHeight="1">
      <c r="R39" s="107" t="s">
        <v>184</v>
      </c>
      <c r="S39" s="76" t="s">
        <v>97</v>
      </c>
      <c r="T39" s="76">
        <v>6686400</v>
      </c>
      <c r="U39" s="76">
        <v>7525600</v>
      </c>
      <c r="V39" s="76">
        <v>6975900</v>
      </c>
      <c r="W39" s="95">
        <f>V39-U39</f>
        <v>-549700</v>
      </c>
      <c r="X39" s="90"/>
    </row>
    <row r="40" spans="18:24" ht="20.25" customHeight="1">
      <c r="R40" s="108" t="s">
        <v>185</v>
      </c>
      <c r="S40" s="69" t="s">
        <v>98</v>
      </c>
      <c r="T40" s="69"/>
      <c r="U40" s="69"/>
      <c r="V40" s="69"/>
      <c r="W40" s="96">
        <f t="shared" ref="W40:W49" si="0">V40-U40</f>
        <v>0</v>
      </c>
      <c r="X40" s="89"/>
    </row>
    <row r="41" spans="18:24" ht="20.25" customHeight="1">
      <c r="R41" s="108" t="s">
        <v>83</v>
      </c>
      <c r="S41" s="69" t="s">
        <v>97</v>
      </c>
      <c r="T41" s="69">
        <v>1164800</v>
      </c>
      <c r="U41" s="69">
        <v>672000</v>
      </c>
      <c r="V41" s="69">
        <v>912000</v>
      </c>
      <c r="W41" s="96">
        <f t="shared" si="0"/>
        <v>240000</v>
      </c>
      <c r="X41" s="89"/>
    </row>
    <row r="42" spans="18:24" ht="20.25" customHeight="1">
      <c r="R42" s="108" t="s">
        <v>84</v>
      </c>
      <c r="S42" s="69" t="s">
        <v>99</v>
      </c>
      <c r="T42" s="69">
        <v>1089650</v>
      </c>
      <c r="U42" s="69">
        <v>1291300</v>
      </c>
      <c r="V42" s="69">
        <v>982350</v>
      </c>
      <c r="W42" s="97">
        <f t="shared" si="0"/>
        <v>-308950</v>
      </c>
      <c r="X42" s="89"/>
    </row>
    <row r="43" spans="18:24" ht="20.25" customHeight="1">
      <c r="R43" s="108" t="s">
        <v>85</v>
      </c>
      <c r="S43" s="69" t="s">
        <v>99</v>
      </c>
      <c r="T43" s="69">
        <v>7028000</v>
      </c>
      <c r="U43" s="69">
        <v>13080000</v>
      </c>
      <c r="V43" s="69">
        <v>7388000</v>
      </c>
      <c r="W43" s="97">
        <f t="shared" si="0"/>
        <v>-5692000</v>
      </c>
      <c r="X43" s="89" t="s">
        <v>102</v>
      </c>
    </row>
    <row r="44" spans="18:24" ht="20.25" customHeight="1">
      <c r="R44" s="108" t="s">
        <v>86</v>
      </c>
      <c r="S44" s="69" t="s">
        <v>99</v>
      </c>
      <c r="T44" s="69"/>
      <c r="U44" s="69"/>
      <c r="V44" s="69">
        <v>1223100</v>
      </c>
      <c r="W44" s="96">
        <f t="shared" si="0"/>
        <v>1223100</v>
      </c>
      <c r="X44" s="89"/>
    </row>
    <row r="45" spans="18:24" ht="20.25" customHeight="1">
      <c r="R45" s="108" t="s">
        <v>87</v>
      </c>
      <c r="S45" s="69" t="s">
        <v>100</v>
      </c>
      <c r="T45" s="69"/>
      <c r="U45" s="69">
        <v>1200000</v>
      </c>
      <c r="V45" s="69"/>
      <c r="W45" s="97">
        <f t="shared" si="0"/>
        <v>-1200000</v>
      </c>
      <c r="X45" s="89"/>
    </row>
    <row r="46" spans="18:24" ht="20.25" customHeight="1" thickBot="1">
      <c r="R46" s="109" t="s">
        <v>186</v>
      </c>
      <c r="S46" s="98" t="s">
        <v>187</v>
      </c>
      <c r="T46" s="98">
        <v>300000</v>
      </c>
      <c r="U46" s="98">
        <v>300000</v>
      </c>
      <c r="V46" s="98">
        <v>300000</v>
      </c>
      <c r="W46" s="99">
        <f t="shared" si="0"/>
        <v>0</v>
      </c>
      <c r="X46" s="100"/>
    </row>
    <row r="47" spans="18:24" ht="20.25" customHeight="1" thickBot="1">
      <c r="R47" s="110" t="s">
        <v>89</v>
      </c>
      <c r="S47" s="104"/>
      <c r="T47" s="104">
        <f>SUM(T39:T46)</f>
        <v>16268850</v>
      </c>
      <c r="U47" s="104">
        <f>SUM(U39:U46)</f>
        <v>24068900</v>
      </c>
      <c r="V47" s="104">
        <f>SUM(V39:V46)</f>
        <v>17781350</v>
      </c>
      <c r="W47" s="105">
        <f t="shared" si="0"/>
        <v>-6287550</v>
      </c>
      <c r="X47" s="106"/>
    </row>
    <row r="48" spans="18:24" ht="20.25" customHeight="1" thickBot="1">
      <c r="R48" s="111" t="s">
        <v>90</v>
      </c>
      <c r="S48" s="101" t="s">
        <v>97</v>
      </c>
      <c r="T48" s="101">
        <v>19700000</v>
      </c>
      <c r="U48" s="101">
        <v>23570000</v>
      </c>
      <c r="V48" s="101">
        <v>21740000</v>
      </c>
      <c r="W48" s="102"/>
      <c r="X48" s="103"/>
    </row>
    <row r="49" spans="18:24" ht="20.25" customHeight="1" thickBot="1">
      <c r="R49" s="110" t="s">
        <v>56</v>
      </c>
      <c r="S49" s="104"/>
      <c r="T49" s="104">
        <f>T48</f>
        <v>19700000</v>
      </c>
      <c r="U49" s="104">
        <f>U48</f>
        <v>23570000</v>
      </c>
      <c r="V49" s="104">
        <f>V48</f>
        <v>21740000</v>
      </c>
      <c r="W49" s="105">
        <f t="shared" si="0"/>
        <v>-1830000</v>
      </c>
      <c r="X49" s="106"/>
    </row>
  </sheetData>
  <mergeCells count="2">
    <mergeCell ref="P31:P32"/>
    <mergeCell ref="B9:G9"/>
  </mergeCells>
  <phoneticPr fontId="1" type="noConversion"/>
  <pageMargins left="0.22" right="0.17" top="0.66" bottom="0.18" header="0.31496062992125984" footer="0.17"/>
  <pageSetup paperSize="9" scale="78" orientation="landscape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49"/>
  <sheetViews>
    <sheetView workbookViewId="0">
      <selection activeCell="G2" sqref="G2"/>
    </sheetView>
  </sheetViews>
  <sheetFormatPr defaultRowHeight="16.5"/>
  <cols>
    <col min="1" max="1" width="9" style="60"/>
    <col min="2" max="2" width="5.875" style="60" customWidth="1"/>
    <col min="3" max="3" width="39.25" style="60" customWidth="1"/>
    <col min="4" max="4" width="64.875" style="60" customWidth="1"/>
    <col min="5" max="5" width="12.125" style="60" customWidth="1"/>
    <col min="6" max="6" width="11.875" style="60" bestFit="1" customWidth="1"/>
    <col min="7" max="7" width="28.75" style="60" customWidth="1"/>
    <col min="8" max="8" width="9" style="60"/>
    <col min="9" max="9" width="11.875" style="60" bestFit="1" customWidth="1"/>
    <col min="10" max="12" width="9" style="60"/>
    <col min="13" max="13" width="17.375" style="60" customWidth="1"/>
    <col min="14" max="14" width="12.125" style="60" customWidth="1"/>
    <col min="15" max="15" width="15.375" style="60" customWidth="1"/>
    <col min="16" max="16" width="16.125" style="60" customWidth="1"/>
    <col min="17" max="17" width="9" style="60"/>
    <col min="18" max="18" width="20.625" style="60" customWidth="1"/>
    <col min="19" max="19" width="13.75" style="60" customWidth="1"/>
    <col min="20" max="22" width="11.875" style="60" bestFit="1" customWidth="1"/>
    <col min="23" max="23" width="15" style="60" customWidth="1"/>
    <col min="24" max="24" width="36" style="60" customWidth="1"/>
    <col min="25" max="16384" width="9" style="60"/>
  </cols>
  <sheetData>
    <row r="2" spans="2:9" ht="20.25" customHeight="1" thickBot="1">
      <c r="B2" s="36" t="s">
        <v>379</v>
      </c>
      <c r="G2" s="439" t="s">
        <v>631</v>
      </c>
    </row>
    <row r="3" spans="2:9" ht="20.25" customHeight="1" thickBot="1">
      <c r="B3" s="114" t="s">
        <v>70</v>
      </c>
      <c r="C3" s="115" t="s">
        <v>167</v>
      </c>
      <c r="D3" s="115" t="s">
        <v>202</v>
      </c>
      <c r="E3" s="115" t="s">
        <v>173</v>
      </c>
      <c r="F3" s="115" t="s">
        <v>174</v>
      </c>
      <c r="G3" s="116" t="s">
        <v>277</v>
      </c>
    </row>
    <row r="4" spans="2:9" ht="81" customHeight="1" thickBot="1">
      <c r="B4" s="81">
        <v>1</v>
      </c>
      <c r="C4" s="220" t="s">
        <v>629</v>
      </c>
      <c r="D4" s="85" t="s">
        <v>630</v>
      </c>
      <c r="E4" s="38">
        <v>6690000</v>
      </c>
      <c r="F4" s="38">
        <v>6000000</v>
      </c>
      <c r="G4" s="351"/>
    </row>
    <row r="5" spans="2:9" ht="67.5" hidden="1" customHeight="1">
      <c r="B5" s="119"/>
      <c r="C5" s="27"/>
      <c r="D5" s="230"/>
      <c r="E5" s="76"/>
      <c r="F5" s="76"/>
      <c r="G5" s="313"/>
    </row>
    <row r="6" spans="2:9" ht="63" hidden="1" customHeight="1">
      <c r="B6" s="68"/>
      <c r="C6" s="61"/>
      <c r="D6" s="322"/>
      <c r="E6" s="69"/>
      <c r="F6" s="69"/>
      <c r="G6" s="335"/>
    </row>
    <row r="7" spans="2:9" ht="60" hidden="1" customHeight="1" thickBot="1">
      <c r="B7" s="24"/>
      <c r="C7" s="25"/>
      <c r="D7" s="84"/>
      <c r="E7" s="233"/>
      <c r="F7" s="233"/>
      <c r="G7" s="232"/>
    </row>
    <row r="8" spans="2:9" ht="17.25" thickBot="1">
      <c r="E8" s="336" t="s">
        <v>56</v>
      </c>
      <c r="F8" s="30">
        <f>SUM(F4:F7)</f>
        <v>6000000</v>
      </c>
    </row>
    <row r="9" spans="2:9">
      <c r="B9" s="460"/>
      <c r="C9" s="460"/>
      <c r="D9" s="460"/>
      <c r="E9" s="460"/>
      <c r="F9" s="460"/>
      <c r="G9" s="460"/>
    </row>
    <row r="10" spans="2:9">
      <c r="I10" s="75">
        <f>25140000+2100000+16590000</f>
        <v>43830000</v>
      </c>
    </row>
    <row r="11" spans="2:9" hidden="1"/>
    <row r="12" spans="2:9" hidden="1"/>
    <row r="13" spans="2:9" hidden="1"/>
    <row r="14" spans="2:9" hidden="1"/>
    <row r="15" spans="2:9" hidden="1"/>
    <row r="16" spans="2:9" hidden="1"/>
    <row r="17" spans="2:16" hidden="1"/>
    <row r="18" spans="2:16" ht="8.25" hidden="1" customHeight="1"/>
    <row r="19" spans="2:16" ht="17.25" hidden="1" thickBot="1">
      <c r="B19" s="36" t="s">
        <v>169</v>
      </c>
    </row>
    <row r="20" spans="2:16" ht="20.25" hidden="1" customHeight="1" thickBot="1">
      <c r="B20" s="29" t="s">
        <v>170</v>
      </c>
      <c r="C20" s="117" t="s">
        <v>171</v>
      </c>
      <c r="D20" s="117" t="s">
        <v>172</v>
      </c>
      <c r="E20" s="117" t="s">
        <v>173</v>
      </c>
      <c r="F20" s="117" t="s">
        <v>174</v>
      </c>
      <c r="G20" s="118" t="s">
        <v>168</v>
      </c>
    </row>
    <row r="21" spans="2:16" ht="54" hidden="1" customHeight="1" thickBot="1">
      <c r="B21" s="81">
        <v>1</v>
      </c>
      <c r="C21" s="37" t="s">
        <v>175</v>
      </c>
      <c r="D21" s="85" t="s">
        <v>176</v>
      </c>
      <c r="E21" s="38">
        <v>6600000</v>
      </c>
      <c r="F21" s="38"/>
      <c r="G21" s="88" t="s">
        <v>177</v>
      </c>
    </row>
    <row r="22" spans="2:16" ht="38.25" hidden="1" customHeight="1" thickBot="1">
      <c r="B22" s="81">
        <v>2</v>
      </c>
      <c r="C22" s="37"/>
      <c r="D22" s="39"/>
      <c r="E22" s="101"/>
      <c r="F22" s="101"/>
      <c r="G22" s="66"/>
    </row>
    <row r="23" spans="2:16" ht="132.75" customHeight="1">
      <c r="B23" s="189"/>
      <c r="D23" s="180"/>
      <c r="E23" s="181"/>
      <c r="F23" s="182"/>
      <c r="G23" s="180"/>
    </row>
    <row r="24" spans="2:16" ht="21" hidden="1" customHeight="1"/>
    <row r="25" spans="2:16" ht="20.25" hidden="1" customHeight="1" thickBot="1">
      <c r="B25" s="36" t="s">
        <v>378</v>
      </c>
    </row>
    <row r="26" spans="2:16" ht="20.25" hidden="1" customHeight="1" thickBot="1">
      <c r="B26" s="317" t="s">
        <v>70</v>
      </c>
      <c r="C26" s="318" t="s">
        <v>171</v>
      </c>
      <c r="D26" s="318" t="s">
        <v>208</v>
      </c>
      <c r="E26" s="318" t="s">
        <v>173</v>
      </c>
      <c r="F26" s="318" t="s">
        <v>174</v>
      </c>
      <c r="G26" s="319" t="s">
        <v>383</v>
      </c>
    </row>
    <row r="27" spans="2:16" ht="60.75" hidden="1" customHeight="1">
      <c r="B27" s="67">
        <v>1</v>
      </c>
      <c r="C27" s="42" t="s">
        <v>380</v>
      </c>
      <c r="D27" s="112" t="s">
        <v>381</v>
      </c>
      <c r="E27" s="314">
        <v>4600000</v>
      </c>
      <c r="F27" s="315">
        <v>4140000</v>
      </c>
      <c r="G27" s="316"/>
    </row>
    <row r="28" spans="2:16" ht="42.75" hidden="1" customHeight="1" thickBot="1">
      <c r="B28" s="24">
        <v>2</v>
      </c>
      <c r="C28" s="25" t="s">
        <v>384</v>
      </c>
      <c r="D28" s="113" t="s">
        <v>385</v>
      </c>
      <c r="E28" s="320">
        <v>3000000</v>
      </c>
      <c r="F28" s="265">
        <v>2700000</v>
      </c>
      <c r="G28" s="321" t="s">
        <v>386</v>
      </c>
    </row>
    <row r="29" spans="2:16" ht="17.25" hidden="1" thickBot="1">
      <c r="E29" s="336" t="s">
        <v>56</v>
      </c>
      <c r="F29" s="30">
        <f>SUM(F27:F28)</f>
        <v>6840000</v>
      </c>
    </row>
    <row r="30" spans="2:16" ht="7.5" hidden="1" customHeight="1" thickBot="1">
      <c r="M30" s="29"/>
      <c r="N30" s="117" t="s">
        <v>178</v>
      </c>
      <c r="O30" s="117" t="s">
        <v>77</v>
      </c>
      <c r="P30" s="118" t="s">
        <v>79</v>
      </c>
    </row>
    <row r="31" spans="2:16" hidden="1">
      <c r="B31" s="48" t="s">
        <v>387</v>
      </c>
      <c r="M31" s="119" t="s">
        <v>179</v>
      </c>
      <c r="N31" s="76">
        <v>1050000</v>
      </c>
      <c r="O31" s="86">
        <v>1000000</v>
      </c>
      <c r="P31" s="467" t="s">
        <v>180</v>
      </c>
    </row>
    <row r="32" spans="2:16" ht="17.25" hidden="1" thickBot="1">
      <c r="I32" s="60">
        <f>24068900-17781350</f>
        <v>6287550</v>
      </c>
      <c r="M32" s="24" t="s">
        <v>181</v>
      </c>
      <c r="N32" s="33">
        <v>1200000</v>
      </c>
      <c r="O32" s="87">
        <v>1150000</v>
      </c>
      <c r="P32" s="468"/>
    </row>
    <row r="33" spans="18:24" hidden="1"/>
    <row r="34" spans="18:24" hidden="1"/>
    <row r="35" spans="18:24" hidden="1"/>
    <row r="36" spans="18:24" hidden="1"/>
    <row r="37" spans="18:24" ht="20.25" hidden="1">
      <c r="R37" s="83" t="s">
        <v>80</v>
      </c>
    </row>
    <row r="38" spans="18:24" ht="20.25" hidden="1" customHeight="1" thickBot="1">
      <c r="R38" s="91"/>
      <c r="S38" s="92" t="s">
        <v>96</v>
      </c>
      <c r="T38" s="92" t="s">
        <v>92</v>
      </c>
      <c r="U38" s="92" t="s">
        <v>182</v>
      </c>
      <c r="V38" s="92" t="s">
        <v>183</v>
      </c>
      <c r="W38" s="94" t="s">
        <v>94</v>
      </c>
      <c r="X38" s="93" t="s">
        <v>95</v>
      </c>
    </row>
    <row r="39" spans="18:24" ht="20.25" hidden="1" customHeight="1">
      <c r="R39" s="107" t="s">
        <v>81</v>
      </c>
      <c r="S39" s="76" t="s">
        <v>97</v>
      </c>
      <c r="T39" s="76">
        <v>6686400</v>
      </c>
      <c r="U39" s="76">
        <v>7525600</v>
      </c>
      <c r="V39" s="76">
        <v>6975900</v>
      </c>
      <c r="W39" s="95">
        <f>V39-U39</f>
        <v>-549700</v>
      </c>
      <c r="X39" s="90"/>
    </row>
    <row r="40" spans="18:24" ht="20.25" customHeight="1">
      <c r="R40" s="108" t="s">
        <v>185</v>
      </c>
      <c r="S40" s="69" t="s">
        <v>98</v>
      </c>
      <c r="T40" s="69"/>
      <c r="U40" s="69"/>
      <c r="V40" s="69"/>
      <c r="W40" s="96">
        <f t="shared" ref="W40:W49" si="0">V40-U40</f>
        <v>0</v>
      </c>
      <c r="X40" s="89"/>
    </row>
    <row r="41" spans="18:24" ht="20.25" customHeight="1">
      <c r="R41" s="108" t="s">
        <v>83</v>
      </c>
      <c r="S41" s="69" t="s">
        <v>97</v>
      </c>
      <c r="T41" s="69">
        <v>1164800</v>
      </c>
      <c r="U41" s="69">
        <v>672000</v>
      </c>
      <c r="V41" s="69">
        <v>912000</v>
      </c>
      <c r="W41" s="96">
        <f t="shared" si="0"/>
        <v>240000</v>
      </c>
      <c r="X41" s="89"/>
    </row>
    <row r="42" spans="18:24" ht="20.25" customHeight="1">
      <c r="R42" s="108" t="s">
        <v>84</v>
      </c>
      <c r="S42" s="69" t="s">
        <v>99</v>
      </c>
      <c r="T42" s="69">
        <v>1089650</v>
      </c>
      <c r="U42" s="69">
        <v>1291300</v>
      </c>
      <c r="V42" s="69">
        <v>982350</v>
      </c>
      <c r="W42" s="97">
        <f t="shared" si="0"/>
        <v>-308950</v>
      </c>
      <c r="X42" s="89"/>
    </row>
    <row r="43" spans="18:24" ht="20.25" customHeight="1">
      <c r="R43" s="108" t="s">
        <v>85</v>
      </c>
      <c r="S43" s="69" t="s">
        <v>99</v>
      </c>
      <c r="T43" s="69">
        <v>7028000</v>
      </c>
      <c r="U43" s="69">
        <v>13080000</v>
      </c>
      <c r="V43" s="69">
        <v>7388000</v>
      </c>
      <c r="W43" s="97">
        <f t="shared" si="0"/>
        <v>-5692000</v>
      </c>
      <c r="X43" s="89" t="s">
        <v>102</v>
      </c>
    </row>
    <row r="44" spans="18:24" ht="20.25" customHeight="1">
      <c r="R44" s="108" t="s">
        <v>86</v>
      </c>
      <c r="S44" s="69" t="s">
        <v>99</v>
      </c>
      <c r="T44" s="69"/>
      <c r="U44" s="69"/>
      <c r="V44" s="69">
        <v>1223100</v>
      </c>
      <c r="W44" s="96">
        <f t="shared" si="0"/>
        <v>1223100</v>
      </c>
      <c r="X44" s="89"/>
    </row>
    <row r="45" spans="18:24" ht="20.25" customHeight="1">
      <c r="R45" s="108" t="s">
        <v>87</v>
      </c>
      <c r="S45" s="69" t="s">
        <v>100</v>
      </c>
      <c r="T45" s="69"/>
      <c r="U45" s="69">
        <v>1200000</v>
      </c>
      <c r="V45" s="69"/>
      <c r="W45" s="97">
        <f t="shared" si="0"/>
        <v>-1200000</v>
      </c>
      <c r="X45" s="89"/>
    </row>
    <row r="46" spans="18:24" ht="20.25" customHeight="1" thickBot="1">
      <c r="R46" s="109" t="s">
        <v>88</v>
      </c>
      <c r="S46" s="98" t="s">
        <v>101</v>
      </c>
      <c r="T46" s="98">
        <v>300000</v>
      </c>
      <c r="U46" s="98">
        <v>300000</v>
      </c>
      <c r="V46" s="98">
        <v>300000</v>
      </c>
      <c r="W46" s="99">
        <f t="shared" si="0"/>
        <v>0</v>
      </c>
      <c r="X46" s="100"/>
    </row>
    <row r="47" spans="18:24" ht="20.25" customHeight="1" thickBot="1">
      <c r="R47" s="110" t="s">
        <v>89</v>
      </c>
      <c r="S47" s="104"/>
      <c r="T47" s="104">
        <f>SUM(T39:T46)</f>
        <v>16268850</v>
      </c>
      <c r="U47" s="104">
        <f>SUM(U39:U46)</f>
        <v>24068900</v>
      </c>
      <c r="V47" s="104">
        <f>SUM(V39:V46)</f>
        <v>17781350</v>
      </c>
      <c r="W47" s="105">
        <f t="shared" si="0"/>
        <v>-6287550</v>
      </c>
      <c r="X47" s="106"/>
    </row>
    <row r="48" spans="18:24" ht="20.25" customHeight="1" thickBot="1">
      <c r="R48" s="111" t="s">
        <v>90</v>
      </c>
      <c r="S48" s="101" t="s">
        <v>97</v>
      </c>
      <c r="T48" s="101">
        <v>19700000</v>
      </c>
      <c r="U48" s="101">
        <v>23570000</v>
      </c>
      <c r="V48" s="101">
        <v>21740000</v>
      </c>
      <c r="W48" s="102"/>
      <c r="X48" s="103"/>
    </row>
    <row r="49" spans="18:24" ht="20.25" customHeight="1" thickBot="1">
      <c r="R49" s="110" t="s">
        <v>56</v>
      </c>
      <c r="S49" s="104"/>
      <c r="T49" s="104">
        <f>T48</f>
        <v>19700000</v>
      </c>
      <c r="U49" s="104">
        <f>U48</f>
        <v>23570000</v>
      </c>
      <c r="V49" s="104">
        <f>V48</f>
        <v>21740000</v>
      </c>
      <c r="W49" s="105">
        <f t="shared" si="0"/>
        <v>-1830000</v>
      </c>
      <c r="X49" s="106"/>
    </row>
  </sheetData>
  <mergeCells count="2">
    <mergeCell ref="B9:G9"/>
    <mergeCell ref="P31:P32"/>
  </mergeCells>
  <phoneticPr fontId="1" type="noConversion"/>
  <pageMargins left="0.33" right="0.15748031496062992" top="0.6" bottom="0.19685039370078741" header="0.31496062992125984" footer="0.15748031496062992"/>
  <pageSetup paperSize="9"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42"/>
  <sheetViews>
    <sheetView topLeftCell="L1" workbookViewId="0">
      <selection activeCell="Y9" sqref="Y9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7" style="60" customWidth="1"/>
    <col min="22" max="22" width="58.75" style="60" customWidth="1"/>
    <col min="23" max="24" width="11.875" style="60" bestFit="1" customWidth="1"/>
    <col min="25" max="25" width="28.125" style="60" customWidth="1"/>
    <col min="26" max="26" width="9" style="60"/>
    <col min="27" max="27" width="11.875" style="60" bestFit="1" customWidth="1"/>
    <col min="28" max="28" width="14.375" style="60" customWidth="1"/>
    <col min="29" max="29" width="14.125" style="60" customWidth="1"/>
    <col min="30" max="30" width="9.625" style="60" customWidth="1"/>
    <col min="31" max="32" width="14.125" style="60" customWidth="1"/>
    <col min="33" max="33" width="14.125" style="60" hidden="1" customWidth="1"/>
    <col min="34" max="34" width="14.125" style="60" customWidth="1"/>
    <col min="35" max="35" width="10.5" style="60" customWidth="1"/>
    <col min="36" max="36" width="13.125" style="60" customWidth="1"/>
    <col min="37" max="37" width="13.75" style="60" customWidth="1"/>
    <col min="38" max="40" width="11.875" style="60" bestFit="1" customWidth="1"/>
    <col min="41" max="41" width="15" style="60" customWidth="1"/>
    <col min="42" max="42" width="36" style="60" customWidth="1"/>
    <col min="43" max="16384" width="9" style="60"/>
  </cols>
  <sheetData>
    <row r="1" spans="1:25" ht="17.25" thickBot="1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>
      <c r="A2" s="456"/>
      <c r="B2" s="456"/>
      <c r="C2" s="11" t="s">
        <v>12</v>
      </c>
      <c r="D2" s="11" t="s">
        <v>560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561</v>
      </c>
      <c r="R2" s="12" t="s">
        <v>562</v>
      </c>
    </row>
    <row r="3" spans="1:25">
      <c r="A3" s="4"/>
      <c r="B3" s="452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563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564</v>
      </c>
    </row>
    <row r="8" spans="1:25" ht="17.25" thickBot="1">
      <c r="A8" s="14"/>
      <c r="B8" s="453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7.25" thickBot="1">
      <c r="H9" s="35">
        <f>9320000+X15+2800000</f>
        <v>16020000</v>
      </c>
      <c r="T9" s="36" t="s">
        <v>35</v>
      </c>
      <c r="Y9" s="439" t="s">
        <v>691</v>
      </c>
    </row>
    <row r="10" spans="1:25" ht="20.25" customHeight="1" thickBot="1">
      <c r="T10" s="114" t="s">
        <v>565</v>
      </c>
      <c r="U10" s="115" t="s">
        <v>566</v>
      </c>
      <c r="V10" s="115" t="s">
        <v>31</v>
      </c>
      <c r="W10" s="115" t="s">
        <v>567</v>
      </c>
      <c r="X10" s="115" t="s">
        <v>28</v>
      </c>
      <c r="Y10" s="116" t="s">
        <v>29</v>
      </c>
    </row>
    <row r="11" spans="1:25" ht="45.75" customHeight="1" thickBot="1">
      <c r="T11" s="81">
        <v>1</v>
      </c>
      <c r="U11" s="440" t="s">
        <v>645</v>
      </c>
      <c r="V11" s="381" t="s">
        <v>646</v>
      </c>
      <c r="W11" s="382">
        <v>3960000</v>
      </c>
      <c r="X11" s="382">
        <v>3900000</v>
      </c>
      <c r="Y11" s="441"/>
    </row>
    <row r="12" spans="1:25" ht="27.75" hidden="1" customHeight="1" thickBot="1">
      <c r="T12" s="81">
        <v>2</v>
      </c>
      <c r="U12" s="37"/>
      <c r="V12" s="442"/>
      <c r="W12" s="38"/>
      <c r="X12" s="38"/>
      <c r="Y12" s="441"/>
    </row>
    <row r="13" spans="1:25" ht="37.5" hidden="1" customHeight="1" thickBot="1">
      <c r="T13" s="81"/>
      <c r="U13" s="37"/>
      <c r="V13" s="85"/>
      <c r="W13" s="38"/>
      <c r="X13" s="38"/>
      <c r="Y13" s="208"/>
    </row>
    <row r="14" spans="1:25" ht="49.5" hidden="1" customHeight="1" thickBot="1">
      <c r="T14" s="81"/>
      <c r="U14" s="219"/>
      <c r="V14" s="85"/>
      <c r="W14" s="38"/>
      <c r="X14" s="38"/>
      <c r="Y14" s="378"/>
    </row>
    <row r="15" spans="1:25" ht="19.5" customHeight="1" thickBot="1">
      <c r="W15" s="379" t="s">
        <v>568</v>
      </c>
      <c r="X15" s="30">
        <f>SUM(X11:X14)</f>
        <v>3900000</v>
      </c>
      <c r="Y15" s="22"/>
    </row>
    <row r="16" spans="1:25" hidden="1">
      <c r="T16" s="460"/>
      <c r="U16" s="461"/>
      <c r="V16" s="461"/>
      <c r="W16" s="461"/>
      <c r="X16" s="461"/>
      <c r="Y16" s="461"/>
    </row>
    <row r="17" spans="20:27" hidden="1">
      <c r="AA17" s="75">
        <f>25140000+2100000+16590000</f>
        <v>43830000</v>
      </c>
    </row>
    <row r="18" spans="20:27" hidden="1"/>
    <row r="19" spans="20:27" hidden="1"/>
    <row r="20" spans="20:27" hidden="1"/>
    <row r="21" spans="20:27" hidden="1"/>
    <row r="22" spans="20:27" hidden="1"/>
    <row r="23" spans="20:27" hidden="1"/>
    <row r="24" spans="20:27" hidden="1"/>
    <row r="25" spans="20:27" ht="8.25" customHeight="1"/>
    <row r="26" spans="20:27" ht="17.25" thickBot="1">
      <c r="T26" s="36" t="s">
        <v>569</v>
      </c>
    </row>
    <row r="27" spans="20:27" ht="20.25" customHeight="1" thickBot="1">
      <c r="T27" s="29" t="s">
        <v>26</v>
      </c>
      <c r="U27" s="117" t="s">
        <v>37</v>
      </c>
      <c r="V27" s="117" t="s">
        <v>570</v>
      </c>
      <c r="W27" s="117" t="s">
        <v>27</v>
      </c>
      <c r="X27" s="117" t="s">
        <v>28</v>
      </c>
      <c r="Y27" s="118" t="s">
        <v>571</v>
      </c>
    </row>
    <row r="28" spans="20:27" ht="161.25" customHeight="1" thickBot="1">
      <c r="T28" s="81">
        <v>1</v>
      </c>
      <c r="U28" s="85" t="s">
        <v>647</v>
      </c>
      <c r="V28" s="221" t="s">
        <v>651</v>
      </c>
      <c r="W28" s="38"/>
      <c r="X28" s="38">
        <v>4977400</v>
      </c>
      <c r="Y28" s="208" t="s">
        <v>652</v>
      </c>
    </row>
    <row r="29" spans="20:27" ht="38.25" hidden="1" customHeight="1" thickBot="1">
      <c r="T29" s="81">
        <v>2</v>
      </c>
      <c r="U29" s="37"/>
      <c r="V29" s="39"/>
      <c r="W29" s="38"/>
      <c r="X29" s="38"/>
      <c r="Y29" s="66"/>
    </row>
    <row r="30" spans="20:27" ht="19.5" customHeight="1" thickBot="1">
      <c r="W30" s="379" t="s">
        <v>32</v>
      </c>
      <c r="X30" s="30">
        <f>SUM(X28:X29)</f>
        <v>4977400</v>
      </c>
    </row>
    <row r="31" spans="20:27" ht="8.25" customHeight="1" thickBot="1"/>
    <row r="32" spans="20:27" ht="17.25" hidden="1" thickBot="1">
      <c r="T32" s="36" t="s">
        <v>572</v>
      </c>
    </row>
    <row r="33" spans="20:36" ht="20.25" hidden="1" customHeight="1" thickBot="1">
      <c r="T33" s="222" t="s">
        <v>26</v>
      </c>
      <c r="U33" s="223" t="s">
        <v>573</v>
      </c>
      <c r="V33" s="223" t="s">
        <v>570</v>
      </c>
      <c r="W33" s="223" t="s">
        <v>262</v>
      </c>
      <c r="X33" s="223" t="s">
        <v>263</v>
      </c>
      <c r="Y33" s="224" t="s">
        <v>574</v>
      </c>
    </row>
    <row r="34" spans="20:36" ht="106.5" hidden="1" customHeight="1" thickBot="1">
      <c r="T34" s="204">
        <v>1</v>
      </c>
      <c r="U34" s="205" t="s">
        <v>575</v>
      </c>
      <c r="V34" s="206" t="s">
        <v>576</v>
      </c>
      <c r="W34" s="207">
        <v>1000000</v>
      </c>
      <c r="X34" s="207">
        <v>1150000</v>
      </c>
      <c r="Y34" s="225" t="s">
        <v>577</v>
      </c>
    </row>
    <row r="35" spans="20:36" ht="45.75" hidden="1" customHeight="1" thickBot="1">
      <c r="T35" s="193"/>
      <c r="U35" s="194"/>
      <c r="V35" s="195"/>
      <c r="W35" s="196"/>
      <c r="X35" s="197"/>
      <c r="Y35" s="198"/>
    </row>
    <row r="36" spans="20:36" ht="23.25" hidden="1" customHeight="1" thickBot="1">
      <c r="T36" s="81"/>
      <c r="U36" s="37"/>
      <c r="V36" s="199"/>
      <c r="W36" s="200"/>
      <c r="X36" s="201"/>
      <c r="Y36" s="202"/>
    </row>
    <row r="37" spans="20:36" ht="17.25" hidden="1" thickBot="1">
      <c r="W37" s="379" t="s">
        <v>568</v>
      </c>
      <c r="X37" s="203" t="s">
        <v>578</v>
      </c>
    </row>
    <row r="38" spans="20:36" ht="21.75" customHeight="1" thickBot="1">
      <c r="T38" s="48" t="s">
        <v>650</v>
      </c>
      <c r="AB38" s="287" t="s">
        <v>188</v>
      </c>
      <c r="AC38" s="337" t="s">
        <v>332</v>
      </c>
      <c r="AD38" s="337" t="s">
        <v>189</v>
      </c>
      <c r="AE38" s="337" t="s">
        <v>648</v>
      </c>
      <c r="AF38" s="443" t="s">
        <v>649</v>
      </c>
      <c r="AG38" s="337" t="s">
        <v>580</v>
      </c>
      <c r="AH38" s="337" t="s">
        <v>192</v>
      </c>
      <c r="AI38" s="337" t="s">
        <v>333</v>
      </c>
      <c r="AJ38" s="338" t="s">
        <v>334</v>
      </c>
    </row>
    <row r="39" spans="20:36" ht="21.75" customHeight="1">
      <c r="AB39" s="342" t="s">
        <v>335</v>
      </c>
      <c r="AC39" s="344" t="s">
        <v>336</v>
      </c>
      <c r="AD39" s="344" t="s">
        <v>337</v>
      </c>
      <c r="AE39" s="411">
        <v>4673950</v>
      </c>
      <c r="AF39" s="411">
        <v>3902400</v>
      </c>
      <c r="AG39" s="285">
        <v>4673950</v>
      </c>
      <c r="AH39" s="444">
        <f>AF39-AE39</f>
        <v>-771550</v>
      </c>
      <c r="AI39" s="446">
        <f>AH39/AE39</f>
        <v>-0.16507450871318691</v>
      </c>
      <c r="AJ39" s="345"/>
    </row>
    <row r="40" spans="20:36" ht="30.75" customHeight="1">
      <c r="AB40" s="343" t="s">
        <v>453</v>
      </c>
      <c r="AC40" s="346" t="s">
        <v>338</v>
      </c>
      <c r="AD40" s="346" t="s">
        <v>339</v>
      </c>
      <c r="AE40" s="284">
        <v>800000</v>
      </c>
      <c r="AF40" s="284">
        <v>800000</v>
      </c>
      <c r="AG40" s="285">
        <v>800000</v>
      </c>
      <c r="AH40" s="445">
        <f t="shared" ref="AH40:AH41" si="3">AG40-AF40</f>
        <v>0</v>
      </c>
      <c r="AI40" s="286">
        <f t="shared" ref="AI40:AI41" si="4">AH40/AE40</f>
        <v>0</v>
      </c>
      <c r="AJ40" s="347"/>
    </row>
    <row r="41" spans="20:36" ht="21.75" customHeight="1" thickBot="1">
      <c r="AB41" s="288" t="s">
        <v>340</v>
      </c>
      <c r="AC41" s="348" t="s">
        <v>341</v>
      </c>
      <c r="AD41" s="348" t="s">
        <v>342</v>
      </c>
      <c r="AE41" s="289">
        <v>275000</v>
      </c>
      <c r="AF41" s="289">
        <v>275000</v>
      </c>
      <c r="AG41" s="410">
        <v>275000</v>
      </c>
      <c r="AH41" s="445">
        <f t="shared" si="3"/>
        <v>0</v>
      </c>
      <c r="AI41" s="286">
        <f t="shared" si="4"/>
        <v>0</v>
      </c>
      <c r="AJ41" s="349"/>
    </row>
    <row r="42" spans="20:36" ht="36.75" customHeight="1" thickBot="1">
      <c r="AB42" s="339" t="s">
        <v>579</v>
      </c>
      <c r="AC42" s="340"/>
      <c r="AD42" s="340"/>
      <c r="AE42" s="290">
        <f>SUM(AE39:AE41)</f>
        <v>5748950</v>
      </c>
      <c r="AF42" s="290">
        <f t="shared" ref="AF42:AI42" si="5">SUM(AF39:AF41)</f>
        <v>4977400</v>
      </c>
      <c r="AG42" s="290">
        <f t="shared" si="5"/>
        <v>5748950</v>
      </c>
      <c r="AH42" s="290">
        <f t="shared" si="5"/>
        <v>-771550</v>
      </c>
      <c r="AI42" s="290">
        <f t="shared" si="5"/>
        <v>-0.16507450871318691</v>
      </c>
      <c r="AJ42" s="341"/>
    </row>
  </sheetData>
  <mergeCells count="3">
    <mergeCell ref="A2:B2"/>
    <mergeCell ref="B3:B8"/>
    <mergeCell ref="T16:Y16"/>
  </mergeCells>
  <phoneticPr fontId="1" type="noConversion"/>
  <conditionalFormatting sqref="AH39:AI41">
    <cfRule type="cellIs" dxfId="1" priority="2" operator="lessThan">
      <formula>0</formula>
    </cfRule>
  </conditionalFormatting>
  <conditionalFormatting sqref="AH39:AI42">
    <cfRule type="cellIs" dxfId="0" priority="1" operator="lessThan">
      <formula>-385775</formula>
    </cfRule>
  </conditionalFormatting>
  <pageMargins left="0.22" right="0.17" top="0.66" bottom="0.18" header="0.31496062992125984" footer="0.17"/>
  <pageSetup paperSize="9" scale="86" orientation="landscape" horizontalDpi="200" verticalDpi="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P55"/>
  <sheetViews>
    <sheetView topLeftCell="P7" workbookViewId="0">
      <selection activeCell="V39" sqref="V39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7.125" style="60" customWidth="1"/>
    <col min="22" max="22" width="65.875" style="60" customWidth="1"/>
    <col min="23" max="23" width="11.875" style="60" bestFit="1" customWidth="1"/>
    <col min="24" max="24" width="13" style="60" bestFit="1" customWidth="1"/>
    <col min="25" max="25" width="29.625" style="60" customWidth="1"/>
    <col min="26" max="26" width="9" style="60"/>
    <col min="27" max="27" width="11.875" style="60" bestFit="1" customWidth="1"/>
    <col min="28" max="30" width="9" style="60"/>
    <col min="31" max="31" width="17.375" style="60" customWidth="1"/>
    <col min="32" max="32" width="12.125" style="60" customWidth="1"/>
    <col min="33" max="33" width="15.375" style="60" customWidth="1"/>
    <col min="34" max="34" width="16.125" style="60" customWidth="1"/>
    <col min="35" max="35" width="9" style="60"/>
    <col min="36" max="36" width="20.625" style="60" customWidth="1"/>
    <col min="37" max="37" width="13.75" style="60" customWidth="1"/>
    <col min="38" max="40" width="11.875" style="60" bestFit="1" customWidth="1"/>
    <col min="41" max="41" width="15" style="60" customWidth="1"/>
    <col min="42" max="42" width="36" style="60" customWidth="1"/>
    <col min="43" max="16384" width="9" style="60"/>
  </cols>
  <sheetData>
    <row r="1" spans="1:25" ht="17.25" thickBot="1">
      <c r="A1" s="1"/>
      <c r="B1" s="18" t="s">
        <v>210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211</v>
      </c>
      <c r="R1" s="1"/>
    </row>
    <row r="2" spans="1:25">
      <c r="A2" s="456"/>
      <c r="B2" s="456"/>
      <c r="C2" s="11" t="s">
        <v>212</v>
      </c>
      <c r="D2" s="11" t="s">
        <v>213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214</v>
      </c>
      <c r="Q2" s="11" t="s">
        <v>215</v>
      </c>
      <c r="R2" s="12" t="s">
        <v>216</v>
      </c>
    </row>
    <row r="3" spans="1:25">
      <c r="A3" s="4"/>
      <c r="B3" s="452" t="s">
        <v>217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218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219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220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221</v>
      </c>
    </row>
    <row r="8" spans="1:25" ht="17.25" thickBot="1">
      <c r="A8" s="14"/>
      <c r="B8" s="453"/>
      <c r="C8" s="15" t="s">
        <v>222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22.5" customHeight="1" thickBot="1">
      <c r="H9" s="35">
        <f>9320000+X15+2800000</f>
        <v>16210000</v>
      </c>
      <c r="T9" s="36" t="s">
        <v>694</v>
      </c>
      <c r="Y9" s="439" t="s">
        <v>693</v>
      </c>
    </row>
    <row r="10" spans="1:25" ht="20.25" customHeight="1" thickBot="1">
      <c r="T10" s="114" t="s">
        <v>223</v>
      </c>
      <c r="U10" s="115" t="s">
        <v>224</v>
      </c>
      <c r="V10" s="115" t="s">
        <v>225</v>
      </c>
      <c r="W10" s="115" t="s">
        <v>388</v>
      </c>
      <c r="X10" s="115" t="s">
        <v>389</v>
      </c>
      <c r="Y10" s="116" t="s">
        <v>226</v>
      </c>
    </row>
    <row r="11" spans="1:25" ht="58.5" customHeight="1" thickBot="1">
      <c r="T11" s="447">
        <v>1</v>
      </c>
      <c r="U11" s="380" t="s">
        <v>686</v>
      </c>
      <c r="V11" s="381" t="s">
        <v>687</v>
      </c>
      <c r="W11" s="382">
        <v>4360000</v>
      </c>
      <c r="X11" s="382">
        <v>4090000</v>
      </c>
      <c r="Y11" s="448"/>
    </row>
    <row r="12" spans="1:25" ht="30" hidden="1" customHeight="1">
      <c r="T12" s="119">
        <v>2</v>
      </c>
      <c r="U12" s="27" t="s">
        <v>454</v>
      </c>
      <c r="V12" s="230" t="s">
        <v>455</v>
      </c>
      <c r="W12" s="76"/>
      <c r="X12" s="76"/>
      <c r="Y12" s="28"/>
    </row>
    <row r="13" spans="1:25" ht="70.5" hidden="1" customHeight="1" thickBot="1">
      <c r="T13" s="24">
        <v>3</v>
      </c>
      <c r="U13" s="353" t="s">
        <v>456</v>
      </c>
      <c r="V13" s="311" t="s">
        <v>457</v>
      </c>
      <c r="W13" s="33"/>
      <c r="X13" s="33"/>
      <c r="Y13" s="312"/>
    </row>
    <row r="14" spans="1:25" ht="40.5" hidden="1" customHeight="1" thickBot="1">
      <c r="T14" s="81"/>
      <c r="U14" s="37"/>
      <c r="V14" s="85"/>
      <c r="W14" s="38"/>
      <c r="X14" s="38"/>
      <c r="Y14" s="191"/>
    </row>
    <row r="15" spans="1:25" ht="17.25" thickBot="1">
      <c r="W15" s="192" t="s">
        <v>227</v>
      </c>
      <c r="X15" s="350">
        <f>SUM(X11:X14)</f>
        <v>4090000</v>
      </c>
    </row>
    <row r="16" spans="1:25">
      <c r="T16" s="460"/>
      <c r="U16" s="461"/>
      <c r="V16" s="461"/>
      <c r="W16" s="461"/>
      <c r="X16" s="461"/>
      <c r="Y16" s="461"/>
    </row>
    <row r="17" spans="20:27" hidden="1">
      <c r="AA17" s="75">
        <f>25140000+2100000+16590000</f>
        <v>43830000</v>
      </c>
    </row>
    <row r="18" spans="20:27" hidden="1"/>
    <row r="19" spans="20:27" hidden="1"/>
    <row r="20" spans="20:27" hidden="1"/>
    <row r="21" spans="20:27" hidden="1"/>
    <row r="22" spans="20:27" hidden="1"/>
    <row r="23" spans="20:27" hidden="1"/>
    <row r="24" spans="20:27" hidden="1"/>
    <row r="25" spans="20:27" ht="8.25" customHeight="1"/>
    <row r="26" spans="20:27" ht="17.25" thickBot="1">
      <c r="T26" s="36" t="s">
        <v>169</v>
      </c>
    </row>
    <row r="27" spans="20:27" ht="20.25" customHeight="1" thickBot="1">
      <c r="T27" s="29" t="s">
        <v>223</v>
      </c>
      <c r="U27" s="117" t="s">
        <v>37</v>
      </c>
      <c r="V27" s="117" t="s">
        <v>36</v>
      </c>
      <c r="W27" s="117" t="s">
        <v>228</v>
      </c>
      <c r="X27" s="117" t="s">
        <v>28</v>
      </c>
      <c r="Y27" s="118" t="s">
        <v>226</v>
      </c>
    </row>
    <row r="28" spans="20:27" ht="193.5" customHeight="1" thickBot="1">
      <c r="T28" s="81">
        <v>1</v>
      </c>
      <c r="U28" s="220" t="s">
        <v>688</v>
      </c>
      <c r="V28" s="85" t="s">
        <v>692</v>
      </c>
      <c r="W28" s="38">
        <v>4818000</v>
      </c>
      <c r="X28" s="38">
        <v>4818000</v>
      </c>
      <c r="Y28" s="449" t="s">
        <v>689</v>
      </c>
    </row>
    <row r="29" spans="20:27" ht="57.75" hidden="1" customHeight="1" thickBot="1">
      <c r="T29" s="81">
        <v>2</v>
      </c>
      <c r="U29" s="37"/>
      <c r="V29" s="39"/>
      <c r="W29" s="38"/>
      <c r="X29" s="38"/>
      <c r="Y29" s="66"/>
    </row>
    <row r="30" spans="20:27" ht="17.25" thickBot="1">
      <c r="W30" s="192" t="s">
        <v>56</v>
      </c>
      <c r="X30" s="30">
        <f>SUM(X28:X29)</f>
        <v>4818000</v>
      </c>
    </row>
    <row r="31" spans="20:27" ht="8.25" hidden="1" customHeight="1" thickBot="1"/>
    <row r="32" spans="20:27" ht="17.25" hidden="1" thickBot="1">
      <c r="T32" s="36" t="s">
        <v>74</v>
      </c>
    </row>
    <row r="33" spans="20:42" ht="20.25" hidden="1" customHeight="1" thickBot="1">
      <c r="T33" s="190" t="s">
        <v>70</v>
      </c>
      <c r="U33" s="255" t="s">
        <v>171</v>
      </c>
      <c r="V33" s="255" t="s">
        <v>202</v>
      </c>
      <c r="W33" s="266"/>
      <c r="X33" s="255" t="s">
        <v>320</v>
      </c>
      <c r="Y33" s="256" t="s">
        <v>319</v>
      </c>
    </row>
    <row r="34" spans="20:42" ht="76.5" hidden="1" customHeight="1" thickBot="1">
      <c r="T34" s="67">
        <v>1</v>
      </c>
      <c r="U34" s="25" t="s">
        <v>316</v>
      </c>
      <c r="V34" s="84" t="s">
        <v>201</v>
      </c>
      <c r="W34" s="471"/>
      <c r="X34" s="472"/>
      <c r="Y34" s="473"/>
    </row>
    <row r="35" spans="20:42" ht="55.5" hidden="1" customHeight="1" thickBot="1">
      <c r="T35" s="24">
        <v>1</v>
      </c>
      <c r="U35" s="25" t="s">
        <v>317</v>
      </c>
      <c r="V35" s="113" t="s">
        <v>318</v>
      </c>
      <c r="W35" s="263"/>
      <c r="X35" s="265">
        <v>19172950</v>
      </c>
      <c r="Y35" s="264"/>
    </row>
    <row r="36" spans="20:42" ht="23.25" hidden="1" customHeight="1" thickBot="1">
      <c r="W36" s="257" t="s">
        <v>32</v>
      </c>
      <c r="X36" s="30">
        <f>SUM(X35)</f>
        <v>19172950</v>
      </c>
    </row>
    <row r="37" spans="20:42" ht="19.5" customHeight="1">
      <c r="T37" s="36" t="s">
        <v>690</v>
      </c>
      <c r="AE37" s="119" t="s">
        <v>78</v>
      </c>
      <c r="AF37" s="76">
        <v>1050000</v>
      </c>
      <c r="AG37" s="86">
        <v>1000000</v>
      </c>
      <c r="AH37" s="467" t="s">
        <v>180</v>
      </c>
    </row>
    <row r="38" spans="20:42" ht="19.5" customHeight="1" thickBot="1">
      <c r="AA38" s="60">
        <f>24068900-17781350</f>
        <v>6287550</v>
      </c>
      <c r="AE38" s="24" t="s">
        <v>230</v>
      </c>
      <c r="AF38" s="33">
        <v>1200000</v>
      </c>
      <c r="AG38" s="87">
        <v>1150000</v>
      </c>
      <c r="AH38" s="468"/>
    </row>
    <row r="39" spans="20:42" ht="19.5" customHeight="1"/>
    <row r="40" spans="20:42" ht="19.5" customHeight="1"/>
    <row r="41" spans="20:42" ht="19.5" customHeight="1"/>
    <row r="42" spans="20:42" ht="19.5" customHeight="1"/>
    <row r="43" spans="20:42" ht="19.5" customHeight="1" thickBot="1">
      <c r="AJ43" s="83" t="s">
        <v>80</v>
      </c>
    </row>
    <row r="44" spans="20:42" ht="19.5" customHeight="1" thickBot="1">
      <c r="AJ44" s="91"/>
      <c r="AK44" s="92" t="s">
        <v>231</v>
      </c>
      <c r="AL44" s="92" t="s">
        <v>232</v>
      </c>
      <c r="AM44" s="92" t="s">
        <v>233</v>
      </c>
      <c r="AN44" s="92" t="s">
        <v>234</v>
      </c>
      <c r="AO44" s="94" t="s">
        <v>235</v>
      </c>
      <c r="AP44" s="93" t="s">
        <v>95</v>
      </c>
    </row>
    <row r="45" spans="20:42" ht="19.5" customHeight="1">
      <c r="AJ45" s="107" t="s">
        <v>236</v>
      </c>
      <c r="AK45" s="76" t="s">
        <v>97</v>
      </c>
      <c r="AL45" s="76">
        <v>6686400</v>
      </c>
      <c r="AM45" s="76">
        <v>7525600</v>
      </c>
      <c r="AN45" s="76">
        <v>6975900</v>
      </c>
      <c r="AO45" s="95">
        <f>AN45-AM45</f>
        <v>-549700</v>
      </c>
      <c r="AP45" s="90"/>
    </row>
    <row r="46" spans="20:42" ht="19.5" customHeight="1">
      <c r="AJ46" s="108" t="s">
        <v>82</v>
      </c>
      <c r="AK46" s="69" t="s">
        <v>237</v>
      </c>
      <c r="AL46" s="69"/>
      <c r="AM46" s="69"/>
      <c r="AN46" s="69"/>
      <c r="AO46" s="96">
        <f t="shared" ref="AO46:AO55" si="3">AN46-AM46</f>
        <v>0</v>
      </c>
      <c r="AP46" s="89"/>
    </row>
    <row r="47" spans="20:42" ht="19.5" customHeight="1">
      <c r="AJ47" s="108" t="s">
        <v>238</v>
      </c>
      <c r="AK47" s="69" t="s">
        <v>97</v>
      </c>
      <c r="AL47" s="69">
        <v>1164800</v>
      </c>
      <c r="AM47" s="69">
        <v>672000</v>
      </c>
      <c r="AN47" s="69">
        <v>912000</v>
      </c>
      <c r="AO47" s="96">
        <f t="shared" si="3"/>
        <v>240000</v>
      </c>
      <c r="AP47" s="89"/>
    </row>
    <row r="48" spans="20:42" ht="19.5" customHeight="1">
      <c r="AJ48" s="108" t="s">
        <v>239</v>
      </c>
      <c r="AK48" s="69" t="s">
        <v>99</v>
      </c>
      <c r="AL48" s="69">
        <v>1089650</v>
      </c>
      <c r="AM48" s="69">
        <v>1291300</v>
      </c>
      <c r="AN48" s="69">
        <v>982350</v>
      </c>
      <c r="AO48" s="97">
        <f t="shared" si="3"/>
        <v>-308950</v>
      </c>
      <c r="AP48" s="89"/>
    </row>
    <row r="49" spans="36:42" ht="19.5" customHeight="1">
      <c r="AJ49" s="108" t="s">
        <v>240</v>
      </c>
      <c r="AK49" s="69" t="s">
        <v>99</v>
      </c>
      <c r="AL49" s="69">
        <v>7028000</v>
      </c>
      <c r="AM49" s="69">
        <v>13080000</v>
      </c>
      <c r="AN49" s="69">
        <v>7388000</v>
      </c>
      <c r="AO49" s="97">
        <f t="shared" si="3"/>
        <v>-5692000</v>
      </c>
      <c r="AP49" s="89" t="s">
        <v>241</v>
      </c>
    </row>
    <row r="50" spans="36:42" ht="19.5" customHeight="1">
      <c r="AJ50" s="108" t="s">
        <v>242</v>
      </c>
      <c r="AK50" s="69" t="s">
        <v>99</v>
      </c>
      <c r="AL50" s="69"/>
      <c r="AM50" s="69"/>
      <c r="AN50" s="69">
        <v>1223100</v>
      </c>
      <c r="AO50" s="96">
        <f t="shared" si="3"/>
        <v>1223100</v>
      </c>
      <c r="AP50" s="89"/>
    </row>
    <row r="51" spans="36:42" ht="20.25" customHeight="1">
      <c r="AJ51" s="108" t="s">
        <v>243</v>
      </c>
      <c r="AK51" s="69" t="s">
        <v>244</v>
      </c>
      <c r="AL51" s="69"/>
      <c r="AM51" s="69">
        <v>1200000</v>
      </c>
      <c r="AN51" s="69"/>
      <c r="AO51" s="97">
        <f t="shared" si="3"/>
        <v>-1200000</v>
      </c>
      <c r="AP51" s="89"/>
    </row>
    <row r="52" spans="36:42" ht="20.25" customHeight="1" thickBot="1">
      <c r="AJ52" s="109" t="s">
        <v>88</v>
      </c>
      <c r="AK52" s="98" t="s">
        <v>245</v>
      </c>
      <c r="AL52" s="98">
        <v>300000</v>
      </c>
      <c r="AM52" s="98">
        <v>300000</v>
      </c>
      <c r="AN52" s="98">
        <v>300000</v>
      </c>
      <c r="AO52" s="99">
        <f t="shared" si="3"/>
        <v>0</v>
      </c>
      <c r="AP52" s="100"/>
    </row>
    <row r="53" spans="36:42" ht="20.25" customHeight="1" thickBot="1">
      <c r="AJ53" s="110" t="s">
        <v>89</v>
      </c>
      <c r="AK53" s="104"/>
      <c r="AL53" s="104">
        <f>SUM(AL45:AL52)</f>
        <v>16268850</v>
      </c>
      <c r="AM53" s="104">
        <f>SUM(AM45:AM52)</f>
        <v>24068900</v>
      </c>
      <c r="AN53" s="104">
        <f>SUM(AN45:AN52)</f>
        <v>17781350</v>
      </c>
      <c r="AO53" s="105">
        <f t="shared" si="3"/>
        <v>-6287550</v>
      </c>
      <c r="AP53" s="106"/>
    </row>
    <row r="54" spans="36:42" ht="20.25" customHeight="1" thickBot="1">
      <c r="AJ54" s="111" t="s">
        <v>246</v>
      </c>
      <c r="AK54" s="101" t="s">
        <v>97</v>
      </c>
      <c r="AL54" s="101">
        <v>19700000</v>
      </c>
      <c r="AM54" s="101">
        <v>23570000</v>
      </c>
      <c r="AN54" s="101">
        <v>21740000</v>
      </c>
      <c r="AO54" s="102"/>
      <c r="AP54" s="103"/>
    </row>
    <row r="55" spans="36:42" ht="20.25" customHeight="1" thickBot="1">
      <c r="AJ55" s="110" t="s">
        <v>56</v>
      </c>
      <c r="AK55" s="104"/>
      <c r="AL55" s="104">
        <f>AL54</f>
        <v>19700000</v>
      </c>
      <c r="AM55" s="104">
        <f>AM54</f>
        <v>23570000</v>
      </c>
      <c r="AN55" s="104">
        <f>AN54</f>
        <v>21740000</v>
      </c>
      <c r="AO55" s="105">
        <f t="shared" si="3"/>
        <v>-1830000</v>
      </c>
      <c r="AP55" s="106"/>
    </row>
  </sheetData>
  <mergeCells count="5">
    <mergeCell ref="A2:B2"/>
    <mergeCell ref="B3:B8"/>
    <mergeCell ref="T16:Y16"/>
    <mergeCell ref="AH37:AH38"/>
    <mergeCell ref="W34:Y34"/>
  </mergeCells>
  <phoneticPr fontId="1" type="noConversion"/>
  <pageMargins left="0.22" right="0.17" top="0.66" bottom="0.18" header="0.31496062992125984" footer="0.17"/>
  <pageSetup paperSize="9" scale="81" orientation="landscape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R59"/>
  <sheetViews>
    <sheetView topLeftCell="R1" workbookViewId="0">
      <selection activeCell="V14" sqref="V14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9" style="60" customWidth="1"/>
    <col min="22" max="22" width="62.125" style="60" customWidth="1"/>
    <col min="23" max="24" width="13" style="60" bestFit="1" customWidth="1"/>
    <col min="25" max="25" width="34.5" style="60" customWidth="1"/>
    <col min="26" max="26" width="9" style="60"/>
    <col min="27" max="27" width="8" style="60" customWidth="1"/>
    <col min="28" max="28" width="8.625" style="60" customWidth="1"/>
    <col min="29" max="29" width="9" style="60"/>
    <col min="30" max="30" width="8.875" style="60" customWidth="1"/>
    <col min="31" max="36" width="9.5" style="60" hidden="1" customWidth="1"/>
    <col min="37" max="42" width="9.5" style="60" customWidth="1"/>
    <col min="43" max="43" width="10.5" style="60" customWidth="1"/>
    <col min="44" max="16384" width="9" style="60"/>
  </cols>
  <sheetData>
    <row r="1" spans="1:27" ht="17.25" thickBot="1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7">
      <c r="A2" s="456"/>
      <c r="B2" s="456"/>
      <c r="C2" s="11" t="s">
        <v>12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7">
      <c r="A3" s="4"/>
      <c r="B3" s="452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7">
      <c r="A4" s="4"/>
      <c r="B4" s="452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7">
      <c r="A5" s="4"/>
      <c r="B5" s="452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7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7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7" ht="17.25" thickBot="1">
      <c r="A8" s="14"/>
      <c r="B8" s="453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7" ht="17.25" thickBot="1">
      <c r="H9" s="35">
        <f>9320000+X18+2800000</f>
        <v>23120000</v>
      </c>
      <c r="T9" s="36" t="s">
        <v>695</v>
      </c>
    </row>
    <row r="10" spans="1:27" ht="20.25" customHeight="1" thickBot="1">
      <c r="T10" s="114" t="s">
        <v>26</v>
      </c>
      <c r="U10" s="115" t="s">
        <v>30</v>
      </c>
      <c r="V10" s="115" t="s">
        <v>31</v>
      </c>
      <c r="W10" s="115" t="s">
        <v>27</v>
      </c>
      <c r="X10" s="115" t="s">
        <v>28</v>
      </c>
      <c r="Y10" s="116" t="s">
        <v>29</v>
      </c>
    </row>
    <row r="11" spans="1:27" ht="23.25" hidden="1" customHeight="1">
      <c r="T11" s="324"/>
      <c r="U11" s="325"/>
      <c r="V11" s="325"/>
      <c r="W11" s="101"/>
      <c r="X11" s="101"/>
      <c r="Y11" s="326"/>
    </row>
    <row r="12" spans="1:27" ht="62.25" customHeight="1" thickBot="1">
      <c r="T12" s="377">
        <v>1</v>
      </c>
      <c r="U12" s="380" t="s">
        <v>486</v>
      </c>
      <c r="V12" s="381" t="s">
        <v>558</v>
      </c>
      <c r="W12" s="382">
        <v>11000000</v>
      </c>
      <c r="X12" s="382">
        <v>11000000</v>
      </c>
      <c r="Y12" s="383" t="s">
        <v>559</v>
      </c>
    </row>
    <row r="13" spans="1:27" ht="37.5" customHeight="1" thickBot="1">
      <c r="T13" s="81"/>
      <c r="U13" s="37"/>
      <c r="V13" s="85"/>
      <c r="W13" s="38"/>
      <c r="X13" s="38"/>
      <c r="Y13" s="208"/>
    </row>
    <row r="14" spans="1:27" ht="45.75" customHeight="1" thickBot="1">
      <c r="T14" s="81">
        <v>3</v>
      </c>
      <c r="U14" s="219"/>
      <c r="V14" s="85"/>
      <c r="W14" s="38"/>
      <c r="X14" s="38"/>
      <c r="Y14" s="351"/>
    </row>
    <row r="15" spans="1:27" ht="63" customHeight="1">
      <c r="T15" s="119"/>
      <c r="U15" s="27"/>
      <c r="V15" s="230"/>
      <c r="W15" s="76"/>
      <c r="X15" s="76"/>
      <c r="Y15" s="327"/>
    </row>
    <row r="16" spans="1:27" ht="63" customHeight="1" thickBot="1">
      <c r="T16" s="24">
        <v>2</v>
      </c>
      <c r="U16" s="25"/>
      <c r="V16" s="84"/>
      <c r="W16" s="33"/>
      <c r="X16" s="33"/>
      <c r="Y16" s="323"/>
      <c r="AA16" s="60">
        <v>157800000</v>
      </c>
    </row>
    <row r="17" spans="20:43" ht="40.5" customHeight="1" thickBot="1">
      <c r="T17" s="81"/>
      <c r="U17" s="37"/>
      <c r="V17" s="85"/>
      <c r="W17" s="38"/>
      <c r="X17" s="38"/>
      <c r="Y17" s="282"/>
    </row>
    <row r="18" spans="20:43" ht="17.25" thickBot="1">
      <c r="W18" s="82" t="s">
        <v>32</v>
      </c>
      <c r="X18" s="30">
        <f>SUM(X12:X16)</f>
        <v>11000000</v>
      </c>
      <c r="AA18" s="34"/>
    </row>
    <row r="19" spans="20:43">
      <c r="AA19" s="75"/>
    </row>
    <row r="27" spans="20:43" ht="8.25" customHeight="1"/>
    <row r="29" spans="20:43" ht="18" thickBot="1">
      <c r="AA29" s="252" t="s">
        <v>556</v>
      </c>
    </row>
    <row r="30" spans="20:43" ht="21" customHeight="1" thickBot="1">
      <c r="AA30" s="474" t="s">
        <v>487</v>
      </c>
      <c r="AB30" s="475"/>
      <c r="AC30" s="476"/>
      <c r="AD30" s="393" t="s">
        <v>530</v>
      </c>
      <c r="AE30" s="393" t="s">
        <v>488</v>
      </c>
      <c r="AF30" s="393" t="s">
        <v>489</v>
      </c>
      <c r="AG30" s="393" t="s">
        <v>490</v>
      </c>
      <c r="AH30" s="393" t="s">
        <v>491</v>
      </c>
      <c r="AI30" s="393" t="s">
        <v>492</v>
      </c>
      <c r="AJ30" s="393" t="s">
        <v>493</v>
      </c>
      <c r="AK30" s="393" t="s">
        <v>494</v>
      </c>
      <c r="AL30" s="393" t="s">
        <v>495</v>
      </c>
      <c r="AM30" s="393" t="s">
        <v>496</v>
      </c>
      <c r="AN30" s="393" t="s">
        <v>497</v>
      </c>
      <c r="AO30" s="393" t="s">
        <v>498</v>
      </c>
      <c r="AP30" s="393" t="s">
        <v>499</v>
      </c>
      <c r="AQ30" s="394" t="s">
        <v>500</v>
      </c>
    </row>
    <row r="31" spans="20:43" ht="21" customHeight="1">
      <c r="AA31" s="477" t="s">
        <v>528</v>
      </c>
      <c r="AB31" s="480" t="s">
        <v>501</v>
      </c>
      <c r="AC31" s="390" t="s">
        <v>502</v>
      </c>
      <c r="AD31" s="390"/>
      <c r="AE31" s="391" t="s">
        <v>534</v>
      </c>
      <c r="AF31" s="391"/>
      <c r="AG31" s="391" t="s">
        <v>503</v>
      </c>
      <c r="AH31" s="391"/>
      <c r="AI31" s="391" t="s">
        <v>503</v>
      </c>
      <c r="AJ31" s="391"/>
      <c r="AK31" s="391" t="s">
        <v>504</v>
      </c>
      <c r="AL31" s="391"/>
      <c r="AM31" s="391" t="s">
        <v>503</v>
      </c>
      <c r="AN31" s="391"/>
      <c r="AO31" s="391" t="s">
        <v>503</v>
      </c>
      <c r="AP31" s="391"/>
      <c r="AQ31" s="392">
        <v>130000</v>
      </c>
    </row>
    <row r="32" spans="20:43" ht="21" customHeight="1">
      <c r="AA32" s="478"/>
      <c r="AB32" s="481"/>
      <c r="AC32" s="387" t="s">
        <v>505</v>
      </c>
      <c r="AD32" s="387" t="s">
        <v>531</v>
      </c>
      <c r="AE32" s="388" t="s">
        <v>506</v>
      </c>
      <c r="AF32" s="388"/>
      <c r="AG32" s="388" t="s">
        <v>506</v>
      </c>
      <c r="AH32" s="388"/>
      <c r="AI32" s="388" t="s">
        <v>506</v>
      </c>
      <c r="AJ32" s="388"/>
      <c r="AK32" s="388" t="s">
        <v>507</v>
      </c>
      <c r="AL32" s="388"/>
      <c r="AM32" s="388" t="s">
        <v>506</v>
      </c>
      <c r="AN32" s="388"/>
      <c r="AO32" s="388" t="s">
        <v>506</v>
      </c>
      <c r="AP32" s="388"/>
      <c r="AQ32" s="389" t="s">
        <v>508</v>
      </c>
    </row>
    <row r="33" spans="27:43" ht="21" customHeight="1">
      <c r="AA33" s="478"/>
      <c r="AB33" s="482" t="s">
        <v>509</v>
      </c>
      <c r="AC33" s="384" t="s">
        <v>502</v>
      </c>
      <c r="AD33" s="384"/>
      <c r="AE33" s="385" t="s">
        <v>503</v>
      </c>
      <c r="AF33" s="385"/>
      <c r="AG33" s="385" t="s">
        <v>504</v>
      </c>
      <c r="AH33" s="385"/>
      <c r="AI33" s="385" t="s">
        <v>503</v>
      </c>
      <c r="AJ33" s="385"/>
      <c r="AK33" s="385" t="s">
        <v>504</v>
      </c>
      <c r="AL33" s="385"/>
      <c r="AM33" s="385" t="s">
        <v>503</v>
      </c>
      <c r="AN33" s="385"/>
      <c r="AO33" s="385" t="s">
        <v>504</v>
      </c>
      <c r="AP33" s="385"/>
      <c r="AQ33" s="386">
        <v>150000</v>
      </c>
    </row>
    <row r="34" spans="27:43" ht="21" customHeight="1">
      <c r="AA34" s="479"/>
      <c r="AB34" s="481"/>
      <c r="AC34" s="387" t="s">
        <v>505</v>
      </c>
      <c r="AD34" s="387" t="s">
        <v>532</v>
      </c>
      <c r="AE34" s="388" t="s">
        <v>510</v>
      </c>
      <c r="AF34" s="388"/>
      <c r="AG34" s="388" t="s">
        <v>511</v>
      </c>
      <c r="AH34" s="388"/>
      <c r="AI34" s="388" t="s">
        <v>510</v>
      </c>
      <c r="AJ34" s="388"/>
      <c r="AK34" s="388" t="s">
        <v>511</v>
      </c>
      <c r="AL34" s="388"/>
      <c r="AM34" s="388" t="s">
        <v>510</v>
      </c>
      <c r="AN34" s="388"/>
      <c r="AO34" s="388" t="s">
        <v>511</v>
      </c>
      <c r="AP34" s="388"/>
      <c r="AQ34" s="389" t="s">
        <v>512</v>
      </c>
    </row>
    <row r="35" spans="27:43" ht="21" customHeight="1">
      <c r="AA35" s="483" t="s">
        <v>500</v>
      </c>
      <c r="AB35" s="484"/>
      <c r="AC35" s="401" t="s">
        <v>502</v>
      </c>
      <c r="AD35" s="401"/>
      <c r="AE35" s="402" t="s">
        <v>513</v>
      </c>
      <c r="AF35" s="402" t="s">
        <v>514</v>
      </c>
      <c r="AG35" s="402" t="s">
        <v>515</v>
      </c>
      <c r="AH35" s="402" t="s">
        <v>514</v>
      </c>
      <c r="AI35" s="402" t="s">
        <v>513</v>
      </c>
      <c r="AJ35" s="402" t="s">
        <v>514</v>
      </c>
      <c r="AK35" s="402" t="s">
        <v>516</v>
      </c>
      <c r="AL35" s="402" t="s">
        <v>514</v>
      </c>
      <c r="AM35" s="402" t="s">
        <v>513</v>
      </c>
      <c r="AN35" s="402" t="s">
        <v>514</v>
      </c>
      <c r="AO35" s="402" t="s">
        <v>515</v>
      </c>
      <c r="AP35" s="402" t="s">
        <v>514</v>
      </c>
      <c r="AQ35" s="403">
        <v>280000</v>
      </c>
    </row>
    <row r="36" spans="27:43" ht="21" customHeight="1">
      <c r="AA36" s="485"/>
      <c r="AB36" s="486"/>
      <c r="AC36" s="401" t="s">
        <v>505</v>
      </c>
      <c r="AD36" s="401"/>
      <c r="AE36" s="402" t="s">
        <v>517</v>
      </c>
      <c r="AF36" s="402" t="s">
        <v>514</v>
      </c>
      <c r="AG36" s="402" t="s">
        <v>518</v>
      </c>
      <c r="AH36" s="402" t="s">
        <v>514</v>
      </c>
      <c r="AI36" s="402" t="s">
        <v>517</v>
      </c>
      <c r="AJ36" s="402" t="s">
        <v>514</v>
      </c>
      <c r="AK36" s="402" t="s">
        <v>519</v>
      </c>
      <c r="AL36" s="402" t="s">
        <v>514</v>
      </c>
      <c r="AM36" s="402" t="s">
        <v>517</v>
      </c>
      <c r="AN36" s="402" t="s">
        <v>514</v>
      </c>
      <c r="AO36" s="402" t="s">
        <v>518</v>
      </c>
      <c r="AP36" s="402" t="s">
        <v>514</v>
      </c>
      <c r="AQ36" s="403" t="s">
        <v>520</v>
      </c>
    </row>
    <row r="37" spans="27:43" ht="21" customHeight="1">
      <c r="AA37" s="487" t="s">
        <v>529</v>
      </c>
      <c r="AB37" s="488"/>
      <c r="AC37" s="398" t="s">
        <v>502</v>
      </c>
      <c r="AD37" s="398"/>
      <c r="AE37" s="399" t="s">
        <v>521</v>
      </c>
      <c r="AF37" s="399">
        <v>500</v>
      </c>
      <c r="AG37" s="399">
        <v>500</v>
      </c>
      <c r="AH37" s="399">
        <v>500</v>
      </c>
      <c r="AI37" s="399">
        <v>500</v>
      </c>
      <c r="AJ37" s="399">
        <v>500</v>
      </c>
      <c r="AK37" s="399">
        <v>500</v>
      </c>
      <c r="AL37" s="399">
        <v>500</v>
      </c>
      <c r="AM37" s="399">
        <v>500</v>
      </c>
      <c r="AN37" s="399">
        <v>500</v>
      </c>
      <c r="AO37" s="399">
        <v>500</v>
      </c>
      <c r="AP37" s="399">
        <v>500</v>
      </c>
      <c r="AQ37" s="400" t="s">
        <v>522</v>
      </c>
    </row>
    <row r="38" spans="27:43" ht="21" customHeight="1" thickBot="1">
      <c r="AA38" s="489"/>
      <c r="AB38" s="490"/>
      <c r="AC38" s="404" t="s">
        <v>505</v>
      </c>
      <c r="AD38" s="404" t="s">
        <v>533</v>
      </c>
      <c r="AE38" s="405" t="s">
        <v>523</v>
      </c>
      <c r="AF38" s="405" t="s">
        <v>523</v>
      </c>
      <c r="AG38" s="405" t="s">
        <v>523</v>
      </c>
      <c r="AH38" s="405" t="s">
        <v>523</v>
      </c>
      <c r="AI38" s="405" t="s">
        <v>523</v>
      </c>
      <c r="AJ38" s="405" t="s">
        <v>523</v>
      </c>
      <c r="AK38" s="405" t="s">
        <v>523</v>
      </c>
      <c r="AL38" s="405" t="s">
        <v>523</v>
      </c>
      <c r="AM38" s="405" t="s">
        <v>523</v>
      </c>
      <c r="AN38" s="405" t="s">
        <v>523</v>
      </c>
      <c r="AO38" s="405" t="s">
        <v>523</v>
      </c>
      <c r="AP38" s="405" t="s">
        <v>523</v>
      </c>
      <c r="AQ38" s="406" t="s">
        <v>524</v>
      </c>
    </row>
    <row r="39" spans="27:43" ht="21" customHeight="1" thickBot="1">
      <c r="AA39" s="491" t="s">
        <v>535</v>
      </c>
      <c r="AB39" s="492"/>
      <c r="AC39" s="492"/>
      <c r="AD39" s="493"/>
      <c r="AE39" s="407"/>
      <c r="AF39" s="407" t="s">
        <v>523</v>
      </c>
      <c r="AG39" s="407" t="s">
        <v>525</v>
      </c>
      <c r="AH39" s="407" t="s">
        <v>523</v>
      </c>
      <c r="AI39" s="407" t="s">
        <v>526</v>
      </c>
      <c r="AJ39" s="407" t="s">
        <v>523</v>
      </c>
      <c r="AK39" s="407" t="s">
        <v>527</v>
      </c>
      <c r="AL39" s="407" t="s">
        <v>523</v>
      </c>
      <c r="AM39" s="407" t="s">
        <v>526</v>
      </c>
      <c r="AN39" s="407" t="s">
        <v>523</v>
      </c>
      <c r="AO39" s="407" t="s">
        <v>525</v>
      </c>
      <c r="AP39" s="407" t="s">
        <v>523</v>
      </c>
      <c r="AQ39" s="408">
        <v>52360000</v>
      </c>
    </row>
    <row r="40" spans="27:43" ht="8.25" customHeight="1"/>
    <row r="41" spans="27:43" ht="21" hidden="1" customHeight="1"/>
    <row r="42" spans="27:43" ht="18" thickBot="1">
      <c r="AA42" s="252" t="s">
        <v>557</v>
      </c>
    </row>
    <row r="43" spans="27:43" ht="21" customHeight="1" thickBot="1">
      <c r="AA43" s="474" t="s">
        <v>487</v>
      </c>
      <c r="AB43" s="475"/>
      <c r="AC43" s="476"/>
      <c r="AD43" s="393" t="s">
        <v>530</v>
      </c>
      <c r="AE43" s="393" t="s">
        <v>488</v>
      </c>
      <c r="AF43" s="393" t="s">
        <v>489</v>
      </c>
      <c r="AG43" s="393" t="s">
        <v>490</v>
      </c>
      <c r="AH43" s="393" t="s">
        <v>491</v>
      </c>
      <c r="AI43" s="393" t="s">
        <v>492</v>
      </c>
      <c r="AJ43" s="393" t="s">
        <v>493</v>
      </c>
      <c r="AK43" s="393" t="s">
        <v>494</v>
      </c>
      <c r="AL43" s="393" t="s">
        <v>495</v>
      </c>
      <c r="AM43" s="393" t="s">
        <v>496</v>
      </c>
      <c r="AN43" s="393" t="s">
        <v>497</v>
      </c>
      <c r="AO43" s="393" t="s">
        <v>498</v>
      </c>
      <c r="AP43" s="393" t="s">
        <v>499</v>
      </c>
      <c r="AQ43" s="394" t="s">
        <v>500</v>
      </c>
    </row>
    <row r="44" spans="27:43" ht="21" customHeight="1">
      <c r="AA44" s="477" t="s">
        <v>528</v>
      </c>
      <c r="AB44" s="480" t="s">
        <v>501</v>
      </c>
      <c r="AC44" s="390" t="s">
        <v>502</v>
      </c>
      <c r="AD44" s="390"/>
      <c r="AE44" s="391" t="s">
        <v>536</v>
      </c>
      <c r="AF44" s="391"/>
      <c r="AG44" s="391" t="s">
        <v>504</v>
      </c>
      <c r="AH44" s="391"/>
      <c r="AI44" s="391"/>
      <c r="AJ44" s="391" t="s">
        <v>504</v>
      </c>
      <c r="AK44" s="391"/>
      <c r="AL44" s="391"/>
      <c r="AM44" s="391" t="s">
        <v>537</v>
      </c>
      <c r="AN44" s="391"/>
      <c r="AO44" s="391"/>
      <c r="AP44" s="391" t="s">
        <v>537</v>
      </c>
      <c r="AQ44" s="392" t="s">
        <v>538</v>
      </c>
    </row>
    <row r="45" spans="27:43" ht="21" customHeight="1">
      <c r="AA45" s="478"/>
      <c r="AB45" s="481"/>
      <c r="AC45" s="387" t="s">
        <v>505</v>
      </c>
      <c r="AD45" s="387" t="s">
        <v>531</v>
      </c>
      <c r="AE45" s="388" t="s">
        <v>539</v>
      </c>
      <c r="AF45" s="388" t="s">
        <v>514</v>
      </c>
      <c r="AG45" s="388" t="s">
        <v>507</v>
      </c>
      <c r="AH45" s="388" t="s">
        <v>514</v>
      </c>
      <c r="AI45" s="388" t="s">
        <v>514</v>
      </c>
      <c r="AJ45" s="388" t="s">
        <v>507</v>
      </c>
      <c r="AK45" s="388" t="s">
        <v>514</v>
      </c>
      <c r="AL45" s="388" t="s">
        <v>514</v>
      </c>
      <c r="AM45" s="388" t="s">
        <v>539</v>
      </c>
      <c r="AN45" s="388" t="s">
        <v>514</v>
      </c>
      <c r="AO45" s="388" t="s">
        <v>514</v>
      </c>
      <c r="AP45" s="388" t="s">
        <v>539</v>
      </c>
      <c r="AQ45" s="389" t="s">
        <v>540</v>
      </c>
    </row>
    <row r="46" spans="27:43" ht="21" customHeight="1">
      <c r="AA46" s="478"/>
      <c r="AB46" s="482" t="s">
        <v>509</v>
      </c>
      <c r="AC46" s="384" t="s">
        <v>502</v>
      </c>
      <c r="AD46" s="384"/>
      <c r="AE46" s="385" t="s">
        <v>536</v>
      </c>
      <c r="AF46" s="385"/>
      <c r="AG46" s="385" t="s">
        <v>504</v>
      </c>
      <c r="AH46" s="385"/>
      <c r="AI46" s="385"/>
      <c r="AJ46" s="385" t="s">
        <v>504</v>
      </c>
      <c r="AK46" s="385"/>
      <c r="AL46" s="385"/>
      <c r="AM46" s="385" t="s">
        <v>504</v>
      </c>
      <c r="AN46" s="385"/>
      <c r="AO46" s="385"/>
      <c r="AP46" s="385" t="s">
        <v>504</v>
      </c>
      <c r="AQ46" s="386" t="s">
        <v>541</v>
      </c>
    </row>
    <row r="47" spans="27:43" ht="21" customHeight="1">
      <c r="AA47" s="479"/>
      <c r="AB47" s="481"/>
      <c r="AC47" s="387" t="s">
        <v>505</v>
      </c>
      <c r="AD47" s="387" t="s">
        <v>532</v>
      </c>
      <c r="AE47" s="388" t="s">
        <v>542</v>
      </c>
      <c r="AF47" s="388" t="s">
        <v>514</v>
      </c>
      <c r="AG47" s="388" t="s">
        <v>511</v>
      </c>
      <c r="AH47" s="388" t="s">
        <v>514</v>
      </c>
      <c r="AI47" s="388" t="s">
        <v>543</v>
      </c>
      <c r="AJ47" s="388" t="s">
        <v>511</v>
      </c>
      <c r="AK47" s="388" t="s">
        <v>543</v>
      </c>
      <c r="AL47" s="388" t="s">
        <v>543</v>
      </c>
      <c r="AM47" s="388" t="s">
        <v>511</v>
      </c>
      <c r="AN47" s="388" t="s">
        <v>543</v>
      </c>
      <c r="AO47" s="388" t="s">
        <v>514</v>
      </c>
      <c r="AP47" s="388" t="s">
        <v>511</v>
      </c>
      <c r="AQ47" s="389" t="s">
        <v>544</v>
      </c>
    </row>
    <row r="48" spans="27:43" ht="21" customHeight="1">
      <c r="AA48" s="483" t="s">
        <v>500</v>
      </c>
      <c r="AB48" s="484"/>
      <c r="AC48" s="401" t="s">
        <v>502</v>
      </c>
      <c r="AD48" s="401"/>
      <c r="AE48" s="402" t="s">
        <v>545</v>
      </c>
      <c r="AF48" s="402" t="s">
        <v>514</v>
      </c>
      <c r="AG48" s="402" t="s">
        <v>516</v>
      </c>
      <c r="AH48" s="402" t="s">
        <v>514</v>
      </c>
      <c r="AI48" s="402" t="s">
        <v>543</v>
      </c>
      <c r="AJ48" s="402" t="s">
        <v>516</v>
      </c>
      <c r="AK48" s="402" t="s">
        <v>543</v>
      </c>
      <c r="AL48" s="402" t="s">
        <v>543</v>
      </c>
      <c r="AM48" s="402" t="s">
        <v>546</v>
      </c>
      <c r="AN48" s="402" t="s">
        <v>543</v>
      </c>
      <c r="AO48" s="402" t="s">
        <v>514</v>
      </c>
      <c r="AP48" s="402" t="s">
        <v>547</v>
      </c>
      <c r="AQ48" s="403" t="s">
        <v>548</v>
      </c>
    </row>
    <row r="49" spans="27:44" ht="21" customHeight="1">
      <c r="AA49" s="485"/>
      <c r="AB49" s="486"/>
      <c r="AC49" s="401" t="s">
        <v>505</v>
      </c>
      <c r="AD49" s="401"/>
      <c r="AE49" s="402" t="s">
        <v>549</v>
      </c>
      <c r="AF49" s="402" t="s">
        <v>514</v>
      </c>
      <c r="AG49" s="402" t="s">
        <v>519</v>
      </c>
      <c r="AH49" s="402" t="s">
        <v>514</v>
      </c>
      <c r="AI49" s="402" t="s">
        <v>543</v>
      </c>
      <c r="AJ49" s="402" t="s">
        <v>519</v>
      </c>
      <c r="AK49" s="402" t="s">
        <v>543</v>
      </c>
      <c r="AL49" s="402" t="s">
        <v>543</v>
      </c>
      <c r="AM49" s="402" t="s">
        <v>550</v>
      </c>
      <c r="AN49" s="402" t="s">
        <v>543</v>
      </c>
      <c r="AO49" s="402" t="s">
        <v>514</v>
      </c>
      <c r="AP49" s="402" t="s">
        <v>550</v>
      </c>
      <c r="AQ49" s="403" t="s">
        <v>551</v>
      </c>
    </row>
    <row r="50" spans="27:44" ht="21" customHeight="1">
      <c r="AA50" s="487" t="s">
        <v>529</v>
      </c>
      <c r="AB50" s="488"/>
      <c r="AC50" s="398" t="s">
        <v>502</v>
      </c>
      <c r="AD50" s="398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 t="s">
        <v>552</v>
      </c>
      <c r="AQ50" s="400" t="s">
        <v>552</v>
      </c>
    </row>
    <row r="51" spans="27:44" ht="21" customHeight="1" thickBot="1">
      <c r="AA51" s="489"/>
      <c r="AB51" s="490"/>
      <c r="AC51" s="404" t="s">
        <v>505</v>
      </c>
      <c r="AD51" s="404" t="s">
        <v>533</v>
      </c>
      <c r="AE51" s="405" t="s">
        <v>514</v>
      </c>
      <c r="AF51" s="405" t="s">
        <v>514</v>
      </c>
      <c r="AG51" s="405" t="s">
        <v>514</v>
      </c>
      <c r="AH51" s="405" t="s">
        <v>514</v>
      </c>
      <c r="AI51" s="405" t="s">
        <v>514</v>
      </c>
      <c r="AJ51" s="405" t="s">
        <v>514</v>
      </c>
      <c r="AK51" s="405" t="s">
        <v>514</v>
      </c>
      <c r="AL51" s="405" t="s">
        <v>514</v>
      </c>
      <c r="AM51" s="405" t="s">
        <v>514</v>
      </c>
      <c r="AN51" s="405" t="s">
        <v>514</v>
      </c>
      <c r="AO51" s="405" t="s">
        <v>514</v>
      </c>
      <c r="AP51" s="405" t="s">
        <v>553</v>
      </c>
      <c r="AQ51" s="406" t="s">
        <v>553</v>
      </c>
    </row>
    <row r="52" spans="27:44" ht="21" customHeight="1" thickBot="1">
      <c r="AA52" s="491" t="s">
        <v>535</v>
      </c>
      <c r="AB52" s="492"/>
      <c r="AC52" s="492"/>
      <c r="AD52" s="493"/>
      <c r="AE52" s="407" t="s">
        <v>549</v>
      </c>
      <c r="AF52" s="407" t="s">
        <v>514</v>
      </c>
      <c r="AG52" s="407" t="s">
        <v>519</v>
      </c>
      <c r="AH52" s="407" t="s">
        <v>514</v>
      </c>
      <c r="AI52" s="407" t="s">
        <v>514</v>
      </c>
      <c r="AJ52" s="407" t="s">
        <v>519</v>
      </c>
      <c r="AK52" s="407">
        <v>0</v>
      </c>
      <c r="AL52" s="407">
        <v>0</v>
      </c>
      <c r="AM52" s="407" t="s">
        <v>550</v>
      </c>
      <c r="AN52" s="407">
        <v>0</v>
      </c>
      <c r="AO52" s="407">
        <v>0</v>
      </c>
      <c r="AP52" s="409" t="s">
        <v>554</v>
      </c>
      <c r="AQ52" s="408">
        <v>45200000</v>
      </c>
    </row>
    <row r="53" spans="27:44" ht="21.75" customHeight="1" thickBot="1">
      <c r="AA53" s="494"/>
      <c r="AB53" s="494"/>
      <c r="AC53" s="494"/>
      <c r="AD53" s="494"/>
      <c r="AK53" s="395"/>
      <c r="AN53" s="495" t="s">
        <v>555</v>
      </c>
      <c r="AO53" s="496"/>
      <c r="AP53" s="497"/>
      <c r="AQ53" s="397">
        <f>AQ52-AQ39</f>
        <v>-7160000</v>
      </c>
    </row>
    <row r="59" spans="27:44">
      <c r="AR59" s="396"/>
    </row>
  </sheetData>
  <mergeCells count="18">
    <mergeCell ref="AA53:AD53"/>
    <mergeCell ref="AN53:AP53"/>
    <mergeCell ref="AA48:AB49"/>
    <mergeCell ref="AA50:AB51"/>
    <mergeCell ref="AA52:AD52"/>
    <mergeCell ref="AA35:AB36"/>
    <mergeCell ref="AA37:AB38"/>
    <mergeCell ref="AA39:AD39"/>
    <mergeCell ref="AA43:AC43"/>
    <mergeCell ref="AA44:AA47"/>
    <mergeCell ref="AB44:AB45"/>
    <mergeCell ref="AB46:AB47"/>
    <mergeCell ref="A2:B2"/>
    <mergeCell ref="B3:B8"/>
    <mergeCell ref="AA30:AC30"/>
    <mergeCell ref="AA31:AA34"/>
    <mergeCell ref="AB31:AB32"/>
    <mergeCell ref="AB33:AB34"/>
  </mergeCells>
  <phoneticPr fontId="1" type="noConversion"/>
  <pageMargins left="0.22" right="0.17" top="0.66" bottom="0.18" header="0.31496062992125984" footer="0.17"/>
  <pageSetup paperSize="9" scale="79" orientation="landscape" horizontalDpi="200" verticalDpi="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3"/>
  <sheetViews>
    <sheetView topLeftCell="N1" workbookViewId="0">
      <selection activeCell="V18" sqref="V18"/>
    </sheetView>
  </sheetViews>
  <sheetFormatPr defaultRowHeight="16.5"/>
  <cols>
    <col min="1" max="1" width="0" style="60" hidden="1" customWidth="1"/>
    <col min="2" max="6" width="9" style="60"/>
    <col min="7" max="7" width="9.5" style="60" bestFit="1" customWidth="1"/>
    <col min="8" max="8" width="13" style="60" bestFit="1" customWidth="1"/>
    <col min="9" max="10" width="9" style="60"/>
    <col min="11" max="11" width="10.5" style="60" customWidth="1"/>
    <col min="12" max="15" width="9" style="60"/>
    <col min="16" max="16" width="11.25" style="60" customWidth="1"/>
    <col min="17" max="19" width="9" style="60"/>
    <col min="20" max="20" width="5.875" style="60" customWidth="1"/>
    <col min="21" max="21" width="35.5" style="60" customWidth="1"/>
    <col min="22" max="22" width="55.25" style="60" customWidth="1"/>
    <col min="23" max="24" width="14.625" style="60" bestFit="1" customWidth="1"/>
    <col min="25" max="25" width="28.75" style="60" customWidth="1"/>
    <col min="26" max="26" width="9" style="60"/>
    <col min="27" max="27" width="11.875" style="60" bestFit="1" customWidth="1"/>
    <col min="28" max="28" width="15" style="60" customWidth="1"/>
    <col min="29" max="29" width="36" style="60" customWidth="1"/>
    <col min="30" max="16384" width="9" style="60"/>
  </cols>
  <sheetData>
    <row r="1" spans="1:25" ht="17.25" thickBot="1">
      <c r="A1" s="1"/>
      <c r="B1" s="18" t="s">
        <v>25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>
      <c r="A2" s="456"/>
      <c r="B2" s="456"/>
      <c r="C2" s="11" t="s">
        <v>12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>
      <c r="A3" s="4"/>
      <c r="B3" s="452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>
      <c r="A4" s="4"/>
      <c r="B4" s="452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>
      <c r="A5" s="4"/>
      <c r="B5" s="452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>
      <c r="A6" s="4"/>
      <c r="B6" s="45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>
      <c r="A7" s="4"/>
      <c r="B7" s="452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5" ht="17.25" thickBot="1">
      <c r="A8" s="14"/>
      <c r="B8" s="453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7.25" thickBot="1">
      <c r="H9" s="35">
        <f>9320000+X15+2800000</f>
        <v>22790000</v>
      </c>
      <c r="T9" s="36" t="s">
        <v>35</v>
      </c>
    </row>
    <row r="10" spans="1:25" ht="20.25" customHeight="1" thickBot="1">
      <c r="T10" s="114" t="s">
        <v>170</v>
      </c>
      <c r="U10" s="115" t="s">
        <v>30</v>
      </c>
      <c r="V10" s="115" t="s">
        <v>31</v>
      </c>
      <c r="W10" s="115" t="s">
        <v>27</v>
      </c>
      <c r="X10" s="115" t="s">
        <v>28</v>
      </c>
      <c r="Y10" s="116" t="s">
        <v>29</v>
      </c>
    </row>
    <row r="11" spans="1:25" ht="72.75" customHeight="1">
      <c r="T11" s="67">
        <v>1</v>
      </c>
      <c r="U11" s="354" t="s">
        <v>458</v>
      </c>
      <c r="V11" s="112" t="s">
        <v>461</v>
      </c>
      <c r="W11" s="283">
        <v>7640000</v>
      </c>
      <c r="X11" s="283">
        <v>6800000</v>
      </c>
      <c r="Y11" s="297"/>
    </row>
    <row r="12" spans="1:25" ht="48" customHeight="1">
      <c r="T12" s="68">
        <v>2</v>
      </c>
      <c r="U12" s="61" t="s">
        <v>465</v>
      </c>
      <c r="V12" s="322" t="s">
        <v>464</v>
      </c>
      <c r="W12" s="69">
        <v>1700000</v>
      </c>
      <c r="X12" s="69">
        <v>1500000</v>
      </c>
      <c r="Y12" s="23"/>
    </row>
    <row r="13" spans="1:25" ht="37.5" customHeight="1">
      <c r="T13" s="68">
        <v>3</v>
      </c>
      <c r="U13" s="61" t="s">
        <v>460</v>
      </c>
      <c r="V13" s="322" t="s">
        <v>462</v>
      </c>
      <c r="W13" s="69">
        <v>1400000</v>
      </c>
      <c r="X13" s="69">
        <v>1250000</v>
      </c>
      <c r="Y13" s="355"/>
    </row>
    <row r="14" spans="1:25" ht="49.5" customHeight="1" thickBot="1">
      <c r="T14" s="24">
        <v>4</v>
      </c>
      <c r="U14" s="353" t="s">
        <v>459</v>
      </c>
      <c r="V14" s="84" t="s">
        <v>463</v>
      </c>
      <c r="W14" s="33">
        <v>1180000</v>
      </c>
      <c r="X14" s="33">
        <v>1120000</v>
      </c>
      <c r="Y14" s="26"/>
    </row>
    <row r="15" spans="1:25" ht="19.5" customHeight="1" thickBot="1">
      <c r="W15" s="291" t="s">
        <v>32</v>
      </c>
      <c r="X15" s="30">
        <f>SUM(X11:X14)</f>
        <v>10670000</v>
      </c>
      <c r="Y15" s="22"/>
    </row>
    <row r="16" spans="1:25">
      <c r="T16" s="460"/>
      <c r="U16" s="461"/>
      <c r="V16" s="461"/>
      <c r="W16" s="461"/>
      <c r="X16" s="461"/>
      <c r="Y16" s="461"/>
    </row>
    <row r="17" spans="20:27">
      <c r="AA17" s="75">
        <f>25140000+2100000+16590000</f>
        <v>43830000</v>
      </c>
    </row>
    <row r="24" spans="20:27" hidden="1"/>
    <row r="25" spans="20:27" ht="8.25" hidden="1" customHeight="1"/>
    <row r="26" spans="20:27" ht="17.25" hidden="1" thickBot="1">
      <c r="T26" s="36" t="s">
        <v>169</v>
      </c>
    </row>
    <row r="27" spans="20:27" ht="20.25" hidden="1" customHeight="1" thickBot="1">
      <c r="T27" s="29" t="s">
        <v>170</v>
      </c>
      <c r="U27" s="117" t="s">
        <v>171</v>
      </c>
      <c r="V27" s="117" t="s">
        <v>172</v>
      </c>
      <c r="W27" s="117" t="s">
        <v>27</v>
      </c>
      <c r="X27" s="117" t="s">
        <v>28</v>
      </c>
      <c r="Y27" s="118" t="s">
        <v>29</v>
      </c>
    </row>
    <row r="28" spans="20:27" ht="97.5" hidden="1" customHeight="1" thickBot="1">
      <c r="T28" s="81">
        <v>1</v>
      </c>
      <c r="U28" s="220" t="s">
        <v>330</v>
      </c>
      <c r="V28" s="221" t="s">
        <v>331</v>
      </c>
      <c r="W28" s="38"/>
      <c r="X28" s="38"/>
      <c r="Y28" s="208"/>
    </row>
    <row r="29" spans="20:27" ht="42" hidden="1" customHeight="1" thickBot="1">
      <c r="T29" s="81">
        <v>1</v>
      </c>
      <c r="U29" s="37" t="s">
        <v>343</v>
      </c>
      <c r="V29" s="85" t="s">
        <v>348</v>
      </c>
      <c r="W29" s="38"/>
      <c r="X29" s="38">
        <v>8104680</v>
      </c>
      <c r="Y29" s="66"/>
    </row>
    <row r="30" spans="20:27" ht="19.5" hidden="1" customHeight="1" thickBot="1">
      <c r="W30" s="291" t="s">
        <v>32</v>
      </c>
      <c r="X30" s="30">
        <f>SUM(X28:X29)</f>
        <v>8104680</v>
      </c>
    </row>
    <row r="31" spans="20:27" ht="8.25" hidden="1" customHeight="1"/>
    <row r="32" spans="20:27" ht="17.25" hidden="1" thickBot="1">
      <c r="T32" s="36" t="s">
        <v>229</v>
      </c>
    </row>
    <row r="33" spans="20:25" ht="20.25" hidden="1" customHeight="1" thickBot="1">
      <c r="T33" s="222" t="s">
        <v>170</v>
      </c>
      <c r="U33" s="223" t="s">
        <v>171</v>
      </c>
      <c r="V33" s="223" t="s">
        <v>172</v>
      </c>
      <c r="W33" s="223" t="s">
        <v>345</v>
      </c>
      <c r="X33" s="223" t="s">
        <v>346</v>
      </c>
      <c r="Y33" s="224" t="s">
        <v>209</v>
      </c>
    </row>
    <row r="34" spans="20:25" ht="91.5" hidden="1" customHeight="1" thickBot="1">
      <c r="T34" s="204">
        <v>1</v>
      </c>
      <c r="U34" s="292" t="s">
        <v>344</v>
      </c>
      <c r="V34" s="206" t="s">
        <v>349</v>
      </c>
      <c r="W34" s="207">
        <v>1814436000</v>
      </c>
      <c r="X34" s="207">
        <v>1791610000</v>
      </c>
      <c r="Y34" s="225" t="s">
        <v>347</v>
      </c>
    </row>
    <row r="35" spans="20:25" ht="45.75" hidden="1" customHeight="1" thickBot="1">
      <c r="T35" s="193"/>
      <c r="U35" s="194"/>
      <c r="V35" s="195"/>
      <c r="W35" s="196"/>
      <c r="X35" s="197"/>
      <c r="Y35" s="198"/>
    </row>
    <row r="36" spans="20:25" ht="23.25" hidden="1" customHeight="1" thickBot="1">
      <c r="T36" s="81"/>
      <c r="U36" s="37"/>
      <c r="V36" s="199"/>
      <c r="W36" s="200"/>
      <c r="X36" s="201"/>
      <c r="Y36" s="202"/>
    </row>
    <row r="37" spans="20:25" ht="17.25" hidden="1" thickBot="1">
      <c r="W37" s="291" t="s">
        <v>32</v>
      </c>
      <c r="X37" s="203">
        <f>SUM(X34:X36)</f>
        <v>1791610000</v>
      </c>
    </row>
    <row r="38" spans="20:25" ht="21.75" customHeight="1">
      <c r="T38" s="32"/>
    </row>
    <row r="39" spans="20:25" ht="21.75" customHeight="1"/>
    <row r="40" spans="20:25" ht="30.75" customHeight="1"/>
    <row r="41" spans="20:25" ht="30.75" customHeight="1"/>
    <row r="42" spans="20:25" ht="21.75" customHeight="1"/>
    <row r="43" spans="20:25" ht="21.75" customHeight="1"/>
  </sheetData>
  <mergeCells count="3">
    <mergeCell ref="A2:B2"/>
    <mergeCell ref="B3:B8"/>
    <mergeCell ref="T16:Y16"/>
  </mergeCells>
  <phoneticPr fontId="1" type="noConversion"/>
  <pageMargins left="0.22" right="0.17" top="0.66" bottom="0.18" header="0.31496062992125984" footer="0.17"/>
  <pageSetup paperSize="9" scale="85" orientation="landscape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22"/>
  <sheetViews>
    <sheetView topLeftCell="A10" workbookViewId="0">
      <selection activeCell="H29" sqref="H29"/>
    </sheetView>
  </sheetViews>
  <sheetFormatPr defaultRowHeight="16.5"/>
  <cols>
    <col min="1" max="1" width="13.875" customWidth="1"/>
    <col min="2" max="2" width="11.125" customWidth="1"/>
    <col min="3" max="4" width="14.875" customWidth="1"/>
    <col min="5" max="5" width="18" customWidth="1"/>
    <col min="8" max="8" width="35.375" customWidth="1"/>
    <col min="10" max="10" width="17.375" customWidth="1"/>
    <col min="11" max="11" width="12.25" customWidth="1"/>
    <col min="12" max="13" width="12.25" hidden="1" customWidth="1"/>
    <col min="14" max="18" width="11.875" customWidth="1"/>
  </cols>
  <sheetData>
    <row r="1" spans="1:8" ht="23.25" customHeight="1" thickBot="1">
      <c r="A1" s="178" t="s">
        <v>188</v>
      </c>
      <c r="B1" s="179" t="s">
        <v>189</v>
      </c>
      <c r="C1" s="179" t="s">
        <v>190</v>
      </c>
      <c r="D1" s="179" t="s">
        <v>191</v>
      </c>
      <c r="E1" s="179" t="s">
        <v>192</v>
      </c>
      <c r="F1" s="498" t="s">
        <v>199</v>
      </c>
      <c r="G1" s="498"/>
      <c r="H1" s="499"/>
    </row>
    <row r="2" spans="1:8" ht="29.25" customHeight="1">
      <c r="A2" s="500" t="s">
        <v>193</v>
      </c>
      <c r="B2" s="502" t="s">
        <v>194</v>
      </c>
      <c r="C2" s="504">
        <v>19372162</v>
      </c>
      <c r="D2" s="504">
        <v>17013981</v>
      </c>
      <c r="E2" s="504">
        <f>D2-C2</f>
        <v>-2358181</v>
      </c>
      <c r="F2" s="506" t="s">
        <v>195</v>
      </c>
      <c r="G2" s="506"/>
      <c r="H2" s="507"/>
    </row>
    <row r="3" spans="1:8" ht="29.25" customHeight="1">
      <c r="A3" s="501"/>
      <c r="B3" s="503"/>
      <c r="C3" s="505"/>
      <c r="D3" s="505"/>
      <c r="E3" s="505"/>
      <c r="F3" s="508" t="s">
        <v>200</v>
      </c>
      <c r="G3" s="508"/>
      <c r="H3" s="509"/>
    </row>
    <row r="4" spans="1:8" ht="29.25" customHeight="1">
      <c r="A4" s="176" t="s">
        <v>196</v>
      </c>
      <c r="B4" s="174" t="s">
        <v>197</v>
      </c>
      <c r="C4" s="175">
        <v>3834700</v>
      </c>
      <c r="D4" s="175">
        <v>4031700</v>
      </c>
      <c r="E4" s="175">
        <f>D4-C4</f>
        <v>197000</v>
      </c>
      <c r="F4" s="503"/>
      <c r="G4" s="503"/>
      <c r="H4" s="512"/>
    </row>
    <row r="5" spans="1:8" ht="29.25" customHeight="1" thickBot="1">
      <c r="A5" s="513" t="s">
        <v>198</v>
      </c>
      <c r="B5" s="514"/>
      <c r="C5" s="177">
        <v>23206862</v>
      </c>
      <c r="D5" s="177">
        <v>21045681</v>
      </c>
      <c r="E5" s="177">
        <f>D5-C5</f>
        <v>-2161181</v>
      </c>
      <c r="F5" s="514"/>
      <c r="G5" s="514"/>
      <c r="H5" s="515"/>
    </row>
    <row r="17" spans="10:18" ht="17.25" thickBot="1"/>
    <row r="18" spans="10:18" ht="21.75" customHeight="1">
      <c r="J18" s="510"/>
      <c r="K18" s="516" t="s">
        <v>276</v>
      </c>
      <c r="L18" s="516"/>
      <c r="M18" s="516"/>
      <c r="N18" s="516"/>
      <c r="O18" s="516"/>
      <c r="P18" s="516"/>
      <c r="Q18" s="516"/>
      <c r="R18" s="517"/>
    </row>
    <row r="19" spans="10:18" ht="21.75" customHeight="1" thickBot="1">
      <c r="J19" s="511"/>
      <c r="K19" s="185" t="s">
        <v>207</v>
      </c>
      <c r="L19" s="185" t="s">
        <v>203</v>
      </c>
      <c r="M19" s="185" t="s">
        <v>0</v>
      </c>
      <c r="N19" s="185" t="s">
        <v>1</v>
      </c>
      <c r="O19" s="185" t="s">
        <v>2</v>
      </c>
      <c r="P19" s="185" t="s">
        <v>3</v>
      </c>
      <c r="Q19" s="185" t="s">
        <v>4</v>
      </c>
      <c r="R19" s="186" t="s">
        <v>275</v>
      </c>
    </row>
    <row r="20" spans="10:18" ht="21.75" customHeight="1">
      <c r="J20" s="184" t="s">
        <v>204</v>
      </c>
      <c r="K20" s="235">
        <f>SUM(L20:R20)</f>
        <v>179500000</v>
      </c>
      <c r="L20" s="235">
        <v>26500000</v>
      </c>
      <c r="M20" s="235">
        <v>26500000</v>
      </c>
      <c r="N20" s="235">
        <v>26500000</v>
      </c>
      <c r="O20" s="235">
        <v>25500000</v>
      </c>
      <c r="P20" s="235">
        <v>25500000</v>
      </c>
      <c r="Q20" s="235">
        <v>25500000</v>
      </c>
      <c r="R20" s="238">
        <v>23500000</v>
      </c>
    </row>
    <row r="21" spans="10:18" ht="21.75" customHeight="1" thickBot="1">
      <c r="J21" s="183" t="s">
        <v>205</v>
      </c>
      <c r="K21" s="237">
        <f>SUM(L21:R21)</f>
        <v>157036927</v>
      </c>
      <c r="L21" s="234">
        <v>22112019</v>
      </c>
      <c r="M21" s="234">
        <v>23579357</v>
      </c>
      <c r="N21" s="234">
        <v>23368031</v>
      </c>
      <c r="O21" s="234">
        <v>22770867</v>
      </c>
      <c r="P21" s="234">
        <v>23206862</v>
      </c>
      <c r="Q21" s="234">
        <v>21045681</v>
      </c>
      <c r="R21" s="236">
        <v>20954110</v>
      </c>
    </row>
    <row r="22" spans="10:18" ht="21.75" customHeight="1" thickBot="1">
      <c r="J22" s="187" t="s">
        <v>206</v>
      </c>
      <c r="K22" s="188">
        <f>K21/K20</f>
        <v>0.8748575320334262</v>
      </c>
      <c r="L22" s="188">
        <v>0.83</v>
      </c>
      <c r="M22" s="188">
        <v>0.89</v>
      </c>
      <c r="N22" s="188">
        <v>0.88</v>
      </c>
      <c r="O22" s="188">
        <v>0.89</v>
      </c>
      <c r="P22" s="188">
        <v>0.91</v>
      </c>
      <c r="Q22" s="188">
        <v>0.83</v>
      </c>
      <c r="R22" s="231">
        <v>0.89</v>
      </c>
    </row>
  </sheetData>
  <mergeCells count="13">
    <mergeCell ref="J18:J19"/>
    <mergeCell ref="F4:H4"/>
    <mergeCell ref="A5:B5"/>
    <mergeCell ref="F5:H5"/>
    <mergeCell ref="K18:R18"/>
    <mergeCell ref="F1:H1"/>
    <mergeCell ref="A2:A3"/>
    <mergeCell ref="B2:B3"/>
    <mergeCell ref="C2:C3"/>
    <mergeCell ref="D2:D3"/>
    <mergeCell ref="E2:E3"/>
    <mergeCell ref="F2:H2"/>
    <mergeCell ref="F3:H3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F32"/>
  <sheetViews>
    <sheetView workbookViewId="0">
      <selection activeCell="K28" sqref="K28"/>
    </sheetView>
  </sheetViews>
  <sheetFormatPr defaultRowHeight="16.5"/>
  <cols>
    <col min="2" max="2" width="10.875" customWidth="1"/>
    <col min="3" max="7" width="8.75" customWidth="1"/>
    <col min="10" max="10" width="11.375" customWidth="1"/>
    <col min="13" max="13" width="13.5" customWidth="1"/>
    <col min="15" max="15" width="16.5" customWidth="1"/>
    <col min="16" max="16" width="29.5" customWidth="1"/>
    <col min="19" max="19" width="11.375" customWidth="1"/>
    <col min="23" max="26" width="12.125" customWidth="1"/>
    <col min="27" max="27" width="11.875" bestFit="1" customWidth="1"/>
    <col min="29" max="29" width="18.625" customWidth="1"/>
    <col min="30" max="30" width="13.375" customWidth="1"/>
    <col min="31" max="31" width="11.75" customWidth="1"/>
    <col min="32" max="32" width="27.25" customWidth="1"/>
  </cols>
  <sheetData>
    <row r="1" spans="1:26" ht="20.25">
      <c r="A1" s="83" t="s">
        <v>38</v>
      </c>
    </row>
    <row r="2" spans="1:26" ht="11.25" customHeight="1"/>
    <row r="3" spans="1:26">
      <c r="A3" t="s">
        <v>118</v>
      </c>
    </row>
    <row r="4" spans="1:26">
      <c r="A4" t="s">
        <v>117</v>
      </c>
    </row>
    <row r="6" spans="1:26">
      <c r="B6" s="32"/>
    </row>
    <row r="7" spans="1:26">
      <c r="B7" s="520"/>
      <c r="C7" s="40"/>
      <c r="D7" s="40"/>
      <c r="E7" s="40"/>
      <c r="F7" s="40"/>
      <c r="G7" s="40"/>
      <c r="H7" s="40"/>
      <c r="I7" s="40"/>
    </row>
    <row r="8" spans="1:26">
      <c r="B8" s="520"/>
      <c r="C8" s="41"/>
      <c r="D8" s="41"/>
      <c r="E8" s="41"/>
      <c r="F8" s="41"/>
      <c r="G8" s="41"/>
      <c r="H8" s="41"/>
      <c r="I8" s="41"/>
    </row>
    <row r="9" spans="1:26">
      <c r="B9" s="1"/>
      <c r="C9" s="40"/>
      <c r="D9" s="40"/>
      <c r="E9" s="41"/>
      <c r="F9" s="40"/>
      <c r="G9" s="40"/>
      <c r="H9" s="40"/>
      <c r="I9" s="41"/>
    </row>
    <row r="10" spans="1:26" ht="21" customHeight="1">
      <c r="B10" s="1"/>
      <c r="C10" s="41"/>
      <c r="D10" s="41"/>
      <c r="E10" s="41"/>
      <c r="F10" s="41"/>
      <c r="G10" s="41"/>
    </row>
    <row r="11" spans="1:26" ht="11.25" customHeight="1">
      <c r="A11" s="60"/>
    </row>
    <row r="12" spans="1:26">
      <c r="A12" t="s">
        <v>113</v>
      </c>
    </row>
    <row r="13" spans="1:26">
      <c r="A13" t="s">
        <v>119</v>
      </c>
    </row>
    <row r="14" spans="1:26" s="60" customFormat="1">
      <c r="A14" s="60" t="s">
        <v>133</v>
      </c>
    </row>
    <row r="15" spans="1:26" ht="17.25" thickBot="1">
      <c r="A15" t="s">
        <v>115</v>
      </c>
      <c r="S15" s="48" t="s">
        <v>46</v>
      </c>
    </row>
    <row r="16" spans="1:26" ht="18" thickTop="1" thickBot="1">
      <c r="A16" t="s">
        <v>114</v>
      </c>
      <c r="S16" s="521" t="s">
        <v>45</v>
      </c>
      <c r="T16" s="45" t="s">
        <v>39</v>
      </c>
      <c r="U16" s="44" t="s">
        <v>40</v>
      </c>
      <c r="V16" s="128" t="s">
        <v>41</v>
      </c>
      <c r="W16" s="131" t="s">
        <v>43</v>
      </c>
      <c r="X16" s="132" t="s">
        <v>33</v>
      </c>
      <c r="Y16" s="132" t="s">
        <v>44</v>
      </c>
      <c r="Z16" s="133" t="s">
        <v>34</v>
      </c>
    </row>
    <row r="17" spans="1:32" ht="17.25" thickBot="1">
      <c r="S17" s="522"/>
      <c r="T17" s="46">
        <v>325.75633333333298</v>
      </c>
      <c r="U17" s="47">
        <v>320.992769230769</v>
      </c>
      <c r="V17" s="129">
        <v>309.56468000000001</v>
      </c>
      <c r="W17" s="134">
        <v>322.68245833333299</v>
      </c>
      <c r="X17" s="43">
        <v>318.11011538461503</v>
      </c>
      <c r="Y17" s="47">
        <v>320.51414814814802</v>
      </c>
      <c r="Z17" s="135">
        <v>318.91510714285698</v>
      </c>
    </row>
    <row r="18" spans="1:32" ht="17.25" thickBot="1">
      <c r="S18" s="1"/>
      <c r="T18" s="40"/>
      <c r="U18" s="140" t="s">
        <v>42</v>
      </c>
      <c r="V18" s="130">
        <f>AVERAGE(T17:V17)</f>
        <v>318.77126085470064</v>
      </c>
      <c r="W18" s="136"/>
      <c r="X18" s="137"/>
      <c r="Y18" s="141" t="s">
        <v>42</v>
      </c>
      <c r="Z18" s="138">
        <f>AVERAGE(W17:Z17)</f>
        <v>320.05545725223828</v>
      </c>
    </row>
    <row r="19" spans="1:32" ht="5.25" customHeight="1" thickBot="1"/>
    <row r="20" spans="1:32" ht="17.25" thickBot="1">
      <c r="R20" s="49"/>
      <c r="S20" s="523" t="s">
        <v>116</v>
      </c>
      <c r="T20" s="524"/>
      <c r="U20" s="524"/>
      <c r="V20" s="525"/>
      <c r="W20" s="139">
        <v>9250000</v>
      </c>
      <c r="X20" s="51">
        <v>12040000</v>
      </c>
      <c r="Y20" s="51">
        <v>13540000</v>
      </c>
      <c r="Z20" s="56">
        <v>10420000</v>
      </c>
      <c r="AA20" s="34">
        <f>AVERAGE(W20:Z20)</f>
        <v>11312500</v>
      </c>
      <c r="AB20" s="60"/>
      <c r="AC20" s="60"/>
      <c r="AE20" s="60"/>
    </row>
    <row r="22" spans="1:32" ht="13.5" customHeight="1" thickBot="1"/>
    <row r="23" spans="1:32">
      <c r="A23" t="s">
        <v>120</v>
      </c>
      <c r="M23" s="63" t="s">
        <v>47</v>
      </c>
      <c r="N23" s="58" t="s">
        <v>51</v>
      </c>
      <c r="O23" s="42" t="s">
        <v>48</v>
      </c>
      <c r="P23" s="57" t="s">
        <v>49</v>
      </c>
    </row>
    <row r="24" spans="1:32">
      <c r="M24" s="64" t="s">
        <v>50</v>
      </c>
      <c r="N24" s="55" t="s">
        <v>52</v>
      </c>
      <c r="O24" s="61" t="s">
        <v>53</v>
      </c>
      <c r="P24" s="50" t="s">
        <v>49</v>
      </c>
    </row>
    <row r="25" spans="1:32" ht="17.25" thickBot="1">
      <c r="M25" s="65" t="s">
        <v>55</v>
      </c>
      <c r="N25" s="54" t="s">
        <v>54</v>
      </c>
      <c r="O25" s="62" t="s">
        <v>111</v>
      </c>
      <c r="P25" s="59" t="s">
        <v>110</v>
      </c>
    </row>
    <row r="26" spans="1:32" ht="17.25" thickBot="1">
      <c r="M26" s="518" t="s">
        <v>56</v>
      </c>
      <c r="N26" s="519"/>
      <c r="O26" s="53" t="s">
        <v>112</v>
      </c>
      <c r="P26" s="52"/>
    </row>
    <row r="28" spans="1:32" ht="17.25" thickBot="1"/>
    <row r="29" spans="1:32" ht="18" thickTop="1" thickBot="1">
      <c r="AC29" s="142"/>
      <c r="AD29" s="44" t="s">
        <v>127</v>
      </c>
      <c r="AE29" s="128" t="s">
        <v>122</v>
      </c>
      <c r="AF29" s="146" t="s">
        <v>128</v>
      </c>
    </row>
    <row r="30" spans="1:32">
      <c r="AC30" s="119" t="s">
        <v>121</v>
      </c>
      <c r="AD30" s="27" t="s">
        <v>125</v>
      </c>
      <c r="AE30" s="143" t="s">
        <v>129</v>
      </c>
      <c r="AF30" s="147" t="s">
        <v>123</v>
      </c>
    </row>
    <row r="31" spans="1:32">
      <c r="AC31" s="68" t="s">
        <v>124</v>
      </c>
      <c r="AD31" s="61">
        <v>0</v>
      </c>
      <c r="AE31" s="144" t="s">
        <v>130</v>
      </c>
      <c r="AF31" s="148" t="s">
        <v>131</v>
      </c>
    </row>
    <row r="32" spans="1:32" ht="17.25" thickBot="1">
      <c r="AC32" s="24" t="s">
        <v>126</v>
      </c>
      <c r="AD32" s="25">
        <v>319</v>
      </c>
      <c r="AE32" s="145">
        <v>320</v>
      </c>
      <c r="AF32" s="149" t="s">
        <v>132</v>
      </c>
    </row>
  </sheetData>
  <mergeCells count="4">
    <mergeCell ref="M26:N26"/>
    <mergeCell ref="B7:B8"/>
    <mergeCell ref="S16:S17"/>
    <mergeCell ref="S20:V20"/>
  </mergeCells>
  <phoneticPr fontId="1" type="noConversion"/>
  <pageMargins left="0.75" right="0.16" top="0.99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V59"/>
  <sheetViews>
    <sheetView topLeftCell="A28" zoomScaleNormal="100" workbookViewId="0">
      <selection activeCell="N45" sqref="N45"/>
    </sheetView>
  </sheetViews>
  <sheetFormatPr defaultRowHeight="16.5"/>
  <cols>
    <col min="14" max="14" width="9.75" customWidth="1"/>
    <col min="15" max="17" width="12.5" customWidth="1"/>
    <col min="18" max="19" width="12.125" customWidth="1"/>
    <col min="21" max="21" width="12.25" customWidth="1"/>
  </cols>
  <sheetData>
    <row r="1" spans="1:1" ht="21.75" customHeight="1">
      <c r="A1" s="83" t="s">
        <v>57</v>
      </c>
    </row>
    <row r="2" spans="1:1" ht="4.5" customHeight="1"/>
    <row r="3" spans="1:1" ht="17.25">
      <c r="A3" s="150" t="s">
        <v>75</v>
      </c>
    </row>
    <row r="6" spans="1:1" s="60" customFormat="1"/>
    <row r="7" spans="1:1" s="60" customFormat="1"/>
    <row r="8" spans="1:1" ht="18" customHeight="1"/>
    <row r="9" spans="1:1" s="78" customFormat="1" ht="17.25">
      <c r="A9" s="151" t="s">
        <v>134</v>
      </c>
    </row>
    <row r="10" spans="1:1" s="78" customFormat="1" ht="17.25">
      <c r="A10" s="154" t="s">
        <v>135</v>
      </c>
    </row>
    <row r="11" spans="1:1" s="60" customFormat="1" ht="11.25" customHeight="1"/>
    <row r="12" spans="1:1" s="78" customFormat="1" ht="17.25">
      <c r="A12" s="150" t="s">
        <v>67</v>
      </c>
    </row>
    <row r="13" spans="1:1" s="78" customFormat="1" ht="17.25">
      <c r="A13" s="78" t="s">
        <v>69</v>
      </c>
    </row>
    <row r="14" spans="1:1" s="78" customFormat="1" ht="17.25">
      <c r="A14" s="78" t="s">
        <v>68</v>
      </c>
    </row>
    <row r="15" spans="1:1" s="78" customFormat="1" ht="17.25">
      <c r="A15" s="78" t="s">
        <v>136</v>
      </c>
    </row>
    <row r="16" spans="1:1" s="60" customFormat="1" ht="30" customHeight="1"/>
    <row r="17" spans="1:18" s="60" customFormat="1" ht="30" customHeight="1"/>
    <row r="18" spans="1:18" s="60" customFormat="1" ht="30" customHeight="1"/>
    <row r="19" spans="1:18" s="60" customFormat="1" ht="30" customHeight="1"/>
    <row r="20" spans="1:18" s="60" customFormat="1" ht="30" customHeight="1"/>
    <row r="21" spans="1:18" s="60" customFormat="1" ht="30" customHeight="1"/>
    <row r="22" spans="1:18" s="60" customFormat="1" ht="59.25" customHeight="1"/>
    <row r="23" spans="1:18" s="60" customFormat="1" ht="59.25" customHeight="1"/>
    <row r="24" spans="1:18" ht="50.25" customHeight="1"/>
    <row r="25" spans="1:18" s="78" customFormat="1" ht="17.25">
      <c r="A25" s="150" t="s">
        <v>58</v>
      </c>
      <c r="Q25" s="152"/>
      <c r="R25" s="152"/>
    </row>
    <row r="26" spans="1:18" s="78" customFormat="1" ht="17.25">
      <c r="A26" s="78" t="s">
        <v>137</v>
      </c>
      <c r="Q26" s="152"/>
      <c r="R26" s="153"/>
    </row>
    <row r="27" spans="1:18" s="60" customFormat="1">
      <c r="Q27" s="77"/>
      <c r="R27" s="71"/>
    </row>
    <row r="28" spans="1:18" s="60" customFormat="1">
      <c r="Q28" s="77"/>
      <c r="R28" s="71"/>
    </row>
    <row r="29" spans="1:18" s="60" customFormat="1">
      <c r="Q29" s="77"/>
      <c r="R29" s="71"/>
    </row>
    <row r="30" spans="1:18" s="60" customFormat="1">
      <c r="Q30" s="77"/>
      <c r="R30" s="71"/>
    </row>
    <row r="31" spans="1:18" s="60" customFormat="1">
      <c r="Q31" s="77"/>
      <c r="R31" s="71"/>
    </row>
    <row r="32" spans="1:18" s="60" customFormat="1">
      <c r="Q32" s="77"/>
      <c r="R32" s="71"/>
    </row>
    <row r="33" spans="1:22" s="60" customFormat="1">
      <c r="Q33" s="77"/>
      <c r="R33" s="71"/>
    </row>
    <row r="34" spans="1:22" s="60" customFormat="1" ht="12" customHeight="1">
      <c r="Q34" s="77"/>
      <c r="R34" s="71"/>
    </row>
    <row r="35" spans="1:22" s="151" customFormat="1" ht="17.25">
      <c r="A35" s="151" t="s">
        <v>138</v>
      </c>
    </row>
    <row r="36" spans="1:22" s="151" customFormat="1" ht="17.25">
      <c r="A36" s="151" t="s">
        <v>139</v>
      </c>
    </row>
    <row r="38" spans="1:22">
      <c r="A38" s="32"/>
    </row>
    <row r="46" spans="1:22" ht="17.25" thickBot="1"/>
    <row r="47" spans="1:22">
      <c r="T47" s="528" t="s">
        <v>60</v>
      </c>
      <c r="U47" s="526" t="s">
        <v>64</v>
      </c>
      <c r="V47" s="527"/>
    </row>
    <row r="48" spans="1:22" ht="17.25" thickBot="1">
      <c r="T48" s="529"/>
      <c r="U48" s="73" t="s">
        <v>62</v>
      </c>
      <c r="V48" s="74" t="s">
        <v>63</v>
      </c>
    </row>
    <row r="49" spans="14:22">
      <c r="T49" s="70" t="s">
        <v>59</v>
      </c>
      <c r="U49" s="27" t="s">
        <v>65</v>
      </c>
      <c r="V49" s="72">
        <v>1040</v>
      </c>
    </row>
    <row r="50" spans="14:22" ht="17.25" thickBot="1">
      <c r="T50" s="24" t="s">
        <v>61</v>
      </c>
      <c r="U50" s="25" t="s">
        <v>66</v>
      </c>
      <c r="V50" s="26">
        <v>500</v>
      </c>
    </row>
    <row r="54" spans="14:22" ht="17.25" thickBot="1"/>
    <row r="55" spans="14:22" ht="17.25" thickBot="1">
      <c r="N55" s="29"/>
      <c r="O55" s="117" t="s">
        <v>103</v>
      </c>
      <c r="P55" s="117" t="s">
        <v>104</v>
      </c>
      <c r="Q55" s="118" t="s">
        <v>105</v>
      </c>
    </row>
    <row r="56" spans="14:22">
      <c r="N56" s="119" t="s">
        <v>106</v>
      </c>
      <c r="O56" s="27">
        <v>320</v>
      </c>
      <c r="P56" s="27">
        <v>9830</v>
      </c>
      <c r="Q56" s="120">
        <f>P56/O56</f>
        <v>30.71875</v>
      </c>
    </row>
    <row r="57" spans="14:22">
      <c r="N57" s="121" t="s">
        <v>107</v>
      </c>
      <c r="O57" s="122">
        <v>47</v>
      </c>
      <c r="P57" s="122">
        <v>3440</v>
      </c>
      <c r="Q57" s="127">
        <f t="shared" ref="Q57:Q58" si="0">P57/O57</f>
        <v>73.191489361702125</v>
      </c>
    </row>
    <row r="58" spans="14:22">
      <c r="N58" s="68" t="s">
        <v>108</v>
      </c>
      <c r="O58" s="61">
        <f>O56-O57</f>
        <v>273</v>
      </c>
      <c r="P58" s="61">
        <f>P56-P57</f>
        <v>6390</v>
      </c>
      <c r="Q58" s="123">
        <f t="shared" si="0"/>
        <v>23.406593406593405</v>
      </c>
    </row>
    <row r="59" spans="14:22" ht="17.25" thickBot="1">
      <c r="N59" s="124" t="s">
        <v>109</v>
      </c>
      <c r="O59" s="125">
        <f>O57/O56</f>
        <v>0.14687500000000001</v>
      </c>
      <c r="P59" s="125">
        <f>P57/P56</f>
        <v>0.34994913530010174</v>
      </c>
      <c r="Q59" s="126"/>
    </row>
  </sheetData>
  <mergeCells count="2">
    <mergeCell ref="U47:V47"/>
    <mergeCell ref="T47:T48"/>
  </mergeCells>
  <phoneticPr fontId="1" type="noConversion"/>
  <pageMargins left="0.3" right="0.15748031496062992" top="0.69" bottom="0.31496062992125984" header="0.31496062992125984" footer="0.31496062992125984"/>
  <pageSetup paperSize="9" scale="9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12"/>
  <sheetViews>
    <sheetView workbookViewId="0">
      <selection activeCell="C20" sqref="C20"/>
    </sheetView>
  </sheetViews>
  <sheetFormatPr defaultRowHeight="17.25"/>
  <cols>
    <col min="1" max="1" width="6.375" style="151" customWidth="1"/>
    <col min="2" max="2" width="83.625" style="151" customWidth="1"/>
    <col min="3" max="3" width="56.5" style="78" customWidth="1"/>
    <col min="4" max="4" width="14.25" style="151" customWidth="1"/>
    <col min="5" max="5" width="9" style="151"/>
    <col min="6" max="6" width="13.875" style="151" bestFit="1" customWidth="1"/>
    <col min="7" max="16384" width="9" style="151"/>
  </cols>
  <sheetData>
    <row r="1" spans="1:4" ht="26.25">
      <c r="A1" s="155" t="s">
        <v>163</v>
      </c>
    </row>
    <row r="2" spans="1:4" ht="8.25" customHeight="1" thickBot="1"/>
    <row r="3" spans="1:4" ht="21.75" customHeight="1" thickBot="1">
      <c r="A3" s="170" t="s">
        <v>76</v>
      </c>
      <c r="B3" s="171" t="s">
        <v>148</v>
      </c>
      <c r="C3" s="171" t="s">
        <v>160</v>
      </c>
      <c r="D3" s="172" t="s">
        <v>140</v>
      </c>
    </row>
    <row r="4" spans="1:4" ht="38.25" customHeight="1">
      <c r="A4" s="162">
        <v>1</v>
      </c>
      <c r="B4" s="163" t="s">
        <v>146</v>
      </c>
      <c r="C4" s="163" t="s">
        <v>161</v>
      </c>
      <c r="D4" s="164">
        <v>5500000</v>
      </c>
    </row>
    <row r="5" spans="1:4" ht="34.5">
      <c r="A5" s="158">
        <v>2</v>
      </c>
      <c r="B5" s="157" t="s">
        <v>141</v>
      </c>
      <c r="C5" s="156" t="s">
        <v>155</v>
      </c>
      <c r="D5" s="159">
        <v>2700000</v>
      </c>
    </row>
    <row r="6" spans="1:4" ht="18.75" customHeight="1">
      <c r="A6" s="158">
        <v>3</v>
      </c>
      <c r="B6" s="157" t="s">
        <v>156</v>
      </c>
      <c r="C6" s="157" t="s">
        <v>151</v>
      </c>
      <c r="D6" s="159">
        <v>2700000</v>
      </c>
    </row>
    <row r="7" spans="1:4" ht="18.75" customHeight="1">
      <c r="A7" s="158">
        <v>4</v>
      </c>
      <c r="B7" s="157" t="s">
        <v>159</v>
      </c>
      <c r="C7" s="157" t="s">
        <v>152</v>
      </c>
      <c r="D7" s="159">
        <v>320000</v>
      </c>
    </row>
    <row r="8" spans="1:4" ht="18.75" customHeight="1">
      <c r="A8" s="158">
        <v>5</v>
      </c>
      <c r="B8" s="157" t="s">
        <v>142</v>
      </c>
      <c r="C8" s="157" t="s">
        <v>153</v>
      </c>
      <c r="D8" s="159">
        <v>0</v>
      </c>
    </row>
    <row r="9" spans="1:4" ht="34.5">
      <c r="A9" s="158">
        <v>6</v>
      </c>
      <c r="B9" s="156" t="s">
        <v>147</v>
      </c>
      <c r="C9" s="156" t="s">
        <v>154</v>
      </c>
      <c r="D9" s="159" t="s">
        <v>145</v>
      </c>
    </row>
    <row r="10" spans="1:4" ht="18.75" customHeight="1">
      <c r="A10" s="158">
        <v>7</v>
      </c>
      <c r="B10" s="157" t="s">
        <v>143</v>
      </c>
      <c r="C10" s="157" t="s">
        <v>158</v>
      </c>
      <c r="D10" s="159">
        <v>0</v>
      </c>
    </row>
    <row r="11" spans="1:4" ht="18.75" customHeight="1">
      <c r="A11" s="165">
        <v>8</v>
      </c>
      <c r="B11" s="166" t="s">
        <v>162</v>
      </c>
      <c r="C11" s="166" t="s">
        <v>144</v>
      </c>
      <c r="D11" s="167">
        <v>0</v>
      </c>
    </row>
    <row r="12" spans="1:4" ht="43.5" customHeight="1" thickBot="1">
      <c r="A12" s="160">
        <v>9</v>
      </c>
      <c r="B12" s="161" t="s">
        <v>149</v>
      </c>
      <c r="C12" s="168" t="s">
        <v>157</v>
      </c>
      <c r="D12" s="169" t="s">
        <v>150</v>
      </c>
    </row>
  </sheetData>
  <phoneticPr fontId="1" type="noConversion"/>
  <pageMargins left="0.19685039370078741" right="0.15748031496062992" top="0.86" bottom="0.74803149606299213" header="0.31496062992125984" footer="0.31496062992125984"/>
  <pageSetup paperSize="9" scale="8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K1:Z42"/>
  <sheetViews>
    <sheetView topLeftCell="E28" workbookViewId="0">
      <selection activeCell="W36" sqref="W36"/>
    </sheetView>
  </sheetViews>
  <sheetFormatPr defaultRowHeight="16.5"/>
  <cols>
    <col min="11" max="11" width="19.875" customWidth="1"/>
    <col min="12" max="15" width="10.5" style="60" customWidth="1"/>
    <col min="16" max="18" width="10.5" customWidth="1"/>
    <col min="19" max="19" width="10.5" style="60" customWidth="1"/>
    <col min="20" max="23" width="10.5" customWidth="1"/>
    <col min="26" max="26" width="9.625" bestFit="1" customWidth="1"/>
  </cols>
  <sheetData>
    <row r="1" spans="11:26" s="151" customFormat="1" ht="19.5" customHeight="1" thickBot="1">
      <c r="K1" s="150" t="s">
        <v>315</v>
      </c>
    </row>
    <row r="2" spans="11:26" s="151" customFormat="1" ht="19.5" customHeight="1" thickBot="1">
      <c r="K2" s="586"/>
      <c r="L2" s="588" t="s">
        <v>93</v>
      </c>
      <c r="M2" s="589"/>
      <c r="N2" s="589"/>
      <c r="O2" s="590"/>
      <c r="P2" s="591" t="s">
        <v>283</v>
      </c>
      <c r="Q2" s="592"/>
      <c r="R2" s="592"/>
      <c r="S2" s="592"/>
      <c r="T2" s="457" t="s">
        <v>284</v>
      </c>
      <c r="U2" s="458"/>
      <c r="V2" s="458"/>
      <c r="W2" s="593"/>
    </row>
    <row r="3" spans="11:26" s="151" customFormat="1" ht="40.5" customHeight="1" thickBot="1">
      <c r="K3" s="587"/>
      <c r="L3" s="258" t="s">
        <v>280</v>
      </c>
      <c r="M3" s="259" t="s">
        <v>281</v>
      </c>
      <c r="N3" s="270" t="s">
        <v>326</v>
      </c>
      <c r="O3" s="260" t="s">
        <v>321</v>
      </c>
      <c r="P3" s="271" t="s">
        <v>280</v>
      </c>
      <c r="Q3" s="272" t="s">
        <v>281</v>
      </c>
      <c r="R3" s="273" t="s">
        <v>327</v>
      </c>
      <c r="S3" s="274" t="s">
        <v>322</v>
      </c>
      <c r="T3" s="275" t="s">
        <v>280</v>
      </c>
      <c r="U3" s="276" t="s">
        <v>281</v>
      </c>
      <c r="V3" s="277" t="s">
        <v>328</v>
      </c>
      <c r="W3" s="278" t="s">
        <v>323</v>
      </c>
    </row>
    <row r="4" spans="11:26" s="151" customFormat="1" ht="19.5" customHeight="1">
      <c r="K4" s="245" t="s">
        <v>324</v>
      </c>
      <c r="L4" s="249">
        <f>2328406/1000</f>
        <v>2328.4059999999999</v>
      </c>
      <c r="M4" s="243">
        <f>3830932/1000</f>
        <v>3830.9319999999998</v>
      </c>
      <c r="N4" s="243">
        <f>3129807/1000</f>
        <v>3129.8069999999998</v>
      </c>
      <c r="O4" s="244">
        <f>SUM(L4:N4)</f>
        <v>9289.1450000000004</v>
      </c>
      <c r="P4" s="249">
        <f>2124699/1000</f>
        <v>2124.6990000000001</v>
      </c>
      <c r="Q4" s="243">
        <f>3533958/1000</f>
        <v>3533.9580000000001</v>
      </c>
      <c r="R4" s="243">
        <f>2849160/1000</f>
        <v>2849.16</v>
      </c>
      <c r="S4" s="244">
        <f>SUM(P4:R4)</f>
        <v>8507.8169999999991</v>
      </c>
      <c r="T4" s="247">
        <f>1758086/1000</f>
        <v>1758.086</v>
      </c>
      <c r="U4" s="243">
        <f>2935252/1000</f>
        <v>2935.252</v>
      </c>
      <c r="V4" s="243">
        <f>2359144/1000</f>
        <v>2359.1439999999998</v>
      </c>
      <c r="W4" s="269">
        <f>SUM(T4:V4)</f>
        <v>7052.482</v>
      </c>
    </row>
    <row r="5" spans="11:26" s="78" customFormat="1" ht="19.5" customHeight="1">
      <c r="K5" s="246" t="s">
        <v>286</v>
      </c>
      <c r="L5" s="250">
        <v>29</v>
      </c>
      <c r="M5" s="239">
        <v>29</v>
      </c>
      <c r="N5" s="239">
        <v>29</v>
      </c>
      <c r="O5" s="240">
        <f t="shared" ref="O5:O8" si="0">SUM(L5:N5)</f>
        <v>87</v>
      </c>
      <c r="P5" s="250">
        <v>26.9</v>
      </c>
      <c r="Q5" s="239">
        <v>26.9</v>
      </c>
      <c r="R5" s="239">
        <v>26.9</v>
      </c>
      <c r="S5" s="240">
        <f t="shared" ref="S5:S8" si="1">SUM(P5:R5)</f>
        <v>80.699999999999989</v>
      </c>
      <c r="T5" s="248">
        <v>23</v>
      </c>
      <c r="U5" s="239">
        <v>23</v>
      </c>
      <c r="V5" s="239">
        <v>23</v>
      </c>
      <c r="W5" s="267">
        <f t="shared" ref="W5:W8" si="2">SUM(T5:V5)</f>
        <v>69</v>
      </c>
    </row>
    <row r="6" spans="11:26" s="151" customFormat="1" ht="19.5" customHeight="1">
      <c r="K6" s="246" t="s">
        <v>282</v>
      </c>
      <c r="L6" s="250">
        <v>15</v>
      </c>
      <c r="M6" s="239">
        <v>22</v>
      </c>
      <c r="N6" s="239">
        <v>18</v>
      </c>
      <c r="O6" s="240">
        <f t="shared" si="0"/>
        <v>55</v>
      </c>
      <c r="P6" s="250">
        <v>15</v>
      </c>
      <c r="Q6" s="239">
        <v>22</v>
      </c>
      <c r="R6" s="239">
        <v>18</v>
      </c>
      <c r="S6" s="240">
        <f t="shared" si="1"/>
        <v>55</v>
      </c>
      <c r="T6" s="248">
        <v>15</v>
      </c>
      <c r="U6" s="239">
        <v>22</v>
      </c>
      <c r="V6" s="239">
        <v>18</v>
      </c>
      <c r="W6" s="267">
        <f t="shared" si="2"/>
        <v>55</v>
      </c>
    </row>
    <row r="7" spans="11:26" s="151" customFormat="1" ht="19.5" customHeight="1">
      <c r="K7" s="246" t="s">
        <v>325</v>
      </c>
      <c r="L7" s="250">
        <f>L4/L6</f>
        <v>155.22706666666667</v>
      </c>
      <c r="M7" s="239">
        <f>M4/M6</f>
        <v>174.13327272727273</v>
      </c>
      <c r="N7" s="239">
        <f>N4/N6</f>
        <v>173.87816666666666</v>
      </c>
      <c r="O7" s="240">
        <f t="shared" si="0"/>
        <v>503.23850606060603</v>
      </c>
      <c r="P7" s="250">
        <f>P4/P6</f>
        <v>141.64660000000001</v>
      </c>
      <c r="Q7" s="239">
        <f t="shared" ref="Q7:R7" si="3">Q4/Q6</f>
        <v>160.63445454545456</v>
      </c>
      <c r="R7" s="239">
        <f t="shared" si="3"/>
        <v>158.28666666666666</v>
      </c>
      <c r="S7" s="240">
        <f t="shared" si="1"/>
        <v>460.56772121212123</v>
      </c>
      <c r="T7" s="248">
        <f>T4/T6</f>
        <v>117.20573333333333</v>
      </c>
      <c r="U7" s="239">
        <f t="shared" ref="U7:V7" si="4">U4/U6</f>
        <v>133.42054545454545</v>
      </c>
      <c r="V7" s="239">
        <f t="shared" si="4"/>
        <v>131.06355555555555</v>
      </c>
      <c r="W7" s="267">
        <f t="shared" si="2"/>
        <v>381.68983434343431</v>
      </c>
    </row>
    <row r="8" spans="11:26" s="151" customFormat="1" ht="19.5" customHeight="1" thickBot="1">
      <c r="K8" s="279" t="s">
        <v>285</v>
      </c>
      <c r="L8" s="281">
        <f>L4/L5</f>
        <v>80.289862068965519</v>
      </c>
      <c r="M8" s="261">
        <f t="shared" ref="M8:N8" si="5">M4/M5</f>
        <v>132.10110344827586</v>
      </c>
      <c r="N8" s="261">
        <f t="shared" si="5"/>
        <v>107.92437931034482</v>
      </c>
      <c r="O8" s="262">
        <f t="shared" si="0"/>
        <v>320.31534482758622</v>
      </c>
      <c r="P8" s="281">
        <f>P4/P5</f>
        <v>78.985092936802985</v>
      </c>
      <c r="Q8" s="261">
        <f t="shared" ref="Q8:V8" si="6">Q4/Q5</f>
        <v>131.37390334572493</v>
      </c>
      <c r="R8" s="261">
        <f t="shared" si="6"/>
        <v>105.91672862453531</v>
      </c>
      <c r="S8" s="242">
        <f t="shared" si="1"/>
        <v>316.27572490706325</v>
      </c>
      <c r="T8" s="280">
        <f t="shared" si="6"/>
        <v>76.438521739130437</v>
      </c>
      <c r="U8" s="241">
        <f t="shared" si="6"/>
        <v>127.61965217391304</v>
      </c>
      <c r="V8" s="241">
        <f t="shared" si="6"/>
        <v>102.57147826086955</v>
      </c>
      <c r="W8" s="268">
        <f t="shared" si="2"/>
        <v>306.62965217391303</v>
      </c>
      <c r="Z8" s="151">
        <f>235*30</f>
        <v>7050</v>
      </c>
    </row>
    <row r="9" spans="11:26" s="151" customFormat="1" ht="7.5" customHeight="1"/>
    <row r="10" spans="11:26" s="151" customFormat="1" ht="19.5" customHeight="1">
      <c r="K10" s="150" t="s">
        <v>294</v>
      </c>
      <c r="L10" s="564" t="s">
        <v>312</v>
      </c>
      <c r="M10" s="564"/>
      <c r="N10" s="564"/>
      <c r="O10" s="564"/>
      <c r="P10" s="564"/>
      <c r="Q10" s="564"/>
      <c r="R10" s="564"/>
      <c r="S10" s="564"/>
      <c r="T10" s="564"/>
      <c r="U10" s="564"/>
      <c r="V10" s="564"/>
    </row>
    <row r="11" spans="11:26" s="151" customFormat="1" ht="19.5" customHeight="1">
      <c r="K11" s="252"/>
      <c r="L11" s="565" t="s">
        <v>287</v>
      </c>
      <c r="M11" s="565"/>
      <c r="N11" s="565"/>
      <c r="O11" s="565"/>
      <c r="P11" s="565"/>
      <c r="Q11" s="565"/>
      <c r="R11" s="565"/>
      <c r="S11" s="565"/>
      <c r="T11" s="565"/>
      <c r="U11" s="565"/>
      <c r="V11" s="565"/>
    </row>
    <row r="12" spans="11:26" s="151" customFormat="1" ht="19.5" customHeight="1">
      <c r="K12" s="252"/>
      <c r="L12" s="565" t="s">
        <v>310</v>
      </c>
      <c r="M12" s="565"/>
      <c r="N12" s="565"/>
      <c r="O12" s="565"/>
      <c r="P12" s="565"/>
      <c r="Q12" s="565"/>
      <c r="R12" s="565"/>
      <c r="S12" s="565"/>
      <c r="T12" s="565"/>
      <c r="U12" s="565"/>
      <c r="V12" s="565"/>
    </row>
    <row r="13" spans="11:26" s="151" customFormat="1" ht="19.5" customHeight="1">
      <c r="K13" s="252"/>
      <c r="L13" s="565"/>
      <c r="M13" s="565"/>
      <c r="N13" s="565"/>
      <c r="O13" s="565"/>
      <c r="P13" s="565"/>
      <c r="Q13" s="565"/>
      <c r="R13" s="565"/>
      <c r="S13" s="565"/>
      <c r="T13" s="565"/>
      <c r="U13" s="565"/>
      <c r="V13" s="565"/>
    </row>
    <row r="14" spans="11:26" s="151" customFormat="1" ht="19.5" customHeight="1">
      <c r="K14" s="150"/>
      <c r="L14" s="564" t="s">
        <v>311</v>
      </c>
      <c r="M14" s="564"/>
      <c r="N14" s="564"/>
      <c r="O14" s="564"/>
      <c r="P14" s="564"/>
      <c r="Q14" s="564"/>
      <c r="R14" s="564"/>
      <c r="S14" s="564"/>
      <c r="T14" s="564"/>
      <c r="U14" s="564"/>
      <c r="V14" s="564"/>
    </row>
    <row r="15" spans="11:26" s="151" customFormat="1" ht="19.5" customHeight="1">
      <c r="K15" s="252"/>
      <c r="L15" s="565" t="s">
        <v>288</v>
      </c>
      <c r="M15" s="565"/>
      <c r="N15" s="565"/>
      <c r="O15" s="565"/>
      <c r="P15" s="565"/>
      <c r="Q15" s="565"/>
      <c r="R15" s="565"/>
      <c r="S15" s="565"/>
      <c r="T15" s="565"/>
      <c r="U15" s="565"/>
      <c r="V15" s="565"/>
    </row>
    <row r="16" spans="11:26" s="151" customFormat="1" ht="19.5" customHeight="1">
      <c r="K16" s="252"/>
      <c r="L16" s="565" t="s">
        <v>329</v>
      </c>
      <c r="M16" s="565"/>
      <c r="N16" s="565"/>
      <c r="O16" s="565"/>
      <c r="P16" s="565"/>
      <c r="Q16" s="565"/>
      <c r="R16" s="565"/>
      <c r="S16" s="565"/>
      <c r="T16" s="565"/>
      <c r="U16" s="565"/>
      <c r="V16" s="565"/>
    </row>
    <row r="17" spans="11:23" s="151" customFormat="1" ht="16.5" customHeight="1">
      <c r="K17" s="252"/>
    </row>
    <row r="18" spans="11:23" s="151" customFormat="1" ht="19.5" customHeight="1" thickBot="1">
      <c r="K18" s="252" t="s">
        <v>313</v>
      </c>
    </row>
    <row r="19" spans="11:23" s="151" customFormat="1" ht="19.5" customHeight="1">
      <c r="K19" s="572" t="s">
        <v>299</v>
      </c>
      <c r="L19" s="566" t="s">
        <v>296</v>
      </c>
      <c r="M19" s="567"/>
      <c r="N19" s="567"/>
      <c r="O19" s="567"/>
      <c r="P19" s="567"/>
      <c r="Q19" s="567"/>
      <c r="R19" s="567"/>
      <c r="S19" s="567"/>
      <c r="T19" s="567"/>
      <c r="U19" s="567"/>
      <c r="V19" s="568"/>
    </row>
    <row r="20" spans="11:23" s="151" customFormat="1" ht="19.5" customHeight="1">
      <c r="K20" s="573"/>
      <c r="L20" s="569" t="s">
        <v>297</v>
      </c>
      <c r="M20" s="570"/>
      <c r="N20" s="570"/>
      <c r="O20" s="570"/>
      <c r="P20" s="570"/>
      <c r="Q20" s="570"/>
      <c r="R20" s="570"/>
      <c r="S20" s="570"/>
      <c r="T20" s="570"/>
      <c r="U20" s="570"/>
      <c r="V20" s="571"/>
    </row>
    <row r="21" spans="11:23" s="151" customFormat="1" ht="19.5" customHeight="1">
      <c r="K21" s="573"/>
      <c r="L21" s="569" t="s">
        <v>295</v>
      </c>
      <c r="M21" s="570"/>
      <c r="N21" s="570"/>
      <c r="O21" s="570"/>
      <c r="P21" s="570"/>
      <c r="Q21" s="570"/>
      <c r="R21" s="570"/>
      <c r="S21" s="570"/>
      <c r="T21" s="570"/>
      <c r="U21" s="570"/>
      <c r="V21" s="571"/>
    </row>
    <row r="22" spans="11:23" s="151" customFormat="1" ht="19.5" customHeight="1" thickBot="1">
      <c r="K22" s="253" t="s">
        <v>300</v>
      </c>
      <c r="L22" s="561" t="s">
        <v>298</v>
      </c>
      <c r="M22" s="562"/>
      <c r="N22" s="562"/>
      <c r="O22" s="562"/>
      <c r="P22" s="562"/>
      <c r="Q22" s="562"/>
      <c r="R22" s="562"/>
      <c r="S22" s="562"/>
      <c r="T22" s="562"/>
      <c r="U22" s="562"/>
      <c r="V22" s="563"/>
    </row>
    <row r="23" spans="11:23" s="151" customFormat="1" ht="15" customHeight="1">
      <c r="K23" s="252"/>
    </row>
    <row r="24" spans="11:23" s="151" customFormat="1" ht="19.5" customHeight="1" thickBot="1">
      <c r="K24" s="252" t="s">
        <v>314</v>
      </c>
    </row>
    <row r="25" spans="11:23" s="151" customFormat="1" ht="19.5" customHeight="1">
      <c r="K25" s="556" t="s">
        <v>307</v>
      </c>
      <c r="L25" s="536" t="s">
        <v>127</v>
      </c>
      <c r="M25" s="537"/>
      <c r="N25" s="537"/>
      <c r="O25" s="538"/>
      <c r="P25" s="539" t="s">
        <v>292</v>
      </c>
      <c r="Q25" s="540"/>
      <c r="R25" s="540"/>
      <c r="S25" s="541"/>
      <c r="T25" s="542" t="s">
        <v>291</v>
      </c>
      <c r="U25" s="543"/>
      <c r="V25" s="543"/>
      <c r="W25" s="544"/>
    </row>
    <row r="26" spans="11:23" s="151" customFormat="1" ht="19.5" customHeight="1" thickBot="1">
      <c r="K26" s="557"/>
      <c r="L26" s="545" t="s">
        <v>293</v>
      </c>
      <c r="M26" s="546"/>
      <c r="N26" s="546"/>
      <c r="O26" s="547"/>
      <c r="P26" s="548" t="s">
        <v>289</v>
      </c>
      <c r="Q26" s="549"/>
      <c r="R26" s="549"/>
      <c r="S26" s="550"/>
      <c r="T26" s="551" t="s">
        <v>290</v>
      </c>
      <c r="U26" s="552"/>
      <c r="V26" s="552"/>
      <c r="W26" s="553"/>
    </row>
    <row r="27" spans="11:23" s="151" customFormat="1" ht="39.75" customHeight="1">
      <c r="K27" s="554" t="s">
        <v>308</v>
      </c>
      <c r="L27" s="574" t="s">
        <v>305</v>
      </c>
      <c r="M27" s="575"/>
      <c r="N27" s="575"/>
      <c r="O27" s="576"/>
      <c r="P27" s="583" t="s">
        <v>301</v>
      </c>
      <c r="Q27" s="584"/>
      <c r="R27" s="584"/>
      <c r="S27" s="585"/>
      <c r="T27" s="530" t="s">
        <v>309</v>
      </c>
      <c r="U27" s="531"/>
      <c r="V27" s="531"/>
      <c r="W27" s="532"/>
    </row>
    <row r="28" spans="11:23" s="151" customFormat="1" ht="19.5" customHeight="1">
      <c r="K28" s="554"/>
      <c r="L28" s="577" t="s">
        <v>306</v>
      </c>
      <c r="M28" s="578"/>
      <c r="N28" s="578"/>
      <c r="O28" s="579"/>
      <c r="P28" s="577" t="s">
        <v>302</v>
      </c>
      <c r="Q28" s="578"/>
      <c r="R28" s="578"/>
      <c r="S28" s="579"/>
      <c r="T28" s="533" t="s">
        <v>303</v>
      </c>
      <c r="U28" s="534"/>
      <c r="V28" s="534"/>
      <c r="W28" s="535"/>
    </row>
    <row r="29" spans="11:23" s="151" customFormat="1" ht="19.5" customHeight="1" thickBot="1">
      <c r="K29" s="555"/>
      <c r="L29" s="580"/>
      <c r="M29" s="581"/>
      <c r="N29" s="581"/>
      <c r="O29" s="582"/>
      <c r="P29" s="580"/>
      <c r="Q29" s="581"/>
      <c r="R29" s="581"/>
      <c r="S29" s="582"/>
      <c r="T29" s="558" t="s">
        <v>304</v>
      </c>
      <c r="U29" s="559"/>
      <c r="V29" s="559"/>
      <c r="W29" s="560"/>
    </row>
    <row r="35" spans="12:24">
      <c r="X35" s="36"/>
    </row>
    <row r="39" spans="12:24" ht="17.25" customHeight="1"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</row>
    <row r="40" spans="12:24" ht="17.25" customHeight="1"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</row>
    <row r="41" spans="12:24" ht="17.25"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</row>
    <row r="42" spans="12:24" ht="17.25"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</row>
  </sheetData>
  <mergeCells count="31">
    <mergeCell ref="K2:K3"/>
    <mergeCell ref="L14:V14"/>
    <mergeCell ref="L12:V12"/>
    <mergeCell ref="L21:V21"/>
    <mergeCell ref="L2:O2"/>
    <mergeCell ref="P2:S2"/>
    <mergeCell ref="T2:W2"/>
    <mergeCell ref="K27:K29"/>
    <mergeCell ref="K25:K26"/>
    <mergeCell ref="T29:W29"/>
    <mergeCell ref="L22:V22"/>
    <mergeCell ref="L10:V10"/>
    <mergeCell ref="L11:V11"/>
    <mergeCell ref="L13:V13"/>
    <mergeCell ref="L19:V19"/>
    <mergeCell ref="L20:V20"/>
    <mergeCell ref="L15:V15"/>
    <mergeCell ref="L16:V16"/>
    <mergeCell ref="K19:K21"/>
    <mergeCell ref="L27:O27"/>
    <mergeCell ref="L28:O29"/>
    <mergeCell ref="P27:S27"/>
    <mergeCell ref="P28:S29"/>
    <mergeCell ref="T27:W27"/>
    <mergeCell ref="T28:W28"/>
    <mergeCell ref="L25:O25"/>
    <mergeCell ref="P25:S25"/>
    <mergeCell ref="T25:W25"/>
    <mergeCell ref="L26:O26"/>
    <mergeCell ref="P26:S26"/>
    <mergeCell ref="T26:W26"/>
  </mergeCells>
  <phoneticPr fontId="1" type="noConversion"/>
  <pageMargins left="0.18" right="0.17" top="0.99" bottom="0.34" header="0.31496062992125984" footer="0.31496062992125984"/>
  <pageSetup paperSize="9" scale="7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2:D16"/>
  <sheetViews>
    <sheetView workbookViewId="0">
      <selection activeCell="B16" sqref="B16:D16"/>
    </sheetView>
  </sheetViews>
  <sheetFormatPr defaultRowHeight="17.25"/>
  <cols>
    <col min="1" max="1" width="19.375" style="151" customWidth="1"/>
    <col min="2" max="2" width="38.25" style="151" customWidth="1"/>
    <col min="3" max="3" width="38.75" style="151" customWidth="1"/>
    <col min="4" max="4" width="42.75" style="151" customWidth="1"/>
    <col min="5" max="16384" width="9" style="151"/>
  </cols>
  <sheetData>
    <row r="2" spans="1:4">
      <c r="B2" s="209"/>
    </row>
    <row r="4" spans="1:4">
      <c r="A4" s="599" t="s">
        <v>247</v>
      </c>
      <c r="B4" s="599"/>
      <c r="C4" s="599"/>
      <c r="D4" s="599"/>
    </row>
    <row r="5" spans="1:4">
      <c r="A5" s="600" t="s">
        <v>255</v>
      </c>
      <c r="B5" s="600"/>
      <c r="C5" s="600"/>
      <c r="D5" s="600"/>
    </row>
    <row r="6" spans="1:4">
      <c r="A6" s="600" t="s">
        <v>254</v>
      </c>
      <c r="B6" s="600"/>
      <c r="C6" s="600"/>
      <c r="D6" s="600"/>
    </row>
    <row r="7" spans="1:4" ht="12.75" customHeight="1"/>
    <row r="8" spans="1:4" s="78" customFormat="1" ht="18" thickBot="1">
      <c r="A8" s="599" t="s">
        <v>248</v>
      </c>
      <c r="B8" s="599"/>
      <c r="C8" s="599"/>
      <c r="D8" s="599"/>
    </row>
    <row r="9" spans="1:4" s="78" customFormat="1" ht="20.25" customHeight="1">
      <c r="A9" s="601"/>
      <c r="B9" s="596" t="s">
        <v>250</v>
      </c>
      <c r="C9" s="597"/>
      <c r="D9" s="598"/>
    </row>
    <row r="10" spans="1:4" s="78" customFormat="1" ht="20.25" customHeight="1" thickBot="1">
      <c r="A10" s="602"/>
      <c r="B10" s="210" t="s">
        <v>270</v>
      </c>
      <c r="C10" s="210" t="s">
        <v>249</v>
      </c>
      <c r="D10" s="211" t="s">
        <v>253</v>
      </c>
    </row>
    <row r="11" spans="1:4" s="78" customFormat="1" ht="20.25" customHeight="1">
      <c r="A11" s="162" t="s">
        <v>252</v>
      </c>
      <c r="B11" s="212">
        <v>3</v>
      </c>
      <c r="C11" s="212">
        <v>3</v>
      </c>
      <c r="D11" s="213">
        <v>1</v>
      </c>
    </row>
    <row r="12" spans="1:4" s="78" customFormat="1" ht="103.5" customHeight="1" thickBot="1">
      <c r="A12" s="162" t="s">
        <v>257</v>
      </c>
      <c r="B12" s="214" t="s">
        <v>259</v>
      </c>
      <c r="C12" s="214" t="s">
        <v>256</v>
      </c>
      <c r="D12" s="215" t="s">
        <v>258</v>
      </c>
    </row>
    <row r="13" spans="1:4" s="78" customFormat="1" ht="51" hidden="1" customHeight="1" thickBot="1">
      <c r="A13" s="160" t="s">
        <v>251</v>
      </c>
      <c r="B13" s="218" t="s">
        <v>264</v>
      </c>
      <c r="C13" s="216" t="s">
        <v>260</v>
      </c>
      <c r="D13" s="217" t="s">
        <v>265</v>
      </c>
    </row>
    <row r="14" spans="1:4" ht="63.75" customHeight="1" thickBot="1">
      <c r="A14" s="229" t="s">
        <v>266</v>
      </c>
      <c r="B14" s="226" t="s">
        <v>267</v>
      </c>
      <c r="C14" s="227" t="s">
        <v>268</v>
      </c>
      <c r="D14" s="228" t="s">
        <v>269</v>
      </c>
    </row>
    <row r="15" spans="1:4" ht="71.25" customHeight="1" thickBot="1">
      <c r="A15" s="229" t="s">
        <v>271</v>
      </c>
      <c r="B15" s="594" t="s">
        <v>273</v>
      </c>
      <c r="C15" s="594"/>
      <c r="D15" s="595"/>
    </row>
    <row r="16" spans="1:4" ht="53.25" customHeight="1" thickBot="1">
      <c r="A16" s="229" t="s">
        <v>272</v>
      </c>
      <c r="B16" s="594" t="s">
        <v>274</v>
      </c>
      <c r="C16" s="594"/>
      <c r="D16" s="595"/>
    </row>
  </sheetData>
  <mergeCells count="8">
    <mergeCell ref="B15:D15"/>
    <mergeCell ref="B16:D16"/>
    <mergeCell ref="B9:D9"/>
    <mergeCell ref="A4:D4"/>
    <mergeCell ref="A5:D5"/>
    <mergeCell ref="A6:D6"/>
    <mergeCell ref="A8:D8"/>
    <mergeCell ref="A9:A10"/>
  </mergeCells>
  <phoneticPr fontId="1" type="noConversion"/>
  <pageMargins left="0.3" right="0.23622047244094491" top="0.98425196850393704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H10" sqref="H10"/>
    </sheetView>
  </sheetViews>
  <sheetFormatPr defaultRowHeight="16.5"/>
  <cols>
    <col min="1" max="1" width="13.625" customWidth="1"/>
    <col min="2" max="2" width="9.5" bestFit="1" customWidth="1"/>
    <col min="3" max="3" width="10.25" bestFit="1" customWidth="1"/>
  </cols>
  <sheetData>
    <row r="1" spans="1:3">
      <c r="A1">
        <v>6500000</v>
      </c>
      <c r="B1">
        <v>650000</v>
      </c>
      <c r="C1">
        <v>0</v>
      </c>
    </row>
    <row r="2" spans="1:3">
      <c r="A2">
        <v>34000000</v>
      </c>
      <c r="B2">
        <f>5000000+14000000+15000000</f>
        <v>34000000</v>
      </c>
      <c r="C2">
        <f>34000000-39220000</f>
        <v>-5220000</v>
      </c>
    </row>
    <row r="3" spans="1:3">
      <c r="A3">
        <v>37200000</v>
      </c>
      <c r="B3">
        <f>14600000+9500000+2500000+8000000+2600000</f>
        <v>37200000</v>
      </c>
      <c r="C3">
        <f>37200000-30880000</f>
        <v>6320000</v>
      </c>
    </row>
    <row r="4" spans="1:3">
      <c r="A4">
        <v>48700000</v>
      </c>
      <c r="B4">
        <f>5400000+14000000+7000000+3000000+5000000+5500000+4000000+4800000</f>
        <v>48700000</v>
      </c>
      <c r="C4">
        <f>48700000-43500000</f>
        <v>5200000</v>
      </c>
    </row>
    <row r="5" spans="1:3">
      <c r="A5">
        <v>21500000</v>
      </c>
      <c r="B5">
        <f>18500000+1500000+1500000</f>
        <v>21500000</v>
      </c>
      <c r="C5">
        <f>21500000-18500000</f>
        <v>3000000</v>
      </c>
    </row>
    <row r="6" spans="1:3">
      <c r="A6">
        <v>17500000</v>
      </c>
      <c r="B6">
        <f>11000000+6500000</f>
        <v>17500000</v>
      </c>
      <c r="C6">
        <f>17500000-19200000</f>
        <v>-1700000</v>
      </c>
    </row>
    <row r="7" spans="1:3">
      <c r="A7">
        <f>SUM(A1:A6)</f>
        <v>165400000</v>
      </c>
      <c r="C7">
        <f>SUM(C1:C6)</f>
        <v>7600000</v>
      </c>
    </row>
    <row r="8" spans="1:3">
      <c r="C8">
        <f>165400000-157800000</f>
        <v>7600000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14</vt:i4>
      </vt:variant>
    </vt:vector>
  </HeadingPairs>
  <TitlesOfParts>
    <vt:vector size="32" baseType="lpstr">
      <vt:lpstr>25년 예산_보전</vt:lpstr>
      <vt:lpstr>26년 사용금액_보전</vt:lpstr>
      <vt:lpstr>보고_0105</vt:lpstr>
      <vt:lpstr>보고_0107</vt:lpstr>
      <vt:lpstr>보고_0108</vt:lpstr>
      <vt:lpstr>보고_0113</vt:lpstr>
      <vt:lpstr>보고_0115</vt:lpstr>
      <vt:lpstr>보고_0122</vt:lpstr>
      <vt:lpstr>보고_0126</vt:lpstr>
      <vt:lpstr>보고_0131</vt:lpstr>
      <vt:lpstr>보고_1124</vt:lpstr>
      <vt:lpstr>생산관리비내역</vt:lpstr>
      <vt:lpstr>생산장려금_TO_조장부조장</vt:lpstr>
      <vt:lpstr>GF_생산문제점</vt:lpstr>
      <vt:lpstr>장마_혹한기대비</vt:lpstr>
      <vt:lpstr>1공장 SHUT_DOWN</vt:lpstr>
      <vt:lpstr>DHA_출장</vt:lpstr>
      <vt:lpstr>Sheet4</vt:lpstr>
      <vt:lpstr>'1공장 SHUT_DOWN'!Print_Area</vt:lpstr>
      <vt:lpstr>DHA_출장!Print_Area</vt:lpstr>
      <vt:lpstr>GF_생산문제점!Print_Area</vt:lpstr>
      <vt:lpstr>보고_0105!Print_Area</vt:lpstr>
      <vt:lpstr>보고_0107!Print_Area</vt:lpstr>
      <vt:lpstr>보고_0108!Print_Area</vt:lpstr>
      <vt:lpstr>보고_0113!Print_Area</vt:lpstr>
      <vt:lpstr>보고_0115!Print_Area</vt:lpstr>
      <vt:lpstr>보고_0122!Print_Area</vt:lpstr>
      <vt:lpstr>보고_0126!Print_Area</vt:lpstr>
      <vt:lpstr>보고_0131!Print_Area</vt:lpstr>
      <vt:lpstr>보고_1124!Print_Area</vt:lpstr>
      <vt:lpstr>생산장려금_TO_조장부조장!Print_Area</vt:lpstr>
      <vt:lpstr>장마_혹한기대비!Print_Area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2026-01-26T05:24:44Z</cp:lastPrinted>
  <dcterms:created xsi:type="dcterms:W3CDTF">2006-09-13T11:19:49Z</dcterms:created>
  <dcterms:modified xsi:type="dcterms:W3CDTF">2026-02-12T06:52:36Z</dcterms:modified>
</cp:coreProperties>
</file>