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\Desktop\정민훈\월 마감자료\26년 기안보고_생산_보전_안전보건\"/>
    </mc:Choice>
  </mc:AlternateContent>
  <bookViews>
    <workbookView xWindow="0" yWindow="0" windowWidth="28800" windowHeight="11832" firstSheet="2" activeTab="2"/>
  </bookViews>
  <sheets>
    <sheet name="25년 예산_보전" sheetId="1" r:id="rId1"/>
    <sheet name="26년 사용금액_보전_공정_연구소" sheetId="7" r:id="rId2"/>
    <sheet name="보고_0304" sheetId="42" r:id="rId3"/>
    <sheet name="보고_0305" sheetId="39" r:id="rId4"/>
    <sheet name="보고_0313" sheetId="44" r:id="rId5"/>
    <sheet name="보고_0324_수선비" sheetId="46" r:id="rId6"/>
    <sheet name="보고_0324_소모품" sheetId="47" r:id="rId7"/>
    <sheet name="보고_0324_소모품_STEEL_ROLL" sheetId="50" r:id="rId8"/>
    <sheet name="서명란" sheetId="33" r:id="rId9"/>
  </sheets>
  <definedNames>
    <definedName name="_xlnm.Print_Area" localSheetId="2">보고_0304!$T$9:$X$16</definedName>
    <definedName name="_xlnm.Print_Area" localSheetId="3">보고_0305!$T$9:$Y$27</definedName>
    <definedName name="_xlnm.Print_Area" localSheetId="4">보고_0313!$T$42:$Y$67</definedName>
    <definedName name="_xlnm.Print_Area" localSheetId="6">보고_0324_소모품!$T$42:$Y$71</definedName>
    <definedName name="_xlnm.Print_Area" localSheetId="7">보고_0324_소모품_STEEL_ROLL!$T$42:$Y$66</definedName>
    <definedName name="_xlnm.Print_Area" localSheetId="5">보고_0324_수선비!$T$42:$Y$66</definedName>
    <definedName name="슬라이서_기안팀">#N/A</definedName>
  </definedNames>
  <calcPr calcId="162913"/>
  <extLst>
    <ext xmlns:x14="http://schemas.microsoft.com/office/spreadsheetml/2009/9/main" uri="{876F7934-8845-4945-9796-88D515C7AA90}">
      <x14:pivotCaches>
        <pivotCache cacheId="3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AK44" i="42" l="1"/>
  <c r="AG45" i="42" l="1"/>
  <c r="AI42" i="42" l="1"/>
  <c r="AG44" i="42"/>
  <c r="AH43" i="42"/>
  <c r="AH42" i="42"/>
  <c r="AO58" i="50" l="1"/>
  <c r="AN58" i="50"/>
  <c r="AM58" i="50"/>
  <c r="AO56" i="50"/>
  <c r="AN56" i="50"/>
  <c r="AM56" i="50"/>
  <c r="AP55" i="50"/>
  <c r="AP54" i="50"/>
  <c r="AP53" i="50"/>
  <c r="AP52" i="50"/>
  <c r="AP51" i="50"/>
  <c r="AP50" i="50"/>
  <c r="AP49" i="50"/>
  <c r="AG49" i="50"/>
  <c r="AE49" i="50"/>
  <c r="AD49" i="50"/>
  <c r="AC49" i="50"/>
  <c r="AP48" i="50"/>
  <c r="AG48" i="50"/>
  <c r="AF48" i="50"/>
  <c r="AG47" i="50"/>
  <c r="AF47" i="50"/>
  <c r="AF49" i="50" s="1"/>
  <c r="AG46" i="50"/>
  <c r="AF46" i="50"/>
  <c r="X45" i="50"/>
  <c r="X41" i="50"/>
  <c r="X35" i="50"/>
  <c r="AA17" i="50"/>
  <c r="X15" i="50"/>
  <c r="H9" i="50" s="1"/>
  <c r="Y9" i="50"/>
  <c r="O8" i="50"/>
  <c r="N8" i="50"/>
  <c r="M8" i="50"/>
  <c r="K8" i="50"/>
  <c r="I8" i="50"/>
  <c r="H8" i="50"/>
  <c r="G8" i="50"/>
  <c r="F8" i="50"/>
  <c r="E8" i="50"/>
  <c r="D8" i="50"/>
  <c r="P7" i="50"/>
  <c r="Q7" i="50" s="1"/>
  <c r="P6" i="50"/>
  <c r="Q6" i="50" s="1"/>
  <c r="P5" i="50"/>
  <c r="Q5" i="50" s="1"/>
  <c r="L4" i="50"/>
  <c r="L8" i="50" s="1"/>
  <c r="J4" i="50"/>
  <c r="J8" i="50" s="1"/>
  <c r="H4" i="50"/>
  <c r="D4" i="50"/>
  <c r="P4" i="50" s="1"/>
  <c r="Q4" i="50" s="1"/>
  <c r="P3" i="50"/>
  <c r="P8" i="50" s="1"/>
  <c r="AP56" i="50" l="1"/>
  <c r="AP58" i="50"/>
  <c r="Q3" i="50"/>
  <c r="Q8" i="50" s="1"/>
  <c r="X50" i="47"/>
  <c r="X45" i="47"/>
  <c r="AO63" i="47"/>
  <c r="AP63" i="47" s="1"/>
  <c r="AN63" i="47"/>
  <c r="AM63" i="47"/>
  <c r="AO61" i="47"/>
  <c r="AN61" i="47"/>
  <c r="AM61" i="47"/>
  <c r="AP60" i="47"/>
  <c r="AP59" i="47"/>
  <c r="AP58" i="47"/>
  <c r="AP57" i="47"/>
  <c r="AP56" i="47"/>
  <c r="AP55" i="47"/>
  <c r="AP54" i="47"/>
  <c r="AG54" i="47"/>
  <c r="AE54" i="47"/>
  <c r="AD54" i="47"/>
  <c r="AC54" i="47"/>
  <c r="AP53" i="47"/>
  <c r="AG53" i="47"/>
  <c r="AF53" i="47"/>
  <c r="AG52" i="47"/>
  <c r="AF52" i="47"/>
  <c r="AF54" i="47" s="1"/>
  <c r="AG51" i="47"/>
  <c r="AF51" i="47"/>
  <c r="X44" i="47"/>
  <c r="X41" i="47"/>
  <c r="X35" i="47"/>
  <c r="AA17" i="47"/>
  <c r="X15" i="47"/>
  <c r="H9" i="47" s="1"/>
  <c r="Y9" i="47"/>
  <c r="O8" i="47"/>
  <c r="N8" i="47"/>
  <c r="M8" i="47"/>
  <c r="K8" i="47"/>
  <c r="I8" i="47"/>
  <c r="G8" i="47"/>
  <c r="F8" i="47"/>
  <c r="E8" i="47"/>
  <c r="P7" i="47"/>
  <c r="Q7" i="47" s="1"/>
  <c r="P6" i="47"/>
  <c r="Q6" i="47" s="1"/>
  <c r="P5" i="47"/>
  <c r="Q5" i="47" s="1"/>
  <c r="L4" i="47"/>
  <c r="L8" i="47" s="1"/>
  <c r="J4" i="47"/>
  <c r="J8" i="47" s="1"/>
  <c r="H4" i="47"/>
  <c r="H8" i="47" s="1"/>
  <c r="D4" i="47"/>
  <c r="D8" i="47" s="1"/>
  <c r="P3" i="47"/>
  <c r="Q3" i="47" s="1"/>
  <c r="AP61" i="47" l="1"/>
  <c r="P4" i="47"/>
  <c r="P8" i="47" l="1"/>
  <c r="Q4" i="47"/>
  <c r="Q8" i="47" s="1"/>
  <c r="X44" i="46"/>
  <c r="AO58" i="46"/>
  <c r="AN58" i="46"/>
  <c r="AM58" i="46"/>
  <c r="AO56" i="46"/>
  <c r="AN56" i="46"/>
  <c r="AM56" i="46"/>
  <c r="AP55" i="46"/>
  <c r="AP54" i="46"/>
  <c r="AP53" i="46"/>
  <c r="AP52" i="46"/>
  <c r="AP51" i="46"/>
  <c r="AP50" i="46"/>
  <c r="AP49" i="46"/>
  <c r="AE49" i="46"/>
  <c r="AD49" i="46"/>
  <c r="AC49" i="46"/>
  <c r="AP48" i="46"/>
  <c r="AG48" i="46"/>
  <c r="AF48" i="46"/>
  <c r="AG47" i="46"/>
  <c r="AG49" i="46" s="1"/>
  <c r="AF47" i="46"/>
  <c r="AF49" i="46" s="1"/>
  <c r="AG46" i="46"/>
  <c r="AF46" i="46"/>
  <c r="X41" i="46"/>
  <c r="X35" i="46"/>
  <c r="AA17" i="46"/>
  <c r="X15" i="46"/>
  <c r="H9" i="46" s="1"/>
  <c r="Y9" i="46"/>
  <c r="O8" i="46"/>
  <c r="N8" i="46"/>
  <c r="M8" i="46"/>
  <c r="K8" i="46"/>
  <c r="I8" i="46"/>
  <c r="G8" i="46"/>
  <c r="F8" i="46"/>
  <c r="E8" i="46"/>
  <c r="D8" i="46"/>
  <c r="P7" i="46"/>
  <c r="Q7" i="46" s="1"/>
  <c r="P6" i="46"/>
  <c r="Q6" i="46" s="1"/>
  <c r="P5" i="46"/>
  <c r="Q5" i="46" s="1"/>
  <c r="L4" i="46"/>
  <c r="L8" i="46" s="1"/>
  <c r="J4" i="46"/>
  <c r="J8" i="46" s="1"/>
  <c r="H4" i="46"/>
  <c r="H8" i="46" s="1"/>
  <c r="D4" i="46"/>
  <c r="P3" i="46"/>
  <c r="Q3" i="46" s="1"/>
  <c r="AP56" i="46" l="1"/>
  <c r="AP58" i="46"/>
  <c r="P4" i="46"/>
  <c r="X45" i="46"/>
  <c r="P8" i="46"/>
  <c r="Q4" i="46"/>
  <c r="Q8" i="46"/>
  <c r="AO59" i="44" l="1"/>
  <c r="AP59" i="44" s="1"/>
  <c r="AN59" i="44"/>
  <c r="AM59" i="44"/>
  <c r="AO57" i="44"/>
  <c r="AP57" i="44" s="1"/>
  <c r="AN57" i="44"/>
  <c r="AM57" i="44"/>
  <c r="AP56" i="44"/>
  <c r="AP55" i="44"/>
  <c r="AP54" i="44"/>
  <c r="AP53" i="44"/>
  <c r="AP52" i="44"/>
  <c r="AP51" i="44"/>
  <c r="AP50" i="44"/>
  <c r="AG50" i="44"/>
  <c r="AE50" i="44"/>
  <c r="AD50" i="44"/>
  <c r="AC50" i="44"/>
  <c r="AP49" i="44"/>
  <c r="AG49" i="44"/>
  <c r="AF49" i="44"/>
  <c r="AG48" i="44"/>
  <c r="AF48" i="44"/>
  <c r="AF50" i="44" s="1"/>
  <c r="AG47" i="44"/>
  <c r="AF47" i="44"/>
  <c r="X46" i="44"/>
  <c r="X41" i="44"/>
  <c r="X35" i="44"/>
  <c r="AA17" i="44"/>
  <c r="X15" i="44"/>
  <c r="H9" i="44" s="1"/>
  <c r="Y9" i="44"/>
  <c r="O8" i="44"/>
  <c r="N8" i="44"/>
  <c r="M8" i="44"/>
  <c r="K8" i="44"/>
  <c r="I8" i="44"/>
  <c r="H8" i="44"/>
  <c r="G8" i="44"/>
  <c r="F8" i="44"/>
  <c r="E8" i="44"/>
  <c r="D8" i="44"/>
  <c r="P7" i="44"/>
  <c r="Q7" i="44" s="1"/>
  <c r="P6" i="44"/>
  <c r="Q6" i="44" s="1"/>
  <c r="P5" i="44"/>
  <c r="Q5" i="44" s="1"/>
  <c r="L4" i="44"/>
  <c r="L8" i="44" s="1"/>
  <c r="J4" i="44"/>
  <c r="J8" i="44" s="1"/>
  <c r="H4" i="44"/>
  <c r="D4" i="44"/>
  <c r="P4" i="44" s="1"/>
  <c r="Q4" i="44" s="1"/>
  <c r="P3" i="44"/>
  <c r="P8" i="44" s="1"/>
  <c r="J51" i="7"/>
  <c r="J49" i="7"/>
  <c r="J48" i="7"/>
  <c r="J47" i="7"/>
  <c r="Q3" i="44" l="1"/>
  <c r="Q8" i="44" s="1"/>
  <c r="AH41" i="42"/>
  <c r="AB44" i="42"/>
  <c r="AH44" i="42" s="1"/>
  <c r="AC44" i="42"/>
  <c r="AC45" i="42" s="1"/>
  <c r="AD44" i="42"/>
  <c r="AD45" i="42" s="1"/>
  <c r="AE44" i="42"/>
  <c r="AE45" i="42" s="1"/>
  <c r="AF44" i="42"/>
  <c r="AF45" i="42" s="1"/>
  <c r="AB45" i="42" l="1"/>
  <c r="AH45" i="42" s="1"/>
  <c r="D50" i="7" l="1"/>
  <c r="D6" i="7" l="1"/>
  <c r="D56" i="7" l="1"/>
  <c r="Y9" i="39" l="1"/>
  <c r="D41" i="7" l="1"/>
  <c r="D20" i="7"/>
  <c r="D23" i="7"/>
  <c r="D35" i="7"/>
  <c r="D13" i="7"/>
  <c r="D10" i="7"/>
  <c r="D11" i="7"/>
  <c r="D37" i="7"/>
  <c r="D29" i="7"/>
  <c r="D14" i="7"/>
  <c r="D12" i="7"/>
  <c r="D39" i="7"/>
  <c r="D36" i="7"/>
  <c r="D24" i="7"/>
  <c r="D22" i="7"/>
  <c r="D15" i="7"/>
  <c r="D25" i="7"/>
  <c r="D33" i="7"/>
  <c r="D40" i="7"/>
  <c r="D16" i="7"/>
  <c r="D26" i="7"/>
  <c r="D32" i="7"/>
  <c r="D18" i="7"/>
  <c r="D21" i="7"/>
  <c r="D31" i="7"/>
  <c r="D27" i="7"/>
  <c r="D38" i="7"/>
  <c r="D28" i="7"/>
  <c r="D34" i="7"/>
  <c r="D19" i="7"/>
  <c r="D17" i="7"/>
  <c r="D30" i="7"/>
  <c r="D45" i="7"/>
  <c r="D52" i="7"/>
  <c r="D44" i="7"/>
  <c r="D9" i="7"/>
  <c r="X9" i="42" l="1"/>
  <c r="W16" i="42"/>
  <c r="W32" i="42" l="1"/>
  <c r="W27" i="42"/>
  <c r="Z18" i="42"/>
  <c r="H9" i="42"/>
  <c r="O8" i="42"/>
  <c r="N8" i="42"/>
  <c r="M8" i="42"/>
  <c r="K8" i="42"/>
  <c r="I8" i="42"/>
  <c r="G8" i="42"/>
  <c r="F8" i="42"/>
  <c r="E8" i="42"/>
  <c r="P7" i="42"/>
  <c r="Q7" i="42" s="1"/>
  <c r="P6" i="42"/>
  <c r="Q6" i="42" s="1"/>
  <c r="P5" i="42"/>
  <c r="Q5" i="42" s="1"/>
  <c r="L4" i="42"/>
  <c r="L8" i="42" s="1"/>
  <c r="J4" i="42"/>
  <c r="H4" i="42"/>
  <c r="H8" i="42" s="1"/>
  <c r="D4" i="42"/>
  <c r="D8" i="42" s="1"/>
  <c r="P3" i="42"/>
  <c r="Q3" i="42" s="1"/>
  <c r="P4" i="42" l="1"/>
  <c r="J8" i="42"/>
  <c r="Q4" i="42"/>
  <c r="Q8" i="42" s="1"/>
  <c r="P8" i="42"/>
  <c r="X46" i="39" l="1"/>
  <c r="AP59" i="39"/>
  <c r="AP56" i="39"/>
  <c r="AP55" i="39"/>
  <c r="AP54" i="39"/>
  <c r="AP53" i="39"/>
  <c r="AP52" i="39"/>
  <c r="AP51" i="39"/>
  <c r="AP50" i="39"/>
  <c r="AE50" i="39"/>
  <c r="AD50" i="39"/>
  <c r="AC50" i="39"/>
  <c r="AP49" i="39"/>
  <c r="AG49" i="39"/>
  <c r="AF49" i="39"/>
  <c r="AG48" i="39"/>
  <c r="AG50" i="39" s="1"/>
  <c r="AF48" i="39"/>
  <c r="AF50" i="39" s="1"/>
  <c r="AG47" i="39"/>
  <c r="AF47" i="39"/>
  <c r="X41" i="39"/>
  <c r="X35" i="39"/>
  <c r="AA17" i="39"/>
  <c r="X15" i="39"/>
  <c r="H9" i="39" s="1"/>
  <c r="O8" i="39"/>
  <c r="N8" i="39"/>
  <c r="M8" i="39"/>
  <c r="K8" i="39"/>
  <c r="I8" i="39"/>
  <c r="G8" i="39"/>
  <c r="F8" i="39"/>
  <c r="E8" i="39"/>
  <c r="P7" i="39"/>
  <c r="Q7" i="39" s="1"/>
  <c r="P6" i="39"/>
  <c r="Q6" i="39" s="1"/>
  <c r="P5" i="39"/>
  <c r="Q5" i="39" s="1"/>
  <c r="L4" i="39"/>
  <c r="L8" i="39" s="1"/>
  <c r="J4" i="39"/>
  <c r="J8" i="39" s="1"/>
  <c r="H4" i="39"/>
  <c r="H8" i="39" s="1"/>
  <c r="D4" i="39"/>
  <c r="P4" i="39" s="1"/>
  <c r="Q4" i="39" s="1"/>
  <c r="P3" i="39"/>
  <c r="P8" i="39" s="1"/>
  <c r="AP57" i="39" l="1"/>
  <c r="D8" i="39"/>
  <c r="Q3" i="39"/>
  <c r="Q8" i="39" s="1"/>
  <c r="O19" i="1" l="1"/>
  <c r="N19" i="1"/>
  <c r="M19" i="1"/>
  <c r="K19" i="1"/>
  <c r="I19" i="1"/>
  <c r="G19" i="1"/>
  <c r="F19" i="1"/>
  <c r="E19" i="1"/>
  <c r="P18" i="1"/>
  <c r="Q18" i="1" s="1"/>
  <c r="P17" i="1"/>
  <c r="Q17" i="1" s="1"/>
  <c r="P16" i="1"/>
  <c r="Q16" i="1" s="1"/>
  <c r="L15" i="1"/>
  <c r="L19" i="1" s="1"/>
  <c r="J15" i="1"/>
  <c r="J19" i="1" s="1"/>
  <c r="H15" i="1"/>
  <c r="H19" i="1" s="1"/>
  <c r="D15" i="1"/>
  <c r="D19" i="1" s="1"/>
  <c r="P14" i="1"/>
  <c r="Q14" i="1" s="1"/>
  <c r="O10" i="1"/>
  <c r="N10" i="1"/>
  <c r="M10" i="1"/>
  <c r="L10" i="1"/>
  <c r="K10" i="1"/>
  <c r="J10" i="1"/>
  <c r="I10" i="1"/>
  <c r="H10" i="1"/>
  <c r="G10" i="1"/>
  <c r="F10" i="1"/>
  <c r="E10" i="1"/>
  <c r="D10" i="1"/>
  <c r="P9" i="1"/>
  <c r="Q9" i="1" s="1"/>
  <c r="P8" i="1"/>
  <c r="Q8" i="1" s="1"/>
  <c r="P7" i="1"/>
  <c r="Q7" i="1" s="1"/>
  <c r="P6" i="1"/>
  <c r="P5" i="1"/>
  <c r="Q5" i="1" s="1"/>
  <c r="P10" i="1" l="1"/>
  <c r="Q6" i="1"/>
  <c r="Q10" i="1" s="1"/>
  <c r="P15" i="1"/>
  <c r="Q15" i="1" s="1"/>
  <c r="Q19" i="1" s="1"/>
  <c r="P19" i="1" l="1"/>
</calcChain>
</file>

<file path=xl/sharedStrings.xml><?xml version="1.0" encoding="utf-8"?>
<sst xmlns="http://schemas.openxmlformats.org/spreadsheetml/2006/main" count="903" uniqueCount="347">
  <si>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</si>
  <si>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</si>
  <si>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</si>
  <si>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</si>
  <si>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</si>
  <si>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</si>
  <si>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</si>
  <si>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</si>
  <si>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</si>
  <si>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</si>
  <si>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</si>
  <si>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보전합계</t>
    <phoneticPr fontId="2" type="noConversion"/>
  </si>
  <si>
    <t>항목</t>
    <phoneticPr fontId="2" type="noConversion"/>
  </si>
  <si>
    <t>1월</t>
    <phoneticPr fontId="2" type="noConversion"/>
  </si>
  <si>
    <t>합계</t>
    <phoneticPr fontId="2" type="noConversion"/>
  </si>
  <si>
    <t>비고</t>
    <phoneticPr fontId="2" type="noConversion"/>
  </si>
  <si>
    <t>(원)</t>
    <phoneticPr fontId="2" type="noConversion"/>
  </si>
  <si>
    <t>월평균</t>
    <phoneticPr fontId="2" type="noConversion"/>
  </si>
  <si>
    <t>보전</t>
    <phoneticPr fontId="2" type="noConversion"/>
  </si>
  <si>
    <t>수선비</t>
    <phoneticPr fontId="2" type="noConversion"/>
  </si>
  <si>
    <t>시설비</t>
    <phoneticPr fontId="2" type="noConversion"/>
  </si>
  <si>
    <t>감소</t>
    <phoneticPr fontId="2" type="noConversion"/>
  </si>
  <si>
    <t xml:space="preserve">▣. 2025년 보전 &amp; 폐기물별도 분리 예산안 </t>
    <phoneticPr fontId="2" type="noConversion"/>
  </si>
  <si>
    <t>구매</t>
    <phoneticPr fontId="9" type="noConversion"/>
  </si>
  <si>
    <t>▣. 2024년 보전 실적 &amp; 폐기물 분리  실적</t>
    <phoneticPr fontId="2" type="noConversion"/>
  </si>
  <si>
    <t>합 계</t>
    <phoneticPr fontId="2" type="noConversion"/>
  </si>
  <si>
    <t>번호</t>
    <phoneticPr fontId="2" type="noConversion"/>
  </si>
  <si>
    <t>기안팀</t>
    <phoneticPr fontId="2" type="noConversion"/>
  </si>
  <si>
    <t>금액</t>
    <phoneticPr fontId="2" type="noConversion"/>
  </si>
  <si>
    <t>리튬전동 지게차</t>
    <phoneticPr fontId="2" type="noConversion"/>
  </si>
  <si>
    <t>재활용 BAG 매각</t>
    <phoneticPr fontId="2" type="noConversion"/>
  </si>
  <si>
    <t>비  고</t>
    <phoneticPr fontId="2" type="noConversion"/>
  </si>
  <si>
    <t>구매/ 수리 내용</t>
    <phoneticPr fontId="2" type="noConversion"/>
  </si>
  <si>
    <t>견적가</t>
    <phoneticPr fontId="2" type="noConversion"/>
  </si>
  <si>
    <t>네고금액</t>
    <phoneticPr fontId="2" type="noConversion"/>
  </si>
  <si>
    <t>세부내용</t>
    <phoneticPr fontId="2" type="noConversion"/>
  </si>
  <si>
    <t>합계</t>
    <phoneticPr fontId="2" type="noConversion"/>
  </si>
  <si>
    <t>기    타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</si>
  <si>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생산 설비수리 및 구매 보고 ]</t>
    </r>
    <phoneticPr fontId="2" type="noConversion"/>
  </si>
  <si>
    <t>▣. 2025년 보전팀 예산안 (최종)</t>
    <phoneticPr fontId="2" type="noConversion"/>
  </si>
  <si>
    <t>(원)</t>
    <phoneticPr fontId="2" type="noConversion"/>
  </si>
  <si>
    <t>항목</t>
    <phoneticPr fontId="2" type="noConversion"/>
  </si>
  <si>
    <t>1월</t>
    <phoneticPr fontId="2" type="noConversion"/>
  </si>
  <si>
    <t>합계</t>
    <phoneticPr fontId="2" type="noConversion"/>
  </si>
  <si>
    <t>월평균</t>
    <phoneticPr fontId="2" type="noConversion"/>
  </si>
  <si>
    <t>비고</t>
    <phoneticPr fontId="2" type="noConversion"/>
  </si>
  <si>
    <t>보전</t>
    <phoneticPr fontId="2" type="noConversion"/>
  </si>
  <si>
    <t>수선비</t>
    <phoneticPr fontId="2" type="noConversion"/>
  </si>
  <si>
    <t>구매</t>
    <phoneticPr fontId="9" type="noConversion"/>
  </si>
  <si>
    <t>시설비</t>
    <phoneticPr fontId="2" type="noConversion"/>
  </si>
  <si>
    <t>감소</t>
    <phoneticPr fontId="2" type="noConversion"/>
  </si>
  <si>
    <t>보전합계</t>
    <phoneticPr fontId="2" type="noConversion"/>
  </si>
  <si>
    <t>번호</t>
    <phoneticPr fontId="2" type="noConversion"/>
  </si>
  <si>
    <t>번호</t>
    <phoneticPr fontId="2" type="noConversion"/>
  </si>
  <si>
    <t>내    용</t>
    <phoneticPr fontId="2" type="noConversion"/>
  </si>
  <si>
    <t>요   약</t>
    <phoneticPr fontId="2" type="noConversion"/>
  </si>
  <si>
    <t>전력요금</t>
    <phoneticPr fontId="2" type="noConversion"/>
  </si>
  <si>
    <t>기  타</t>
    <phoneticPr fontId="2" type="noConversion"/>
  </si>
  <si>
    <t>세액별도</t>
    <phoneticPr fontId="2" type="noConversion"/>
  </si>
  <si>
    <t>합 계</t>
    <phoneticPr fontId="2" type="noConversion"/>
  </si>
  <si>
    <t>합 계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</si>
  <si>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>안전보건/ 소방관련 보고 ]</t>
    </r>
    <phoneticPr fontId="2" type="noConversion"/>
  </si>
  <si>
    <t>내   용</t>
    <phoneticPr fontId="2" type="noConversion"/>
  </si>
  <si>
    <t>시행근거</t>
    <phoneticPr fontId="2" type="noConversion"/>
  </si>
  <si>
    <t>견적가</t>
    <phoneticPr fontId="2" type="noConversion"/>
  </si>
  <si>
    <t>네고금액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</si>
  <si>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 xml:space="preserve"> 기타 보고내용 ]</t>
    </r>
    <phoneticPr fontId="2" type="noConversion"/>
  </si>
  <si>
    <t>세부내용</t>
    <phoneticPr fontId="2" type="noConversion"/>
  </si>
  <si>
    <t>처리비용</t>
    <phoneticPr fontId="2" type="noConversion"/>
  </si>
  <si>
    <t>기 타</t>
    <phoneticPr fontId="2" type="noConversion"/>
  </si>
  <si>
    <t>이전 견적</t>
    <phoneticPr fontId="2" type="noConversion"/>
  </si>
  <si>
    <t>최종 승인 견적</t>
    <phoneticPr fontId="2" type="noConversion"/>
  </si>
  <si>
    <t>비  고</t>
    <phoneticPr fontId="2" type="noConversion"/>
  </si>
  <si>
    <t>기존과 동일 조건</t>
    <phoneticPr fontId="2" type="noConversion"/>
  </si>
  <si>
    <t>디젤지게차</t>
    <phoneticPr fontId="2" type="noConversion"/>
  </si>
  <si>
    <t>[ 5월 폐기물 처리 비용 집계 ]</t>
    <phoneticPr fontId="2" type="noConversion"/>
  </si>
  <si>
    <t>배출주기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</si>
  <si>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</si>
  <si>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</si>
  <si>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</si>
  <si>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4월 대비증감</t>
    <phoneticPr fontId="2" type="noConversion"/>
  </si>
  <si>
    <t>증감원인</t>
    <phoneticPr fontId="2" type="noConversion"/>
  </si>
  <si>
    <t>일반쓰레기</t>
    <phoneticPr fontId="2" type="noConversion"/>
  </si>
  <si>
    <t>수시</t>
    <phoneticPr fontId="2" type="noConversion"/>
  </si>
  <si>
    <t>폐유 공 드럼</t>
    <phoneticPr fontId="2" type="noConversion"/>
  </si>
  <si>
    <t>필요시 구매</t>
    <phoneticPr fontId="2" type="noConversion"/>
  </si>
  <si>
    <t>그밖의 폐유(액상)</t>
    <phoneticPr fontId="2" type="noConversion"/>
  </si>
  <si>
    <t>폐기 펠렛</t>
    <phoneticPr fontId="2" type="noConversion"/>
  </si>
  <si>
    <t>약 1개월</t>
    <phoneticPr fontId="2" type="noConversion"/>
  </si>
  <si>
    <t>분진(매립)</t>
    <phoneticPr fontId="2" type="noConversion"/>
  </si>
  <si>
    <t>약 1개월</t>
    <phoneticPr fontId="2" type="noConversion"/>
  </si>
  <si>
    <t>재활용 가능 집진기 TALC(비용 270/kg)</t>
    <phoneticPr fontId="2" type="noConversion"/>
  </si>
  <si>
    <t>분진(재활용)</t>
    <phoneticPr fontId="2" type="noConversion"/>
  </si>
  <si>
    <t>폐목재(원)</t>
    <phoneticPr fontId="2" type="noConversion"/>
  </si>
  <si>
    <t>약 6개월</t>
    <phoneticPr fontId="2" type="noConversion"/>
  </si>
  <si>
    <t>오수처리시설관리(원)</t>
    <phoneticPr fontId="2" type="noConversion"/>
  </si>
  <si>
    <t>1개월</t>
    <phoneticPr fontId="2" type="noConversion"/>
  </si>
  <si>
    <t>비용합계</t>
    <phoneticPr fontId="2" type="noConversion"/>
  </si>
  <si>
    <t>수시</t>
    <phoneticPr fontId="2" type="noConversion"/>
  </si>
  <si>
    <t>11월 생산 관리비용 내역</t>
    <phoneticPr fontId="2" type="noConversion"/>
  </si>
  <si>
    <t>10월</t>
    <phoneticPr fontId="2" type="noConversion"/>
  </si>
  <si>
    <t>11월</t>
    <phoneticPr fontId="2" type="noConversion"/>
  </si>
  <si>
    <t>유류단가(원)</t>
    <phoneticPr fontId="2" type="noConversion"/>
  </si>
  <si>
    <r>
      <t xml:space="preserve">- 유류구매 비용 : 21,062,358원 (10월 대비 4,780,681원 증가)
   : 증가사유 : </t>
    </r>
    <r>
      <rPr>
        <b/>
        <sz val="11"/>
        <color rgb="FFFF0000"/>
        <rFont val="맑은 고딕"/>
        <family val="3"/>
        <charset val="129"/>
        <scheme val="minor"/>
      </rPr>
      <t>근무일수 증가 및 유류단가 상승</t>
    </r>
    <r>
      <rPr>
        <sz val="11"/>
        <color theme="1"/>
        <rFont val="맑은 고딕"/>
        <family val="2"/>
        <charset val="129"/>
        <scheme val="minor"/>
      </rPr>
      <t xml:space="preserve">
- 외국인 보험 : 10월 대비 2,900원 증가
   : 증가사유 : 외국인(수랑가) </t>
    </r>
    <r>
      <rPr>
        <b/>
        <sz val="11"/>
        <color rgb="FFFF0000"/>
        <rFont val="맑은 고딕"/>
        <family val="3"/>
        <charset val="129"/>
        <scheme val="minor"/>
      </rPr>
      <t>보험 갱신으로 인한 증가분</t>
    </r>
    <phoneticPr fontId="2" type="noConversion"/>
  </si>
  <si>
    <t>11월 폐기물 처리 비용 집계</t>
    <phoneticPr fontId="2" type="noConversion"/>
  </si>
  <si>
    <r>
      <t xml:space="preserve">- 10월 폐기물 처리비용 : 총 13,898,250원 (10월 대비 1,563,150원 증가)
- 명품 마대 매각금액 : 16,340,000원 </t>
    </r>
    <r>
      <rPr>
        <sz val="11"/>
        <color theme="1"/>
        <rFont val="맑은 고딕"/>
        <family val="3"/>
        <charset val="129"/>
        <scheme val="minor"/>
      </rPr>
      <t xml:space="preserve">(10월 대비 3,000,000원 증가)
- 증가사유 : </t>
    </r>
    <r>
      <rPr>
        <b/>
        <sz val="11"/>
        <color rgb="FFFF0000"/>
        <rFont val="맑은 고딕"/>
        <family val="3"/>
        <charset val="129"/>
        <scheme val="minor"/>
      </rPr>
      <t>근무일수 증가</t>
    </r>
    <phoneticPr fontId="2" type="noConversion"/>
  </si>
  <si>
    <t>유류사용량(리터)</t>
    <phoneticPr fontId="2" type="noConversion"/>
  </si>
  <si>
    <t>9월</t>
    <phoneticPr fontId="2" type="noConversion"/>
  </si>
  <si>
    <t>월 평균</t>
    <phoneticPr fontId="2" type="noConversion"/>
  </si>
  <si>
    <t>일평균 사용량</t>
    <phoneticPr fontId="2" type="noConversion"/>
  </si>
  <si>
    <t>근무일(일)</t>
    <phoneticPr fontId="2" type="noConversion"/>
  </si>
  <si>
    <t>※ 참고 : 시간대별 전력량 요금(제공 : 한국전력공사)</t>
    <phoneticPr fontId="2" type="noConversion"/>
  </si>
  <si>
    <t>보고일 :</t>
    <phoneticPr fontId="2" type="noConversion"/>
  </si>
  <si>
    <t>보고일 : 1월 9일</t>
    <phoneticPr fontId="2" type="noConversion"/>
  </si>
  <si>
    <t>#13호기 GEAR BOX 수리의 건</t>
    <phoneticPr fontId="2" type="noConversion"/>
  </si>
  <si>
    <t>결재완료</t>
    <phoneticPr fontId="2" type="noConversion"/>
  </si>
  <si>
    <t>보전(기계)</t>
    <phoneticPr fontId="2" type="noConversion"/>
  </si>
  <si>
    <t>펠레타이져 로터리 나이프(2, 6호기용)</t>
    <phoneticPr fontId="2" type="noConversion"/>
  </si>
  <si>
    <t>사내 정화조 분뇨 배출의 건</t>
    <phoneticPr fontId="2" type="noConversion"/>
  </si>
  <si>
    <t>설비 보수용 소모품 구매(오토 드레인)</t>
    <phoneticPr fontId="2" type="noConversion"/>
  </si>
  <si>
    <t>연구소 #6호기 원료이송 호퍼 자석설치</t>
    <phoneticPr fontId="2" type="noConversion"/>
  </si>
  <si>
    <t>#6호기 오일 쿨러</t>
    <phoneticPr fontId="2" type="noConversion"/>
  </si>
  <si>
    <t>#13호기 바렐 쿨러 구매의 건</t>
    <phoneticPr fontId="2" type="noConversion"/>
  </si>
  <si>
    <t>#14호기 SIDE LIW SCREW 구매의 건</t>
    <phoneticPr fontId="2" type="noConversion"/>
  </si>
  <si>
    <t>보전(전기)</t>
    <phoneticPr fontId="2" type="noConversion"/>
  </si>
  <si>
    <t>보전(기계)</t>
    <phoneticPr fontId="2" type="noConversion"/>
  </si>
  <si>
    <t>보전(기계)</t>
    <phoneticPr fontId="2" type="noConversion"/>
  </si>
  <si>
    <t>설비부품 수리 및 제작</t>
    <phoneticPr fontId="2" type="noConversion"/>
  </si>
  <si>
    <t>1공장 조색실 전등 및 전원선로 교체</t>
    <phoneticPr fontId="2" type="noConversion"/>
  </si>
  <si>
    <t>#3호기 SCREW 구매의 건</t>
    <phoneticPr fontId="2" type="noConversion"/>
  </si>
  <si>
    <t>철 자재 구매의 건(당진종합철재)</t>
    <phoneticPr fontId="2" type="noConversion"/>
  </si>
  <si>
    <t>보전(전기)</t>
    <phoneticPr fontId="2" type="noConversion"/>
  </si>
  <si>
    <t>보전(기계)</t>
    <phoneticPr fontId="2" type="noConversion"/>
  </si>
  <si>
    <t>보전(기계)</t>
    <phoneticPr fontId="2" type="noConversion"/>
  </si>
  <si>
    <t>연구소 #7호기 원료이송 호퍼 자석설치</t>
    <phoneticPr fontId="2" type="noConversion"/>
  </si>
  <si>
    <t>연구소 #7호기 SCREW 구매의 건</t>
    <phoneticPr fontId="2" type="noConversion"/>
  </si>
  <si>
    <t>설비보수용 소모성 자재 구매(BAG FILTER)</t>
    <phoneticPr fontId="2" type="noConversion"/>
  </si>
  <si>
    <t>생산비품(철재와이드 책상)</t>
    <phoneticPr fontId="2" type="noConversion"/>
  </si>
  <si>
    <t>공정관리팀</t>
    <phoneticPr fontId="2" type="noConversion"/>
  </si>
  <si>
    <t>1월 전기자재 구매의 건</t>
    <phoneticPr fontId="2" type="noConversion"/>
  </si>
  <si>
    <t>보전(전기)</t>
    <phoneticPr fontId="2" type="noConversion"/>
  </si>
  <si>
    <t>설비보수용 소모성 자재 구매(대정컨트롤)</t>
    <phoneticPr fontId="2" type="noConversion"/>
  </si>
  <si>
    <t>액츄레이터</t>
    <phoneticPr fontId="2" type="noConversion"/>
  </si>
  <si>
    <t>보전(기계)</t>
    <phoneticPr fontId="2" type="noConversion"/>
  </si>
  <si>
    <t>연구소 #4호기 SIDE FEEDER 수리의 건</t>
    <phoneticPr fontId="2" type="noConversion"/>
  </si>
  <si>
    <t>철 자재구매의 건(당진종합철재)</t>
    <phoneticPr fontId="2" type="noConversion"/>
  </si>
  <si>
    <t>#6,12호기 발판 제작용</t>
    <phoneticPr fontId="2" type="noConversion"/>
  </si>
  <si>
    <t>1월 현장 모터 및 수리의 건</t>
    <phoneticPr fontId="2" type="noConversion"/>
  </si>
  <si>
    <t>연구소</t>
    <phoneticPr fontId="2" type="noConversion"/>
  </si>
  <si>
    <t>연구소</t>
    <phoneticPr fontId="2" type="noConversion"/>
  </si>
  <si>
    <t>구분</t>
    <phoneticPr fontId="2" type="noConversion"/>
  </si>
  <si>
    <t>수선비(공정)</t>
  </si>
  <si>
    <t>수선비(공정)</t>
    <phoneticPr fontId="2" type="noConversion"/>
  </si>
  <si>
    <t>수선비(품질)</t>
    <phoneticPr fontId="2" type="noConversion"/>
  </si>
  <si>
    <t>수선비(보전)</t>
    <phoneticPr fontId="2" type="noConversion"/>
  </si>
  <si>
    <t>소모품 구매(공정)</t>
    <phoneticPr fontId="2" type="noConversion"/>
  </si>
  <si>
    <t>물품구매(공정)</t>
  </si>
  <si>
    <t>물품구매(공정)</t>
    <phoneticPr fontId="2" type="noConversion"/>
  </si>
  <si>
    <t>소모품 구매(품질)</t>
    <phoneticPr fontId="2" type="noConversion"/>
  </si>
  <si>
    <t>설비보수용 소모성 자재(신평철물1)</t>
    <phoneticPr fontId="2" type="noConversion"/>
  </si>
  <si>
    <t>보전(기계)</t>
    <phoneticPr fontId="2" type="noConversion"/>
  </si>
  <si>
    <t>물품구매(보전)</t>
  </si>
  <si>
    <t>물품구매(보전)</t>
    <phoneticPr fontId="2" type="noConversion"/>
  </si>
  <si>
    <t>공정관리팀</t>
    <phoneticPr fontId="2" type="noConversion"/>
  </si>
  <si>
    <t>미싱기 부품(대성) 구매의 건</t>
    <phoneticPr fontId="2" type="noConversion"/>
  </si>
  <si>
    <t>공정관리팀</t>
    <phoneticPr fontId="2" type="noConversion"/>
  </si>
  <si>
    <t>생산비품 구매의 건(메쉬)</t>
    <phoneticPr fontId="2" type="noConversion"/>
  </si>
  <si>
    <t>공정관리팀</t>
    <phoneticPr fontId="2" type="noConversion"/>
  </si>
  <si>
    <t>수조약품 투입(경인)</t>
    <phoneticPr fontId="2" type="noConversion"/>
  </si>
  <si>
    <t>수조약품 구입</t>
    <phoneticPr fontId="2" type="noConversion"/>
  </si>
  <si>
    <t>공정관리팀</t>
    <phoneticPr fontId="2" type="noConversion"/>
  </si>
  <si>
    <t>수선비(보전)</t>
  </si>
  <si>
    <t>시설/환경</t>
  </si>
  <si>
    <t>시설/환경</t>
    <phoneticPr fontId="2" type="noConversion"/>
  </si>
  <si>
    <t>연구소</t>
  </si>
  <si>
    <t>연구소</t>
    <phoneticPr fontId="2" type="noConversion"/>
  </si>
  <si>
    <t>소모품 구매(공정)</t>
  </si>
  <si>
    <t>설비보수용 소모성 자재(신평철물2)</t>
    <phoneticPr fontId="2" type="noConversion"/>
  </si>
  <si>
    <t>연구소 원료호퍼 측면 도어 설치의 건</t>
    <phoneticPr fontId="2" type="noConversion"/>
  </si>
  <si>
    <t>보전(기계)</t>
    <phoneticPr fontId="2" type="noConversion"/>
  </si>
  <si>
    <t>설비보수용 소모성 자재(화성종합)</t>
    <phoneticPr fontId="2" type="noConversion"/>
  </si>
  <si>
    <t>보전(기계)</t>
    <phoneticPr fontId="2" type="noConversion"/>
  </si>
  <si>
    <t>연구소 #5~7호기 다이노즐 및 볼트/핀 구매의 건</t>
    <phoneticPr fontId="2" type="noConversion"/>
  </si>
  <si>
    <t>미싱기 [타이거자동포장]부품 구매 및 수리의 件</t>
  </si>
  <si>
    <t>공정관리팀</t>
    <phoneticPr fontId="2" type="noConversion"/>
  </si>
  <si>
    <t>2, 3공장 물 보충건</t>
    <phoneticPr fontId="2" type="noConversion"/>
  </si>
  <si>
    <t>설비부품 수리 및 제작</t>
    <phoneticPr fontId="2" type="noConversion"/>
  </si>
  <si>
    <t>2공장 6~10호기  LIW  상부 쿠션HOPPER  타워 표시등 설치</t>
    <phoneticPr fontId="2" type="noConversion"/>
  </si>
  <si>
    <t>▣. 2025년 보전팀 예산안 (최종)</t>
    <phoneticPr fontId="2" type="noConversion"/>
  </si>
  <si>
    <t>(원)</t>
    <phoneticPr fontId="2" type="noConversion"/>
  </si>
  <si>
    <t>항목</t>
    <phoneticPr fontId="2" type="noConversion"/>
  </si>
  <si>
    <t>1월</t>
    <phoneticPr fontId="2" type="noConversion"/>
  </si>
  <si>
    <t>합계</t>
    <phoneticPr fontId="2" type="noConversion"/>
  </si>
  <si>
    <t>월평균</t>
    <phoneticPr fontId="2" type="noConversion"/>
  </si>
  <si>
    <t>비고</t>
    <phoneticPr fontId="2" type="noConversion"/>
  </si>
  <si>
    <t>보전</t>
    <phoneticPr fontId="2" type="noConversion"/>
  </si>
  <si>
    <t>수선비</t>
    <phoneticPr fontId="2" type="noConversion"/>
  </si>
  <si>
    <t>구매</t>
    <phoneticPr fontId="9" type="noConversion"/>
  </si>
  <si>
    <t>시설비</t>
    <phoneticPr fontId="2" type="noConversion"/>
  </si>
  <si>
    <t>감소</t>
    <phoneticPr fontId="2" type="noConversion"/>
  </si>
  <si>
    <t>보전합계</t>
    <phoneticPr fontId="2" type="noConversion"/>
  </si>
  <si>
    <t>보고일 :</t>
    <phoneticPr fontId="2" type="noConversion"/>
  </si>
  <si>
    <t>번호</t>
    <phoneticPr fontId="2" type="noConversion"/>
  </si>
  <si>
    <t>구매/ 수리 내용</t>
    <phoneticPr fontId="2" type="noConversion"/>
  </si>
  <si>
    <t>사  유</t>
    <phoneticPr fontId="2" type="noConversion"/>
  </si>
  <si>
    <t>기  타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</si>
  <si>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연구소 PILOT 증설관련</t>
    </r>
    <r>
      <rPr>
        <b/>
        <sz val="11"/>
        <color theme="1"/>
        <rFont val="맑은 고딕"/>
        <family val="3"/>
        <charset val="129"/>
        <scheme val="minor"/>
      </rPr>
      <t xml:space="preserve"> 보고내용 ]</t>
    </r>
    <phoneticPr fontId="2" type="noConversion"/>
  </si>
  <si>
    <t>내   용</t>
    <phoneticPr fontId="2" type="noConversion"/>
  </si>
  <si>
    <t>시행근거</t>
    <phoneticPr fontId="2" type="noConversion"/>
  </si>
  <si>
    <t>최종 네고가</t>
    <phoneticPr fontId="2" type="noConversion"/>
  </si>
  <si>
    <t>기   타</t>
    <phoneticPr fontId="2" type="noConversion"/>
  </si>
  <si>
    <t>연구소 M공장(PILOT실) 사출실 등기구
설치의 건</t>
    <phoneticPr fontId="2" type="noConversion"/>
  </si>
  <si>
    <r>
      <t xml:space="preserve">- 사출실 전원 </t>
    </r>
    <r>
      <rPr>
        <sz val="11"/>
        <color rgb="FFFF0000"/>
        <rFont val="맑은 고딕"/>
        <family val="3"/>
        <charset val="129"/>
        <scheme val="minor"/>
      </rPr>
      <t>포트용 트레이 및 등기구</t>
    </r>
    <r>
      <rPr>
        <sz val="11"/>
        <rFont val="맑은 고딕"/>
        <family val="3"/>
        <charset val="129"/>
        <scheme val="minor"/>
      </rPr>
      <t xml:space="preserve"> 설치</t>
    </r>
    <phoneticPr fontId="2" type="noConversion"/>
  </si>
  <si>
    <t>- 작업1. 전원 포트용 트레인
- 작업2. 등기구 설치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</si>
  <si>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 xml:space="preserve"> 기타 보고내용 ]</t>
    </r>
    <phoneticPr fontId="2" type="noConversion"/>
  </si>
  <si>
    <t>세부내용</t>
    <phoneticPr fontId="2" type="noConversion"/>
  </si>
  <si>
    <t>처리비용</t>
    <phoneticPr fontId="2" type="noConversion"/>
  </si>
  <si>
    <t>기 타</t>
    <phoneticPr fontId="2" type="noConversion"/>
  </si>
  <si>
    <t>8월 폐기물 처리 비용 집계</t>
    <phoneticPr fontId="2" type="noConversion"/>
  </si>
  <si>
    <r>
      <t xml:space="preserve">- 8월 폐기물 처리비용 : </t>
    </r>
    <r>
      <rPr>
        <sz val="11"/>
        <color rgb="FFFF0000"/>
        <rFont val="맑은 고딕"/>
        <family val="3"/>
        <charset val="129"/>
        <scheme val="minor"/>
      </rPr>
      <t>총 18,970,250원</t>
    </r>
    <r>
      <rPr>
        <sz val="11"/>
        <color theme="1"/>
        <rFont val="맑은 고딕"/>
        <family val="2"/>
        <charset val="129"/>
        <scheme val="minor"/>
      </rPr>
      <t xml:space="preserve"> (7월 대비 202,700원 감소)
- 감소원인 : 액상폐유 처리없음
- 마대매각 금액 : 16,890,000원</t>
    </r>
    <phoneticPr fontId="2" type="noConversion"/>
  </si>
  <si>
    <t>월 평균</t>
    <phoneticPr fontId="2" type="noConversion"/>
  </si>
  <si>
    <t>12월</t>
    <phoneticPr fontId="2" type="noConversion"/>
  </si>
  <si>
    <t>'26년 1월</t>
    <phoneticPr fontId="2" type="noConversion"/>
  </si>
  <si>
    <t>'25년 10월</t>
    <phoneticPr fontId="2" type="noConversion"/>
  </si>
  <si>
    <t>수선비(보전)</t>
    <phoneticPr fontId="2" type="noConversion"/>
  </si>
  <si>
    <t>설비보수용 소모성 자재 구매건(당진윤활유상사)</t>
  </si>
  <si>
    <t>보전(기계)</t>
    <phoneticPr fontId="2" type="noConversion"/>
  </si>
  <si>
    <t>1월 스트레치 필름구매</t>
    <phoneticPr fontId="2" type="noConversion"/>
  </si>
  <si>
    <t>공정관리팀</t>
    <phoneticPr fontId="2" type="noConversion"/>
  </si>
  <si>
    <t>월</t>
    <phoneticPr fontId="2" type="noConversion"/>
  </si>
  <si>
    <t>심정모터 펌프 교체의 건</t>
    <phoneticPr fontId="2" type="noConversion"/>
  </si>
  <si>
    <t>보전(기계)</t>
    <phoneticPr fontId="2" type="noConversion"/>
  </si>
  <si>
    <t>[ 입력창 ]</t>
    <phoneticPr fontId="2" type="noConversion"/>
  </si>
  <si>
    <t>사용내역</t>
    <phoneticPr fontId="2" type="noConversion"/>
  </si>
  <si>
    <t>사용내역</t>
    <phoneticPr fontId="2" type="noConversion"/>
  </si>
  <si>
    <t>구분</t>
    <phoneticPr fontId="2" type="noConversion"/>
  </si>
  <si>
    <t>구분</t>
    <phoneticPr fontId="2" type="noConversion"/>
  </si>
  <si>
    <t>소방활동</t>
    <phoneticPr fontId="2" type="noConversion"/>
  </si>
  <si>
    <t>안전보건</t>
    <phoneticPr fontId="2" type="noConversion"/>
  </si>
  <si>
    <t>부서장</t>
    <phoneticPr fontId="2" type="noConversion"/>
  </si>
  <si>
    <t>상  무</t>
    <phoneticPr fontId="2" type="noConversion"/>
  </si>
  <si>
    <t>담  당</t>
    <phoneticPr fontId="2" type="noConversion"/>
  </si>
  <si>
    <t>팀  장</t>
    <phoneticPr fontId="2" type="noConversion"/>
  </si>
  <si>
    <t>생산비품 구매의 건(커피외)</t>
    <phoneticPr fontId="2" type="noConversion"/>
  </si>
  <si>
    <t>공정관리팀</t>
  </si>
  <si>
    <t>공정관리팀</t>
    <phoneticPr fontId="2" type="noConversion"/>
  </si>
  <si>
    <t>안전보건</t>
  </si>
  <si>
    <t>2월 관리비용(안전용품) 구매의 건</t>
  </si>
  <si>
    <t>안전보건/ 소방</t>
  </si>
  <si>
    <t>실외기 팬 모터 교체의건</t>
  </si>
  <si>
    <t>보전(기계)</t>
  </si>
  <si>
    <t>보전(기계)</t>
    <phoneticPr fontId="2" type="noConversion"/>
  </si>
  <si>
    <t>보전사무실 냉난방기  실외기 청소 의건</t>
  </si>
  <si>
    <t>설비보수용 소모성 자재 구매건(신평절물1)</t>
  </si>
  <si>
    <t>설비보수용 소모성 자재 구매건(신평절물2)</t>
  </si>
  <si>
    <t>생산비품 (지엘테크) 구매의  件</t>
  </si>
  <si>
    <t>2월 AL 주물 HEATER 제작 건</t>
  </si>
  <si>
    <t>보전(전기)</t>
  </si>
  <si>
    <t> 수조약품[경인] 투입의 件</t>
  </si>
  <si>
    <t xml:space="preserve"> 생산비품(신평철물) 구매의 件</t>
  </si>
  <si>
    <t>VACUUM PUMP 수리건</t>
  </si>
  <si>
    <t>2월</t>
    <phoneticPr fontId="2" type="noConversion"/>
  </si>
  <si>
    <t>▶ 월 경유사용량</t>
    <phoneticPr fontId="2" type="noConversion"/>
  </si>
  <si>
    <t>금액(원)/톤</t>
    <phoneticPr fontId="2" type="noConversion"/>
  </si>
  <si>
    <t>사 진</t>
    <phoneticPr fontId="2" type="noConversion"/>
  </si>
  <si>
    <t>최종금액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</si>
  <si>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생산팀 관리비용 내역 보고 ]</t>
    </r>
    <phoneticPr fontId="2" type="noConversion"/>
  </si>
  <si>
    <t>※ 최근 5개월 유류(경유) 월별 사용량 및 단가</t>
    <phoneticPr fontId="2" type="noConversion"/>
  </si>
  <si>
    <t>경유</t>
    <phoneticPr fontId="2" type="noConversion"/>
  </si>
  <si>
    <t>등유</t>
    <phoneticPr fontId="2" type="noConversion"/>
  </si>
  <si>
    <t>항  목</t>
    <phoneticPr fontId="2" type="noConversion"/>
  </si>
  <si>
    <t>근무일</t>
    <phoneticPr fontId="2" type="noConversion"/>
  </si>
  <si>
    <t>총 생산량</t>
    <phoneticPr fontId="2" type="noConversion"/>
  </si>
  <si>
    <t>총 사용량</t>
    <phoneticPr fontId="2" type="noConversion"/>
  </si>
  <si>
    <t>단가</t>
    <phoneticPr fontId="2" type="noConversion"/>
  </si>
  <si>
    <t>- 유류비(VAT 미포함)</t>
    <phoneticPr fontId="2" type="noConversion"/>
  </si>
  <si>
    <t>설비보수용 철자재 구매</t>
    <phoneticPr fontId="2" type="noConversion"/>
  </si>
  <si>
    <t xml:space="preserve">- 리프트 수리용 2건( C형강, 앵글)
- #4호기 SIDE FEEDER 바닥 베이스판 수리용 (9T 철판) </t>
    <phoneticPr fontId="2" type="noConversion"/>
  </si>
  <si>
    <t>- VAT 별도(당진종합철재)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</si>
  <si>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'26년 2</t>
    </r>
    <r>
      <rPr>
        <b/>
        <sz val="11"/>
        <color theme="1"/>
        <rFont val="맑은 고딕"/>
        <family val="3"/>
        <charset val="129"/>
        <scheme val="minor"/>
      </rPr>
      <t>월 전력사용량 보고 ]</t>
    </r>
    <phoneticPr fontId="2" type="noConversion"/>
  </si>
  <si>
    <t>26년 2월 전력량 사용 보고의 건</t>
    <phoneticPr fontId="2" type="noConversion"/>
  </si>
  <si>
    <t>펠렛타이져 나이프 연마</t>
    <phoneticPr fontId="2" type="noConversion"/>
  </si>
  <si>
    <t>- #7호기 P.P/ 연구소 3호기 로터리나이프 마모로 인한 연마
- '26년 1월 15일(#7), 27일(연3) 나이프 교체 시행
- 교체주기 : #7호기 - 1년 6개월, 연구소 3호기 - 3년</t>
    <phoneticPr fontId="2" type="noConversion"/>
  </si>
  <si>
    <t>3공장 2층 호이스트 수리의 건</t>
    <phoneticPr fontId="2" type="noConversion"/>
  </si>
  <si>
    <t>- 개요 : 3공장 2층 호이스트 안전장치 고장(2월 13일 금) 
- 조치 : 연휴 前 문제발생하여 임시조치로 안전장치 해제 후 사용함
- 긴급수리 : 2월 20일(안전장치로 긴급 수리 완료)</t>
    <phoneticPr fontId="2" type="noConversion"/>
  </si>
  <si>
    <r>
      <t xml:space="preserve">- '26년 2월 전기요금 405,427,314원( 1월 대비 약 6,700만원 감소)
- 전기요금 감소원인 :
   </t>
    </r>
    <r>
      <rPr>
        <sz val="11"/>
        <color theme="1"/>
        <rFont val="맑은 고딕"/>
        <family val="3"/>
        <charset val="129"/>
      </rPr>
      <t>①</t>
    </r>
    <r>
      <rPr>
        <sz val="11"/>
        <color theme="1"/>
        <rFont val="맑은 고딕"/>
        <family val="2"/>
        <charset val="129"/>
      </rPr>
      <t xml:space="preserve"> 겨울철 요금(11 ~ 2월) 적용 - 1월과 동일
   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2"/>
        <charset val="129"/>
      </rPr>
      <t xml:space="preserve"> 전력사용량 약 362Kwh 감소사유는 근무일수(24일 -&gt; 21일) 감소
- 전기요금은 톤당 65,644원으로 1월 대비 554원/톤 감소함</t>
    </r>
    <phoneticPr fontId="2" type="noConversion"/>
  </si>
  <si>
    <t>연구소 3호기 SCREW 구매의 건</t>
  </si>
  <si>
    <t>연구소 3호기 SCREW 구매의 건</t>
    <phoneticPr fontId="2" type="noConversion"/>
  </si>
  <si>
    <t>잉크구매의 건(카트리지 2, 3공장)</t>
    <phoneticPr fontId="2" type="noConversion"/>
  </si>
  <si>
    <t>총무</t>
    <phoneticPr fontId="2" type="noConversion"/>
  </si>
  <si>
    <t>연구소</t>
    <phoneticPr fontId="2" type="noConversion"/>
  </si>
  <si>
    <t>연구소3호기 SCREW SHAFT 파손건</t>
  </si>
  <si>
    <t>보전(기계)</t>
    <phoneticPr fontId="2" type="noConversion"/>
  </si>
  <si>
    <t>연구소</t>
    <phoneticPr fontId="2" type="noConversion"/>
  </si>
  <si>
    <t>공정팀</t>
    <phoneticPr fontId="2" type="noConversion"/>
  </si>
  <si>
    <t>바렐 AL 주물 히터구매의 건</t>
    <phoneticPr fontId="2" type="noConversion"/>
  </si>
  <si>
    <t>보고일 : 3월 13일</t>
    <phoneticPr fontId="2" type="noConversion"/>
  </si>
  <si>
    <t>BAG FILTER 원단 구매</t>
    <phoneticPr fontId="2" type="noConversion"/>
  </si>
  <si>
    <t>- 사용처 : 탈크빈 액츄레이터 수선 (규격 : 6000 X 3000)</t>
    <phoneticPr fontId="2" type="noConversion"/>
  </si>
  <si>
    <t>사 진</t>
    <phoneticPr fontId="2" type="noConversion"/>
  </si>
  <si>
    <t>▶ AL 주물 HEATER 구매내역</t>
    <phoneticPr fontId="2" type="noConversion"/>
  </si>
  <si>
    <t>▶ AL 주물 HEATER 위치</t>
    <phoneticPr fontId="2" type="noConversion"/>
  </si>
  <si>
    <r>
      <t xml:space="preserve">1)  #7호기 바렐 AL 주물교체(7.5kw) 후 예비품 구매
    - 교체사유 : 온도센서 고장으로 과열됨
    - #7, 8, 13호기 공용. </t>
    </r>
    <r>
      <rPr>
        <b/>
        <sz val="11"/>
        <color theme="3" tint="-0.499984740745262"/>
        <rFont val="맑은 고딕"/>
        <family val="3"/>
        <charset val="129"/>
        <scheme val="minor"/>
      </rPr>
      <t>도면상 3번은 5kw이나 TALC 피딩존으로
      바렐온도가 낮아서 7.5kw용으로 사용함</t>
    </r>
    <r>
      <rPr>
        <sz val="11"/>
        <color theme="1"/>
        <rFont val="맑은 고딕"/>
        <family val="2"/>
        <charset val="129"/>
        <scheme val="minor"/>
      </rPr>
      <t xml:space="preserve">
2) 연구소 3호기 AL 주물히터 예비품 구매
    - 연구소 5~7호기 제외한 모든 호기 규격이 모두 다름
    - 예비품 재고 없음(전호기)
3) 봉 히터 (15.7</t>
    </r>
    <r>
      <rPr>
        <sz val="11"/>
        <color theme="1"/>
        <rFont val="맑은 고딕"/>
        <family val="3"/>
        <charset val="129"/>
      </rPr>
      <t>Ø</t>
    </r>
    <r>
      <rPr>
        <sz val="11"/>
        <color theme="1"/>
        <rFont val="맑은 고딕"/>
        <family val="2"/>
        <charset val="129"/>
      </rPr>
      <t xml:space="preserve"> * 285 *(5+3)) 예비품 구매
    - '25년 11월 최종 현장보전용 구매 (10EA)</t>
    </r>
    <phoneticPr fontId="2" type="noConversion"/>
  </si>
  <si>
    <t>형태</t>
    <phoneticPr fontId="2" type="noConversion"/>
  </si>
  <si>
    <t>1톤 바닥저울</t>
    <phoneticPr fontId="2" type="noConversion"/>
  </si>
  <si>
    <t>500kg 바닥저울</t>
    <phoneticPr fontId="2" type="noConversion"/>
  </si>
  <si>
    <t>60kg CAS 저울</t>
    <phoneticPr fontId="2" type="noConversion"/>
  </si>
  <si>
    <t>수량</t>
    <phoneticPr fontId="2" type="noConversion"/>
  </si>
  <si>
    <t>위치</t>
    <phoneticPr fontId="2" type="noConversion"/>
  </si>
  <si>
    <t>공장별 포장(3), 반제품창고(1), 샘플팀(4)</t>
    <phoneticPr fontId="2" type="noConversion"/>
  </si>
  <si>
    <t>출하(1)</t>
    <phoneticPr fontId="2" type="noConversion"/>
  </si>
  <si>
    <t>생산(9), 샘플팀(4)</t>
    <phoneticPr fontId="2" type="noConversion"/>
  </si>
  <si>
    <t>정문 앞 계근대 로드셀 교체(2EA)</t>
    <phoneticPr fontId="2" type="noConversion"/>
  </si>
  <si>
    <t>2/3월 전기자재 구매</t>
    <phoneticPr fontId="2" type="noConversion"/>
  </si>
  <si>
    <t>▶ 보전 구매내역</t>
    <phoneticPr fontId="2" type="noConversion"/>
  </si>
  <si>
    <t>▶ 생산 구매내역</t>
    <phoneticPr fontId="2" type="noConversion"/>
  </si>
  <si>
    <t>▶ 전기자재 구매내역</t>
    <phoneticPr fontId="2" type="noConversion"/>
  </si>
  <si>
    <r>
      <t xml:space="preserve">[ </t>
    </r>
    <r>
      <rPr>
        <b/>
        <sz val="12"/>
        <color theme="1"/>
        <rFont val="맑은 고딕"/>
        <family val="3"/>
        <charset val="129"/>
      </rPr>
      <t xml:space="preserve">▶ </t>
    </r>
    <r>
      <rPr>
        <b/>
        <sz val="12"/>
        <color theme="1"/>
        <rFont val="맑은 고딕"/>
        <family val="3"/>
        <charset val="129"/>
        <scheme val="minor"/>
      </rPr>
      <t>생산/ 보전 소모품 구매 보고 ]</t>
    </r>
    <phoneticPr fontId="2" type="noConversion"/>
  </si>
  <si>
    <t>보고일 : 3월 24일</t>
    <phoneticPr fontId="2" type="noConversion"/>
  </si>
  <si>
    <t>생산 사무용품 구매(3월)</t>
    <phoneticPr fontId="2" type="noConversion"/>
  </si>
  <si>
    <t>설비 소모성자재 구매(신평철물)</t>
    <phoneticPr fontId="2" type="noConversion"/>
  </si>
  <si>
    <t>생산비품 구매(신평철물)</t>
    <phoneticPr fontId="2" type="noConversion"/>
  </si>
  <si>
    <t>설비 소모성자재 구매(MS테크)</t>
    <phoneticPr fontId="2" type="noConversion"/>
  </si>
  <si>
    <t>설비 소모성자재 구매(화성종합상사)</t>
    <phoneticPr fontId="2" type="noConversion"/>
  </si>
  <si>
    <r>
      <rPr>
        <sz val="11"/>
        <color theme="1"/>
        <rFont val="맑은 고딕"/>
        <family val="2"/>
      </rPr>
      <t>■</t>
    </r>
    <r>
      <rPr>
        <sz val="9.4499999999999993"/>
        <color theme="1"/>
        <rFont val="맑은 고딕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BAG FILTER 구매
    - 사유 : #13호기 원료이송 브로워 BAG FILTER 교체(3월 18일)
    - 원료 및 제품이송용으로 현재고 없음(금액 : 210,000원)
</t>
    </r>
    <phoneticPr fontId="2" type="noConversion"/>
  </si>
  <si>
    <r>
      <t xml:space="preserve">[ </t>
    </r>
    <r>
      <rPr>
        <b/>
        <sz val="12"/>
        <color theme="1"/>
        <rFont val="맑은 고딕"/>
        <family val="3"/>
        <charset val="129"/>
      </rPr>
      <t xml:space="preserve">▶ </t>
    </r>
    <r>
      <rPr>
        <b/>
        <sz val="12"/>
        <color theme="1"/>
        <rFont val="맑은 고딕"/>
        <family val="3"/>
        <charset val="129"/>
        <scheme val="minor"/>
      </rPr>
      <t>생산 설비수리 보고 ]</t>
    </r>
    <phoneticPr fontId="2" type="noConversion"/>
  </si>
  <si>
    <t>1) 수리사유
    - 계근대 중량 흔들림으로 인한 점검(계근코리아) - 3월 18일
    - 입/출고 하중 측정용 로드셀 불량으로 교체 완료</t>
    <phoneticPr fontId="2" type="noConversion"/>
  </si>
  <si>
    <r>
      <rPr>
        <sz val="11"/>
        <color theme="1"/>
        <rFont val="맑은 고딕"/>
        <family val="2"/>
      </rPr>
      <t>■</t>
    </r>
    <r>
      <rPr>
        <sz val="9.4499999999999993"/>
        <color theme="1"/>
        <rFont val="맑은 고딕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생산사무용품 구매의 건
    - 생산사무용품 : P.P로프외 3건
      ※ 첨부2 : 생산 구매내역</t>
    </r>
    <phoneticPr fontId="2" type="noConversion"/>
  </si>
  <si>
    <r>
      <rPr>
        <sz val="11"/>
        <color theme="1"/>
        <rFont val="맑은 고딕"/>
        <family val="2"/>
      </rPr>
      <t>■</t>
    </r>
    <r>
      <rPr>
        <sz val="9.4499999999999993"/>
        <color theme="1"/>
        <rFont val="맑은 고딕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생산비품 구매의 건
    - 생산비품구매(신평철물) : 고압호스외 9건 (금액 : 1,116,000원)
      </t>
    </r>
    <r>
      <rPr>
        <sz val="11"/>
        <color theme="1"/>
        <rFont val="맑은 고딕"/>
        <family val="3"/>
        <charset val="129"/>
      </rPr>
      <t>※</t>
    </r>
    <r>
      <rPr>
        <sz val="11"/>
        <color theme="1"/>
        <rFont val="맑은 고딕"/>
        <family val="2"/>
        <charset val="129"/>
      </rPr>
      <t xml:space="preserve"> 첨부1 : 생산 구매내역</t>
    </r>
    <phoneticPr fontId="2" type="noConversion"/>
  </si>
  <si>
    <r>
      <rPr>
        <sz val="11"/>
        <color theme="1"/>
        <rFont val="맑은 고딕"/>
        <family val="2"/>
      </rPr>
      <t>■</t>
    </r>
    <r>
      <rPr>
        <sz val="9.4499999999999993"/>
        <color theme="1"/>
        <rFont val="맑은 고딕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설비보수용 소모성 자재 구매(신평철물)
    - 사유 : 소모성 자재 예비품 재고 확보
    - 신평철물 : 작업보호복외 10건
    - 첨부3 : 보전(기계/설비) 구매내역</t>
    </r>
    <phoneticPr fontId="2" type="noConversion"/>
  </si>
  <si>
    <t>■ 설비보수용 소모성 자재 구매(화성종합상사)
    - 사유 : 볼트/너트류 및 평와샤 등
    -  : 실리콘 오일실링외 17건
    - 첨부4 : 보전(기계/설비) 구매내역</t>
    <phoneticPr fontId="2" type="noConversion"/>
  </si>
  <si>
    <r>
      <rPr>
        <sz val="11"/>
        <color theme="1"/>
        <rFont val="맑은 고딕"/>
        <family val="2"/>
      </rPr>
      <t>■</t>
    </r>
    <r>
      <rPr>
        <sz val="9.4499999999999993"/>
        <color theme="1"/>
        <rFont val="맑은 고딕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구매사유
   - 2/3월 2개월간 전기자재 소모에 따른 예비품 재고 확보
   - LED슬림엣지(50D KS)외 23건 (견적가 290만원 -&gt; 네고 260만원)
   - 김응진 부장 폴란드 출장으로 2개월 구매비용 일괄 기안
   - 첨부5. 전기자재 구매내역</t>
    </r>
    <phoneticPr fontId="2" type="noConversion"/>
  </si>
  <si>
    <r>
      <t xml:space="preserve">[ </t>
    </r>
    <r>
      <rPr>
        <b/>
        <sz val="12"/>
        <color theme="1"/>
        <rFont val="맑은 고딕"/>
        <family val="3"/>
        <charset val="129"/>
      </rPr>
      <t xml:space="preserve">▶ </t>
    </r>
    <r>
      <rPr>
        <b/>
        <sz val="12"/>
        <color theme="1"/>
        <rFont val="맑은 고딕"/>
        <family val="3"/>
        <charset val="129"/>
        <scheme val="minor"/>
      </rPr>
      <t>보전 소모품 구매 보고 ]</t>
    </r>
    <phoneticPr fontId="2" type="noConversion"/>
  </si>
  <si>
    <t>보고일 : 3월 27일</t>
    <phoneticPr fontId="2" type="noConversion"/>
  </si>
  <si>
    <r>
      <rPr>
        <sz val="12"/>
        <color theme="1"/>
        <rFont val="맑은 고딕"/>
        <family val="2"/>
      </rPr>
      <t>■ 생산설비 부품 구매 : Steel Roller(99 X 715)외 3건</t>
    </r>
    <r>
      <rPr>
        <sz val="12"/>
        <color theme="1"/>
        <rFont val="맑은 고딕"/>
        <family val="2"/>
        <scheme val="minor"/>
      </rPr>
      <t xml:space="preserve">
    - 전 호기 펠렛타이져 Steel Roller (3개 규격)
    - 연구소 Liw Screw (2호기)
      </t>
    </r>
    <r>
      <rPr>
        <sz val="12"/>
        <color theme="1"/>
        <rFont val="맑은 고딕"/>
        <family val="2"/>
      </rPr>
      <t>※ 첨부1 : 구매내역</t>
    </r>
    <phoneticPr fontId="2" type="noConversion"/>
  </si>
  <si>
    <t>구매 내용</t>
    <phoneticPr fontId="2" type="noConversion"/>
  </si>
  <si>
    <t>보전(기계/설비) 설비부품</t>
    <phoneticPr fontId="2" type="noConversion"/>
  </si>
  <si>
    <t>3월</t>
    <phoneticPr fontId="2" type="noConversion"/>
  </si>
  <si>
    <t>일 평균(L)</t>
    <phoneticPr fontId="2" type="noConversion"/>
  </si>
  <si>
    <t>'26년 3월 생산 관리비용 내역</t>
    <phoneticPr fontId="2" type="noConversion"/>
  </si>
  <si>
    <r>
      <t>- 유류구매 비용 : 19,032,399원 (2월 대비 5,689,043원 증가)
   : 증가사유 - 근무일수 증가</t>
    </r>
    <r>
      <rPr>
        <sz val="11"/>
        <color rgb="FFFF0000"/>
        <rFont val="맑은 고딕"/>
        <family val="2"/>
        <scheme val="minor"/>
      </rPr>
      <t xml:space="preserve">(5일 </t>
    </r>
    <r>
      <rPr>
        <sz val="11"/>
        <color rgb="FFFF0000"/>
        <rFont val="맑은 고딕"/>
        <family val="2"/>
      </rPr>
      <t>↑)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맑은 고딕"/>
        <family val="2"/>
        <charset val="129"/>
        <scheme val="minor"/>
      </rPr>
      <t>단가증가(</t>
    </r>
    <r>
      <rPr>
        <sz val="11"/>
        <color rgb="FFFF0000"/>
        <rFont val="맑은 고딕"/>
        <family val="2"/>
        <scheme val="minor"/>
      </rPr>
      <t xml:space="preserve">2월 대비 291원 </t>
    </r>
    <r>
      <rPr>
        <sz val="11"/>
        <color rgb="FFFF0000"/>
        <rFont val="맑은 고딕"/>
        <family val="2"/>
      </rPr>
      <t>↑</t>
    </r>
    <r>
      <rPr>
        <sz val="11"/>
        <color theme="1"/>
        <rFont val="맑은 고딕"/>
        <family val="2"/>
        <charset val="129"/>
      </rPr>
      <t xml:space="preserve">)
   : 일평균 사용량 증가 - 2월 일 423리터 -&gt; 3월 435 리터(12 </t>
    </r>
    <r>
      <rPr>
        <sz val="11"/>
        <color theme="1"/>
        <rFont val="맑은 고딕"/>
        <family val="2"/>
      </rPr>
      <t>↑</t>
    </r>
    <r>
      <rPr>
        <sz val="11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  <scheme val="minor"/>
      </rPr>
      <t xml:space="preserve">
- 외국인 보험 : 3,833,300원( 총 22명, 2월 대비 179,000원 증가)
   : 증가사유 - 외국인 채용 산드로완(2공장)</t>
    </r>
    <phoneticPr fontId="2" type="noConversion"/>
  </si>
  <si>
    <t>'25년 11월</t>
    <phoneticPr fontId="2" type="noConversion"/>
  </si>
  <si>
    <t>※ 2월 등유 사용량 : 없음</t>
    <phoneticPr fontId="2" type="noConversion"/>
  </si>
  <si>
    <t>[ 최근 3개월 폐기물 처리 비용 집계 ]</t>
    <phoneticPr fontId="2" type="noConversion"/>
  </si>
  <si>
    <t>2월</t>
    <phoneticPr fontId="2" type="noConversion"/>
  </si>
  <si>
    <t>3월</t>
    <phoneticPr fontId="2" type="noConversion"/>
  </si>
  <si>
    <t>전월 대비증감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</si>
</sst>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-* #,##0_-;\-* #,##0_-;_-* &quot;-&quot;??_-;_-@_-"/>
    <numFmt numFmtId="178" formatCode="m&quot;월&quot;\ d&quot;일&quot;;@"/>
  </numFmts>
  <fonts count="5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sz val="10"/>
      <name val="굴림체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theme="3" tint="-0.499984740745262"/>
      <name val="맑은 고딕"/>
      <family val="3"/>
      <charset val="129"/>
      <scheme val="minor"/>
    </font>
    <font>
      <sz val="11"/>
      <color theme="1"/>
      <name val="맑은 고딕"/>
      <family val="2"/>
    </font>
    <font>
      <sz val="9.4499999999999993"/>
      <color theme="1"/>
      <name val="맑은 고딕"/>
      <family val="2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2"/>
    </font>
    <font>
      <sz val="12"/>
      <color rgb="FF000000"/>
      <name val="맑은 고딕"/>
      <family val="2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2"/>
    </font>
  </fonts>
  <fills count="4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0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33" applyNumberFormat="0" applyAlignment="0" applyProtection="0">
      <alignment vertical="center"/>
    </xf>
    <xf numFmtId="0" fontId="20" fillId="12" borderId="34" applyNumberFormat="0" applyAlignment="0" applyProtection="0">
      <alignment vertical="center"/>
    </xf>
    <xf numFmtId="0" fontId="21" fillId="12" borderId="33" applyNumberFormat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13" borderId="36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" fillId="14" borderId="3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8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81">
    <xf numFmtId="0" fontId="0" fillId="0" borderId="0" xfId="0">
      <alignment vertical="center"/>
    </xf>
    <xf numFmtId="0" fontId="0" fillId="0" borderId="0" xfId="0" applyAlignment="1">
      <alignment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176" fontId="5" fillId="5" borderId="4" xfId="0" applyNumberFormat="1" applyFont="1" applyFill="1" applyBorder="1" applyAlignment="1">
      <alignment vertical="center"/>
    </xf>
    <xf numFmtId="176" fontId="6" fillId="0" borderId="5" xfId="0" applyNumberFormat="1" applyFont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176" fontId="7" fillId="4" borderId="4" xfId="0" applyNumberFormat="1" applyFont="1" applyFill="1" applyBorder="1" applyAlignment="1">
      <alignment vertical="center"/>
    </xf>
    <xf numFmtId="176" fontId="6" fillId="4" borderId="5" xfId="0" applyNumberFormat="1" applyFont="1" applyFill="1" applyBorder="1" applyAlignment="1">
      <alignment vertical="center"/>
    </xf>
    <xf numFmtId="41" fontId="4" fillId="2" borderId="6" xfId="1" applyFont="1" applyFill="1" applyBorder="1" applyAlignment="1">
      <alignment horizontal="center" vertical="center"/>
    </xf>
    <xf numFmtId="41" fontId="4" fillId="2" borderId="7" xfId="1" applyFont="1" applyFill="1" applyBorder="1" applyAlignment="1">
      <alignment horizontal="center" vertical="center"/>
    </xf>
    <xf numFmtId="176" fontId="6" fillId="0" borderId="8" xfId="0" applyNumberFormat="1" applyFont="1" applyBorder="1" applyAlignment="1">
      <alignment vertical="center"/>
    </xf>
    <xf numFmtId="0" fontId="0" fillId="3" borderId="9" xfId="0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176" fontId="7" fillId="4" borderId="9" xfId="0" applyNumberFormat="1" applyFont="1" applyFill="1" applyBorder="1" applyAlignment="1">
      <alignment vertical="center"/>
    </xf>
    <xf numFmtId="176" fontId="6" fillId="4" borderId="10" xfId="0" applyNumberFormat="1" applyFont="1" applyFill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5" borderId="12" xfId="0" applyFont="1" applyFill="1" applyBorder="1" applyAlignment="1">
      <alignment vertical="center"/>
    </xf>
    <xf numFmtId="0" fontId="5" fillId="5" borderId="13" xfId="0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41" fontId="0" fillId="7" borderId="24" xfId="0" applyNumberFormat="1" applyFill="1" applyBorder="1">
      <alignment vertical="center"/>
    </xf>
    <xf numFmtId="0" fontId="6" fillId="0" borderId="0" xfId="0" applyFont="1" applyAlignment="1">
      <alignment vertical="center"/>
    </xf>
    <xf numFmtId="0" fontId="11" fillId="0" borderId="0" xfId="0" applyFont="1">
      <alignment vertical="center"/>
    </xf>
    <xf numFmtId="41" fontId="0" fillId="0" borderId="17" xfId="1" applyFont="1" applyBorder="1" applyAlignment="1">
      <alignment horizontal="center" vertical="center"/>
    </xf>
    <xf numFmtId="41" fontId="0" fillId="7" borderId="39" xfId="0" applyNumberFormat="1" applyFill="1" applyBorder="1">
      <alignment vertical="center"/>
    </xf>
    <xf numFmtId="0" fontId="4" fillId="0" borderId="0" xfId="0" applyFont="1">
      <alignment vertical="center"/>
    </xf>
    <xf numFmtId="0" fontId="0" fillId="0" borderId="40" xfId="0" applyBorder="1" applyAlignment="1">
      <alignment horizontal="center" vertical="center"/>
    </xf>
    <xf numFmtId="41" fontId="0" fillId="0" borderId="40" xfId="1" applyFont="1" applyBorder="1" applyAlignment="1">
      <alignment horizontal="center" vertical="center"/>
    </xf>
    <xf numFmtId="0" fontId="0" fillId="0" borderId="40" xfId="0" applyBorder="1" applyAlignment="1">
      <alignment horizontal="left" vertical="center" wrapText="1"/>
    </xf>
    <xf numFmtId="0" fontId="0" fillId="0" borderId="42" xfId="0" applyBorder="1" applyAlignment="1">
      <alignment horizontal="center" vertical="center"/>
    </xf>
    <xf numFmtId="0" fontId="28" fillId="0" borderId="0" xfId="0" applyFont="1">
      <alignment vertical="center"/>
    </xf>
    <xf numFmtId="0" fontId="0" fillId="0" borderId="0" xfId="0">
      <alignment vertical="center"/>
    </xf>
    <xf numFmtId="0" fontId="0" fillId="0" borderId="14" xfId="0" applyBorder="1" applyAlignment="1">
      <alignment horizontal="center" vertical="center"/>
    </xf>
    <xf numFmtId="0" fontId="0" fillId="0" borderId="41" xfId="0" quotePrefix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41" fontId="0" fillId="0" borderId="14" xfId="1" applyFont="1" applyBorder="1" applyAlignment="1">
      <alignment horizontal="center" vertical="center"/>
    </xf>
    <xf numFmtId="41" fontId="0" fillId="0" borderId="0" xfId="1" applyFont="1">
      <alignment vertical="center"/>
    </xf>
    <xf numFmtId="41" fontId="0" fillId="0" borderId="2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>
      <alignment vertical="center"/>
    </xf>
    <xf numFmtId="0" fontId="0" fillId="0" borderId="29" xfId="0" applyBorder="1" applyAlignment="1">
      <alignment horizontal="center" vertical="center"/>
    </xf>
    <xf numFmtId="0" fontId="10" fillId="0" borderId="0" xfId="0" applyFont="1">
      <alignment vertical="center"/>
    </xf>
    <xf numFmtId="0" fontId="0" fillId="0" borderId="17" xfId="0" quotePrefix="1" applyBorder="1" applyAlignment="1">
      <alignment horizontal="left" vertical="center" wrapText="1"/>
    </xf>
    <xf numFmtId="0" fontId="0" fillId="0" borderId="40" xfId="0" quotePrefix="1" applyBorder="1" applyAlignment="1">
      <alignment horizontal="left" vertical="center" wrapText="1"/>
    </xf>
    <xf numFmtId="41" fontId="0" fillId="7" borderId="20" xfId="1" applyFont="1" applyFill="1" applyBorder="1" applyAlignment="1">
      <alignment horizontal="center" vertical="center"/>
    </xf>
    <xf numFmtId="41" fontId="0" fillId="7" borderId="17" xfId="1" applyFont="1" applyFill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41" fontId="0" fillId="0" borderId="15" xfId="1" applyFont="1" applyBorder="1" applyAlignment="1">
      <alignment horizontal="center" vertical="center"/>
    </xf>
    <xf numFmtId="41" fontId="0" fillId="0" borderId="21" xfId="1" applyFont="1" applyBorder="1" applyAlignment="1">
      <alignment horizontal="center" vertical="center"/>
    </xf>
    <xf numFmtId="41" fontId="4" fillId="0" borderId="22" xfId="1" applyFont="1" applyBorder="1" applyAlignment="1">
      <alignment horizontal="center" vertical="center"/>
    </xf>
    <xf numFmtId="41" fontId="4" fillId="0" borderId="23" xfId="1" applyFont="1" applyBorder="1" applyAlignment="1">
      <alignment horizontal="center" vertical="center"/>
    </xf>
    <xf numFmtId="41" fontId="4" fillId="0" borderId="24" xfId="1" applyFont="1" applyBorder="1" applyAlignment="1">
      <alignment horizontal="center" vertical="center"/>
    </xf>
    <xf numFmtId="41" fontId="4" fillId="39" borderId="23" xfId="1" applyFont="1" applyFill="1" applyBorder="1" applyAlignment="1">
      <alignment horizontal="center" vertical="center"/>
    </xf>
    <xf numFmtId="41" fontId="24" fillId="39" borderId="20" xfId="1" applyFont="1" applyFill="1" applyBorder="1" applyAlignment="1">
      <alignment horizontal="center" vertical="center"/>
    </xf>
    <xf numFmtId="41" fontId="0" fillId="39" borderId="14" xfId="1" applyFont="1" applyFill="1" applyBorder="1" applyAlignment="1">
      <alignment horizontal="center" vertical="center"/>
    </xf>
    <xf numFmtId="41" fontId="24" fillId="39" borderId="14" xfId="1" applyFont="1" applyFill="1" applyBorder="1" applyAlignment="1">
      <alignment horizontal="center" vertical="center"/>
    </xf>
    <xf numFmtId="41" fontId="0" fillId="0" borderId="26" xfId="1" applyFont="1" applyBorder="1" applyAlignment="1">
      <alignment horizontal="center" vertical="center"/>
    </xf>
    <xf numFmtId="41" fontId="0" fillId="39" borderId="26" xfId="1" applyFont="1" applyFill="1" applyBorder="1" applyAlignment="1">
      <alignment horizontal="center" vertical="center"/>
    </xf>
    <xf numFmtId="41" fontId="0" fillId="0" borderId="47" xfId="1" applyFont="1" applyBorder="1" applyAlignment="1">
      <alignment horizontal="center" vertical="center"/>
    </xf>
    <xf numFmtId="41" fontId="0" fillId="0" borderId="44" xfId="1" applyFont="1" applyBorder="1" applyAlignment="1">
      <alignment horizontal="center" vertical="center"/>
    </xf>
    <xf numFmtId="41" fontId="24" fillId="39" borderId="44" xfId="1" applyFont="1" applyFill="1" applyBorder="1" applyAlignment="1">
      <alignment horizontal="center" vertical="center"/>
    </xf>
    <xf numFmtId="41" fontId="0" fillId="0" borderId="45" xfId="1" applyFont="1" applyBorder="1" applyAlignment="1">
      <alignment horizontal="center" vertical="center"/>
    </xf>
    <xf numFmtId="41" fontId="0" fillId="7" borderId="23" xfId="1" applyFont="1" applyFill="1" applyBorder="1" applyAlignment="1">
      <alignment horizontal="center" vertical="center"/>
    </xf>
    <xf numFmtId="41" fontId="24" fillId="7" borderId="23" xfId="1" applyFont="1" applyFill="1" applyBorder="1" applyAlignment="1">
      <alignment horizontal="center" vertical="center"/>
    </xf>
    <xf numFmtId="41" fontId="0" fillId="7" borderId="24" xfId="1" applyFont="1" applyFill="1" applyBorder="1" applyAlignment="1">
      <alignment horizontal="center" vertical="center"/>
    </xf>
    <xf numFmtId="41" fontId="4" fillId="0" borderId="19" xfId="1" applyFont="1" applyBorder="1" applyAlignment="1">
      <alignment horizontal="center" vertical="center"/>
    </xf>
    <xf numFmtId="41" fontId="4" fillId="0" borderId="50" xfId="1" applyFont="1" applyBorder="1" applyAlignment="1">
      <alignment horizontal="center" vertical="center"/>
    </xf>
    <xf numFmtId="41" fontId="4" fillId="0" borderId="27" xfId="1" applyFont="1" applyBorder="1" applyAlignment="1">
      <alignment horizontal="center" vertical="center"/>
    </xf>
    <xf numFmtId="41" fontId="4" fillId="7" borderId="22" xfId="1" applyFont="1" applyFill="1" applyBorder="1" applyAlignment="1">
      <alignment horizontal="center" vertical="center"/>
    </xf>
    <xf numFmtId="41" fontId="4" fillId="0" borderId="28" xfId="1" applyFont="1" applyBorder="1" applyAlignment="1">
      <alignment horizontal="center" vertical="center"/>
    </xf>
    <xf numFmtId="0" fontId="0" fillId="0" borderId="42" xfId="0" quotePrefix="1" applyBorder="1" applyAlignment="1">
      <alignment horizontal="left" vertical="center" wrapText="1"/>
    </xf>
    <xf numFmtId="0" fontId="0" fillId="0" borderId="17" xfId="0" quotePrefix="1" applyBorder="1" applyAlignment="1">
      <alignment vertical="center" wrapText="1"/>
    </xf>
    <xf numFmtId="0" fontId="4" fillId="40" borderId="22" xfId="0" applyFont="1" applyFill="1" applyBorder="1" applyAlignment="1">
      <alignment horizontal="center" vertical="center"/>
    </xf>
    <xf numFmtId="0" fontId="4" fillId="40" borderId="23" xfId="0" applyFont="1" applyFill="1" applyBorder="1" applyAlignment="1">
      <alignment horizontal="center" vertical="center"/>
    </xf>
    <xf numFmtId="0" fontId="4" fillId="40" borderId="24" xfId="0" applyFont="1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6" fillId="0" borderId="0" xfId="0" applyFont="1">
      <alignment vertical="center"/>
    </xf>
    <xf numFmtId="0" fontId="0" fillId="0" borderId="0" xfId="0" applyFill="1">
      <alignment vertical="center"/>
    </xf>
    <xf numFmtId="0" fontId="4" fillId="6" borderId="22" xfId="0" applyFont="1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 wrapText="1"/>
    </xf>
    <xf numFmtId="0" fontId="0" fillId="0" borderId="40" xfId="0" quotePrefix="1" applyFill="1" applyBorder="1" applyAlignment="1">
      <alignment horizontal="left" vertical="center" wrapText="1"/>
    </xf>
    <xf numFmtId="41" fontId="0" fillId="0" borderId="40" xfId="1" applyFont="1" applyFill="1" applyBorder="1" applyAlignment="1">
      <alignment vertical="center"/>
    </xf>
    <xf numFmtId="41" fontId="0" fillId="0" borderId="41" xfId="1" applyFont="1" applyFill="1" applyBorder="1" applyAlignment="1">
      <alignment vertical="center"/>
    </xf>
    <xf numFmtId="0" fontId="0" fillId="0" borderId="40" xfId="0" quotePrefix="1" applyBorder="1" applyAlignment="1">
      <alignment vertical="center" wrapText="1"/>
    </xf>
    <xf numFmtId="41" fontId="0" fillId="0" borderId="40" xfId="1" applyFont="1" applyBorder="1" applyAlignment="1">
      <alignment vertical="center"/>
    </xf>
    <xf numFmtId="0" fontId="0" fillId="0" borderId="41" xfId="0" applyBorder="1" applyAlignment="1">
      <alignment vertical="center"/>
    </xf>
    <xf numFmtId="41" fontId="0" fillId="7" borderId="24" xfId="0" applyNumberForma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quotePrefix="1" applyFill="1" applyBorder="1" applyAlignment="1">
      <alignment horizontal="left" vertical="center" wrapText="1"/>
    </xf>
    <xf numFmtId="41" fontId="0" fillId="0" borderId="23" xfId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0" borderId="24" xfId="0" quotePrefix="1" applyFill="1" applyBorder="1" applyAlignment="1">
      <alignment horizontal="left" vertical="center" wrapText="1"/>
    </xf>
    <xf numFmtId="0" fontId="0" fillId="0" borderId="20" xfId="0" quotePrefix="1" applyBorder="1" applyAlignment="1">
      <alignment horizontal="left" vertical="center" wrapText="1"/>
    </xf>
    <xf numFmtId="0" fontId="40" fillId="0" borderId="18" xfId="0" quotePrefix="1" applyFont="1" applyBorder="1" applyAlignment="1">
      <alignment vertical="center" wrapText="1"/>
    </xf>
    <xf numFmtId="41" fontId="40" fillId="0" borderId="17" xfId="1" quotePrefix="1" applyFont="1" applyBorder="1" applyAlignment="1">
      <alignment vertical="center" wrapText="1"/>
    </xf>
    <xf numFmtId="0" fontId="34" fillId="0" borderId="17" xfId="0" quotePrefix="1" applyFont="1" applyBorder="1" applyAlignment="1">
      <alignment vertical="center" wrapText="1"/>
    </xf>
    <xf numFmtId="0" fontId="0" fillId="0" borderId="18" xfId="0" applyBorder="1" applyAlignment="1">
      <alignment vertical="center"/>
    </xf>
    <xf numFmtId="41" fontId="0" fillId="0" borderId="17" xfId="1" applyFont="1" applyBorder="1" applyAlignment="1">
      <alignment vertical="center"/>
    </xf>
    <xf numFmtId="0" fontId="4" fillId="6" borderId="23" xfId="0" applyFont="1" applyFill="1" applyBorder="1" applyAlignment="1">
      <alignment vertical="center"/>
    </xf>
    <xf numFmtId="41" fontId="0" fillId="0" borderId="42" xfId="1" applyFont="1" applyBorder="1" applyAlignment="1">
      <alignment horizontal="center" vertical="center"/>
    </xf>
    <xf numFmtId="0" fontId="41" fillId="41" borderId="54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41" fontId="0" fillId="0" borderId="42" xfId="1" applyFont="1" applyBorder="1" applyAlignment="1">
      <alignment vertical="center" wrapText="1"/>
    </xf>
    <xf numFmtId="41" fontId="0" fillId="0" borderId="42" xfId="1" applyFont="1" applyBorder="1" applyAlignment="1">
      <alignment vertical="center"/>
    </xf>
    <xf numFmtId="41" fontId="0" fillId="0" borderId="43" xfId="1" applyFont="1" applyBorder="1" applyAlignment="1">
      <alignment vertical="center"/>
    </xf>
    <xf numFmtId="41" fontId="34" fillId="7" borderId="24" xfId="0" applyNumberFormat="1" applyFont="1" applyFill="1" applyBorder="1">
      <alignment vertical="center"/>
    </xf>
    <xf numFmtId="0" fontId="0" fillId="0" borderId="17" xfId="0" applyBorder="1" applyAlignment="1">
      <alignment horizontal="center" vertical="center" wrapText="1"/>
    </xf>
    <xf numFmtId="41" fontId="43" fillId="42" borderId="22" xfId="1" applyFont="1" applyFill="1" applyBorder="1" applyAlignment="1">
      <alignment horizontal="center" vertical="center"/>
    </xf>
    <xf numFmtId="41" fontId="43" fillId="42" borderId="23" xfId="1" applyFont="1" applyFill="1" applyBorder="1" applyAlignment="1">
      <alignment horizontal="center" vertical="center"/>
    </xf>
    <xf numFmtId="41" fontId="43" fillId="42" borderId="24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41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0" borderId="16" xfId="0" applyBorder="1">
      <alignment vertical="center"/>
    </xf>
    <xf numFmtId="41" fontId="0" fillId="0" borderId="19" xfId="1" applyFont="1" applyBorder="1" applyAlignment="1">
      <alignment horizontal="center" vertical="center"/>
    </xf>
    <xf numFmtId="41" fontId="0" fillId="0" borderId="20" xfId="1" applyFont="1" applyBorder="1">
      <alignment vertical="center"/>
    </xf>
    <xf numFmtId="41" fontId="0" fillId="0" borderId="21" xfId="1" applyFont="1" applyBorder="1">
      <alignment vertical="center"/>
    </xf>
    <xf numFmtId="41" fontId="0" fillId="0" borderId="17" xfId="1" applyFont="1" applyBorder="1">
      <alignment vertical="center"/>
    </xf>
    <xf numFmtId="41" fontId="0" fillId="0" borderId="18" xfId="1" applyFont="1" applyBorder="1">
      <alignment vertical="center"/>
    </xf>
    <xf numFmtId="0" fontId="0" fillId="0" borderId="0" xfId="0" applyFill="1" applyBorder="1">
      <alignment vertical="center"/>
    </xf>
    <xf numFmtId="1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32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41" borderId="14" xfId="0" applyFont="1" applyFill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0" fillId="0" borderId="18" xfId="0" quotePrefix="1" applyBorder="1" applyAlignment="1">
      <alignment horizontal="left" vertical="center" wrapText="1"/>
    </xf>
    <xf numFmtId="0" fontId="0" fillId="0" borderId="0" xfId="0" applyFont="1" applyAlignment="1">
      <alignment horizontal="right" vertical="center"/>
    </xf>
    <xf numFmtId="0" fontId="0" fillId="0" borderId="41" xfId="0" applyBorder="1" applyAlignment="1">
      <alignment horizontal="center" vertical="center"/>
    </xf>
    <xf numFmtId="0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0" fontId="33" fillId="0" borderId="20" xfId="0" applyNumberFormat="1" applyFont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 vertical="center"/>
    </xf>
    <xf numFmtId="0" fontId="37" fillId="2" borderId="40" xfId="0" applyFont="1" applyFill="1" applyBorder="1" applyAlignment="1">
      <alignment horizontal="center" vertical="center"/>
    </xf>
    <xf numFmtId="0" fontId="32" fillId="0" borderId="0" xfId="0" applyNumberFormat="1" applyFont="1">
      <alignment vertical="center"/>
    </xf>
    <xf numFmtId="178" fontId="32" fillId="0" borderId="0" xfId="0" applyNumberFormat="1" applyFont="1">
      <alignment vertical="center"/>
    </xf>
    <xf numFmtId="178" fontId="37" fillId="2" borderId="40" xfId="0" applyNumberFormat="1" applyFont="1" applyFill="1" applyBorder="1" applyAlignment="1">
      <alignment horizontal="center" vertical="center"/>
    </xf>
    <xf numFmtId="178" fontId="33" fillId="0" borderId="44" xfId="0" applyNumberFormat="1" applyFont="1" applyBorder="1" applyAlignment="1">
      <alignment horizontal="center" vertical="center"/>
    </xf>
    <xf numFmtId="178" fontId="32" fillId="0" borderId="14" xfId="0" applyNumberFormat="1" applyFont="1" applyBorder="1" applyAlignment="1">
      <alignment horizontal="center" vertical="center"/>
    </xf>
    <xf numFmtId="178" fontId="33" fillId="0" borderId="14" xfId="0" applyNumberFormat="1" applyFont="1" applyBorder="1" applyAlignment="1">
      <alignment horizontal="center" vertical="center"/>
    </xf>
    <xf numFmtId="178" fontId="33" fillId="41" borderId="14" xfId="0" applyNumberFormat="1" applyFont="1" applyFill="1" applyBorder="1" applyAlignment="1">
      <alignment horizontal="center" vertical="center" wrapText="1"/>
    </xf>
    <xf numFmtId="178" fontId="33" fillId="0" borderId="26" xfId="0" applyNumberFormat="1" applyFont="1" applyBorder="1" applyAlignment="1">
      <alignment horizontal="center" vertical="center"/>
    </xf>
    <xf numFmtId="178" fontId="0" fillId="0" borderId="0" xfId="0" applyNumberFormat="1">
      <alignment vertical="center"/>
    </xf>
    <xf numFmtId="41" fontId="32" fillId="0" borderId="0" xfId="1" applyFont="1">
      <alignment vertical="center"/>
    </xf>
    <xf numFmtId="41" fontId="37" fillId="2" borderId="40" xfId="1" applyFont="1" applyFill="1" applyBorder="1" applyAlignment="1">
      <alignment horizontal="center" vertical="center"/>
    </xf>
    <xf numFmtId="41" fontId="32" fillId="0" borderId="44" xfId="1" applyFont="1" applyBorder="1" applyAlignment="1">
      <alignment horizontal="center" vertical="center"/>
    </xf>
    <xf numFmtId="41" fontId="32" fillId="0" borderId="14" xfId="1" applyFont="1" applyBorder="1" applyAlignment="1">
      <alignment horizontal="center" vertical="center"/>
    </xf>
    <xf numFmtId="41" fontId="32" fillId="0" borderId="26" xfId="1" applyFont="1" applyBorder="1" applyAlignment="1">
      <alignment horizontal="center" vertical="center"/>
    </xf>
    <xf numFmtId="0" fontId="8" fillId="4" borderId="55" xfId="0" applyFont="1" applyFill="1" applyBorder="1" applyAlignment="1">
      <alignment horizontal="center" vertical="center"/>
    </xf>
    <xf numFmtId="178" fontId="8" fillId="4" borderId="55" xfId="0" applyNumberFormat="1" applyFont="1" applyFill="1" applyBorder="1" applyAlignment="1">
      <alignment horizontal="center" vertical="center"/>
    </xf>
    <xf numFmtId="41" fontId="8" fillId="4" borderId="55" xfId="1" applyFont="1" applyFill="1" applyBorder="1" applyAlignment="1">
      <alignment horizontal="center" vertical="center"/>
    </xf>
    <xf numFmtId="0" fontId="37" fillId="2" borderId="53" xfId="0" applyNumberFormat="1" applyFont="1" applyFill="1" applyBorder="1" applyAlignment="1">
      <alignment horizontal="center" vertical="center"/>
    </xf>
    <xf numFmtId="0" fontId="32" fillId="0" borderId="52" xfId="0" applyNumberFormat="1" applyFont="1" applyBorder="1" applyAlignment="1">
      <alignment horizontal="center" vertical="center"/>
    </xf>
    <xf numFmtId="0" fontId="8" fillId="4" borderId="51" xfId="0" applyNumberFormat="1" applyFont="1" applyFill="1" applyBorder="1" applyAlignment="1">
      <alignment horizontal="center" vertical="center"/>
    </xf>
    <xf numFmtId="0" fontId="32" fillId="0" borderId="15" xfId="0" applyNumberFormat="1" applyFont="1" applyBorder="1" applyAlignment="1">
      <alignment horizontal="center" vertical="center"/>
    </xf>
    <xf numFmtId="0" fontId="32" fillId="0" borderId="47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43" borderId="22" xfId="0" applyFont="1" applyFill="1" applyBorder="1" applyAlignment="1">
      <alignment horizontal="center" vertical="center"/>
    </xf>
    <xf numFmtId="0" fontId="8" fillId="43" borderId="23" xfId="0" applyFont="1" applyFill="1" applyBorder="1" applyAlignment="1">
      <alignment horizontal="center" vertical="center"/>
    </xf>
    <xf numFmtId="0" fontId="8" fillId="43" borderId="24" xfId="0" applyFont="1" applyFill="1" applyBorder="1" applyAlignment="1">
      <alignment horizontal="center" vertical="center"/>
    </xf>
    <xf numFmtId="0" fontId="0" fillId="0" borderId="43" xfId="0" quotePrefix="1" applyBorder="1" applyAlignment="1">
      <alignment horizontal="left" vertical="center"/>
    </xf>
    <xf numFmtId="0" fontId="32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33" fillId="0" borderId="14" xfId="0" applyNumberFormat="1" applyFont="1" applyBorder="1" applyAlignment="1">
      <alignment horizontal="center" vertical="center"/>
    </xf>
    <xf numFmtId="0" fontId="32" fillId="0" borderId="14" xfId="0" applyFont="1" applyFill="1" applyBorder="1" applyAlignment="1">
      <alignment horizontal="center" vertical="center"/>
    </xf>
    <xf numFmtId="178" fontId="32" fillId="0" borderId="14" xfId="0" applyNumberFormat="1" applyFont="1" applyFill="1" applyBorder="1" applyAlignment="1">
      <alignment horizontal="center" vertical="center"/>
    </xf>
    <xf numFmtId="41" fontId="32" fillId="0" borderId="14" xfId="1" applyFont="1" applyFill="1" applyBorder="1" applyAlignment="1">
      <alignment horizontal="center" vertical="center"/>
    </xf>
    <xf numFmtId="0" fontId="32" fillId="0" borderId="15" xfId="0" applyNumberFormat="1" applyFont="1" applyFill="1" applyBorder="1" applyAlignment="1">
      <alignment horizontal="center" vertical="center"/>
    </xf>
    <xf numFmtId="41" fontId="0" fillId="0" borderId="14" xfId="1" applyFont="1" applyBorder="1">
      <alignment vertical="center"/>
    </xf>
    <xf numFmtId="41" fontId="0" fillId="0" borderId="15" xfId="1" applyFont="1" applyBorder="1">
      <alignment vertical="center"/>
    </xf>
    <xf numFmtId="41" fontId="45" fillId="43" borderId="22" xfId="1" applyFont="1" applyFill="1" applyBorder="1" applyAlignment="1">
      <alignment horizontal="center" vertical="center"/>
    </xf>
    <xf numFmtId="41" fontId="45" fillId="43" borderId="23" xfId="1" quotePrefix="1" applyFont="1" applyFill="1" applyBorder="1" applyAlignment="1">
      <alignment horizontal="center" vertical="center"/>
    </xf>
    <xf numFmtId="41" fontId="45" fillId="43" borderId="23" xfId="1" applyFont="1" applyFill="1" applyBorder="1" applyAlignment="1">
      <alignment horizontal="center" vertical="center"/>
    </xf>
    <xf numFmtId="41" fontId="45" fillId="43" borderId="24" xfId="1" applyFont="1" applyFill="1" applyBorder="1" applyAlignment="1">
      <alignment horizontal="center" vertical="center"/>
    </xf>
    <xf numFmtId="0" fontId="4" fillId="43" borderId="16" xfId="0" applyFont="1" applyFill="1" applyBorder="1" applyAlignment="1">
      <alignment horizontal="center" vertical="center"/>
    </xf>
    <xf numFmtId="177" fontId="4" fillId="43" borderId="17" xfId="1" applyNumberFormat="1" applyFont="1" applyFill="1" applyBorder="1">
      <alignment vertical="center"/>
    </xf>
    <xf numFmtId="41" fontId="4" fillId="43" borderId="18" xfId="1" applyFont="1" applyFill="1" applyBorder="1">
      <alignment vertical="center"/>
    </xf>
    <xf numFmtId="43" fontId="0" fillId="0" borderId="0" xfId="0" applyNumberFormat="1">
      <alignment vertical="center"/>
    </xf>
    <xf numFmtId="41" fontId="45" fillId="43" borderId="50" xfId="1" applyFont="1" applyFill="1" applyBorder="1" applyAlignment="1">
      <alignment horizontal="center" vertical="center"/>
    </xf>
    <xf numFmtId="41" fontId="0" fillId="43" borderId="14" xfId="1" applyFont="1" applyFill="1" applyBorder="1" applyAlignment="1">
      <alignment horizontal="center" vertical="center"/>
    </xf>
    <xf numFmtId="41" fontId="0" fillId="43" borderId="15" xfId="1" applyFont="1" applyFill="1" applyBorder="1">
      <alignment vertical="center"/>
    </xf>
    <xf numFmtId="41" fontId="45" fillId="0" borderId="19" xfId="1" applyFont="1" applyFill="1" applyBorder="1" applyAlignment="1">
      <alignment horizontal="center" vertical="center"/>
    </xf>
    <xf numFmtId="41" fontId="45" fillId="0" borderId="20" xfId="1" quotePrefix="1" applyFont="1" applyFill="1" applyBorder="1" applyAlignment="1">
      <alignment horizontal="center" vertical="center"/>
    </xf>
    <xf numFmtId="41" fontId="45" fillId="0" borderId="20" xfId="1" applyFont="1" applyFill="1" applyBorder="1" applyAlignment="1">
      <alignment horizontal="center" vertical="center"/>
    </xf>
    <xf numFmtId="41" fontId="0" fillId="43" borderId="14" xfId="1" applyFont="1" applyFill="1" applyBorder="1">
      <alignment vertical="center"/>
    </xf>
    <xf numFmtId="41" fontId="0" fillId="0" borderId="50" xfId="1" applyFont="1" applyBorder="1" applyAlignment="1">
      <alignment horizontal="center" vertical="center"/>
    </xf>
    <xf numFmtId="41" fontId="0" fillId="43" borderId="50" xfId="1" applyFont="1" applyFill="1" applyBorder="1" applyAlignment="1">
      <alignment horizontal="center" vertical="center"/>
    </xf>
    <xf numFmtId="41" fontId="39" fillId="43" borderId="15" xfId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quotePrefix="1" applyBorder="1" applyAlignment="1">
      <alignment horizontal="left" vertical="center" wrapText="1"/>
    </xf>
    <xf numFmtId="0" fontId="0" fillId="0" borderId="41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33" fillId="0" borderId="46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0" fontId="33" fillId="41" borderId="46" xfId="0" applyFont="1" applyFill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/>
    </xf>
    <xf numFmtId="0" fontId="32" fillId="0" borderId="20" xfId="0" applyFont="1" applyFill="1" applyBorder="1" applyAlignment="1">
      <alignment horizontal="center" vertical="center"/>
    </xf>
    <xf numFmtId="0" fontId="33" fillId="0" borderId="48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178" fontId="33" fillId="0" borderId="42" xfId="0" applyNumberFormat="1" applyFont="1" applyBorder="1" applyAlignment="1">
      <alignment horizontal="center" vertical="center"/>
    </xf>
    <xf numFmtId="0" fontId="33" fillId="0" borderId="42" xfId="0" applyNumberFormat="1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41" fontId="32" fillId="0" borderId="42" xfId="1" applyFont="1" applyBorder="1" applyAlignment="1">
      <alignment horizontal="center" vertical="center"/>
    </xf>
    <xf numFmtId="0" fontId="32" fillId="0" borderId="43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1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43" borderId="22" xfId="0" applyFill="1" applyBorder="1" applyAlignment="1">
      <alignment horizontal="center" vertical="center"/>
    </xf>
    <xf numFmtId="0" fontId="0" fillId="43" borderId="23" xfId="0" applyFill="1" applyBorder="1" applyAlignment="1">
      <alignment horizontal="center" vertical="center"/>
    </xf>
    <xf numFmtId="0" fontId="0" fillId="43" borderId="24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44" xfId="0" quotePrefix="1" applyBorder="1" applyAlignment="1">
      <alignment horizontal="left" vertical="center" wrapText="1"/>
    </xf>
    <xf numFmtId="0" fontId="0" fillId="0" borderId="45" xfId="0" quotePrefix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41" fontId="0" fillId="7" borderId="0" xfId="1" applyFont="1" applyFill="1" applyBorder="1" applyAlignment="1">
      <alignment horizontal="center" vertical="center"/>
    </xf>
    <xf numFmtId="0" fontId="1" fillId="0" borderId="17" xfId="0" quotePrefix="1" applyFont="1" applyBorder="1" applyAlignment="1">
      <alignment horizontal="left" vertical="center" wrapText="1"/>
    </xf>
    <xf numFmtId="0" fontId="1" fillId="0" borderId="42" xfId="0" quotePrefix="1" applyFont="1" applyBorder="1" applyAlignment="1">
      <alignment horizontal="left" vertical="center" wrapText="1"/>
    </xf>
    <xf numFmtId="0" fontId="0" fillId="0" borderId="41" xfId="0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 wrapText="1"/>
    </xf>
    <xf numFmtId="0" fontId="50" fillId="0" borderId="23" xfId="0" quotePrefix="1" applyFont="1" applyBorder="1" applyAlignment="1">
      <alignment horizontal="left" vertical="center" wrapText="1"/>
    </xf>
    <xf numFmtId="41" fontId="50" fillId="0" borderId="23" xfId="1" applyFont="1" applyBorder="1" applyAlignment="1">
      <alignment horizontal="center" vertical="center"/>
    </xf>
    <xf numFmtId="0" fontId="50" fillId="0" borderId="24" xfId="0" quotePrefix="1" applyFont="1" applyBorder="1" applyAlignment="1">
      <alignment horizontal="left" vertical="center"/>
    </xf>
    <xf numFmtId="3" fontId="52" fillId="0" borderId="56" xfId="0" applyNumberFormat="1" applyFont="1" applyBorder="1" applyAlignment="1">
      <alignment horizontal="center" vertical="center" wrapText="1" readingOrder="1"/>
    </xf>
    <xf numFmtId="41" fontId="45" fillId="43" borderId="57" xfId="1" quotePrefix="1" applyFont="1" applyFill="1" applyBorder="1" applyAlignment="1">
      <alignment horizontal="center" vertical="center"/>
    </xf>
    <xf numFmtId="41" fontId="45" fillId="0" borderId="58" xfId="1" quotePrefix="1" applyFont="1" applyFill="1" applyBorder="1" applyAlignment="1">
      <alignment horizontal="center" vertical="center"/>
    </xf>
    <xf numFmtId="41" fontId="0" fillId="0" borderId="59" xfId="1" applyFont="1" applyBorder="1" applyAlignment="1">
      <alignment horizontal="center" vertical="center"/>
    </xf>
    <xf numFmtId="41" fontId="0" fillId="43" borderId="59" xfId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0" fontId="0" fillId="0" borderId="40" xfId="0" quotePrefix="1" applyBorder="1" applyAlignment="1">
      <alignment horizontal="center" vertical="center"/>
    </xf>
    <xf numFmtId="0" fontId="0" fillId="0" borderId="41" xfId="0" quotePrefix="1" applyBorder="1" applyAlignment="1">
      <alignment horizontal="left" vertical="center"/>
    </xf>
    <xf numFmtId="0" fontId="4" fillId="0" borderId="22" xfId="0" applyFont="1" applyFill="1" applyBorder="1" applyAlignment="1">
      <alignment horizontal="center" vertical="center"/>
    </xf>
    <xf numFmtId="0" fontId="0" fillId="0" borderId="23" xfId="0" quotePrefix="1" applyBorder="1" applyAlignment="1">
      <alignment horizontal="center" vertical="center"/>
    </xf>
    <xf numFmtId="0" fontId="0" fillId="0" borderId="23" xfId="0" quotePrefix="1" applyBorder="1" applyAlignment="1">
      <alignment horizontal="left" vertical="center" wrapText="1"/>
    </xf>
    <xf numFmtId="41" fontId="41" fillId="0" borderId="60" xfId="0" applyNumberFormat="1" applyFont="1" applyBorder="1">
      <alignment vertical="center"/>
    </xf>
    <xf numFmtId="0" fontId="34" fillId="0" borderId="24" xfId="0" quotePrefix="1" applyFont="1" applyFill="1" applyBorder="1" applyAlignment="1">
      <alignment horizontal="left" vertical="center" wrapText="1"/>
    </xf>
    <xf numFmtId="41" fontId="0" fillId="0" borderId="0" xfId="1" applyFont="1" applyAlignment="1">
      <alignment horizontal="center" vertical="center"/>
    </xf>
    <xf numFmtId="177" fontId="35" fillId="43" borderId="17" xfId="1" applyNumberFormat="1" applyFont="1" applyFill="1" applyBorder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0" fillId="0" borderId="5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</cellXfs>
  <cellStyles count="50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8"/>
    <cellStyle name="쉼표 [0] 3" xfId="2"/>
    <cellStyle name="쉼표 [0] 4" xfId="46"/>
    <cellStyle name="쉼표 [0] 5" xfId="43"/>
    <cellStyle name="연결된 셀" xfId="13" builtinId="24" customBuiltin="1"/>
    <cellStyle name="요약" xfId="18" builtinId="25" customBuiltin="1"/>
    <cellStyle name="입력" xfId="10" builtinId="20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제목 5" xfId="47"/>
    <cellStyle name="제목 6" xfId="44"/>
    <cellStyle name="좋음" xfId="7" builtinId="26" customBuiltin="1"/>
    <cellStyle name="출력" xfId="11" builtinId="21" customBuiltin="1"/>
    <cellStyle name="표준" xfId="0" builtinId="0"/>
    <cellStyle name="표준 106" xfId="49"/>
    <cellStyle name="표준 4" xfId="4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scheme val="minor"/>
      </font>
      <numFmt numFmtId="178" formatCode="m&quot;월&quot;\ d&quot;일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맑은 고딕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4.png"/><Relationship Id="rId7" Type="http://schemas.openxmlformats.org/officeDocument/2006/relationships/image" Target="../media/image20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240051</xdr:colOff>
      <xdr:row>21</xdr:row>
      <xdr:rowOff>38100</xdr:rowOff>
    </xdr:from>
    <xdr:ext cx="1207749" cy="895350"/>
    <xdr:pic>
      <xdr:nvPicPr>
        <xdr:cNvPr id="14" name="그림 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75501" y="4467225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485774</xdr:colOff>
      <xdr:row>4</xdr:row>
      <xdr:rowOff>9525</xdr:rowOff>
    </xdr:from>
    <xdr:to>
      <xdr:col>9</xdr:col>
      <xdr:colOff>457199</xdr:colOff>
      <xdr:row>5</xdr:row>
      <xdr:rowOff>257175</xdr:rowOff>
    </xdr:to>
    <xdr:sp macro="[0]!내용저장" textlink="">
      <xdr:nvSpPr>
        <xdr:cNvPr id="2" name="모서리가 둥근 직사각형 1"/>
        <xdr:cNvSpPr/>
      </xdr:nvSpPr>
      <xdr:spPr>
        <a:xfrm>
          <a:off x="12820649" y="923925"/>
          <a:ext cx="1019175" cy="51435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bg1"/>
              </a:solidFill>
            </a:rPr>
            <a:t>내용저장</a:t>
          </a:r>
        </a:p>
      </xdr:txBody>
    </xdr:sp>
    <xdr:clientData/>
  </xdr:twoCellAnchor>
  <xdr:twoCellAnchor editAs="oneCell">
    <xdr:from>
      <xdr:col>14</xdr:col>
      <xdr:colOff>323850</xdr:colOff>
      <xdr:row>6</xdr:row>
      <xdr:rowOff>314325</xdr:rowOff>
    </xdr:from>
    <xdr:to>
      <xdr:col>16</xdr:col>
      <xdr:colOff>819150</xdr:colOff>
      <xdr:row>14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기안팀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기안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87525" y="1714500"/>
              <a:ext cx="1819275" cy="1685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257175</xdr:colOff>
          <xdr:row>18</xdr:row>
          <xdr:rowOff>19050</xdr:rowOff>
        </xdr:from>
        <xdr:to>
          <xdr:col>21</xdr:col>
          <xdr:colOff>4015740</xdr:colOff>
          <xdr:row>35</xdr:row>
          <xdr:rowOff>6632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$AA$39:$AH$45" spid="_x0000_s3503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230225" y="3714750"/>
              <a:ext cx="6524625" cy="175923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198120</xdr:colOff>
          <xdr:row>19</xdr:row>
          <xdr:rowOff>91440</xdr:rowOff>
        </xdr:from>
        <xdr:to>
          <xdr:col>39</xdr:col>
          <xdr:colOff>205740</xdr:colOff>
          <xdr:row>34</xdr:row>
          <xdr:rowOff>68580</xdr:rowOff>
        </xdr:to>
        <xdr:pic>
          <xdr:nvPicPr>
            <xdr:cNvPr id="3" name="그림 2"/>
            <xdr:cNvPicPr>
              <a:picLocks noChangeAspect="1" noChangeArrowheads="1"/>
              <a:extLst>
                <a:ext uri="{84589F7E-364E-4C9E-8A38-B11213B215E9}">
                  <a14:cameraTool cellRange="$AA$39:$AH$41" spid="_x0000_s3503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8651200" y="7703820"/>
              <a:ext cx="6416040" cy="739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228600</xdr:colOff>
      <xdr:row>16</xdr:row>
      <xdr:rowOff>19051</xdr:rowOff>
    </xdr:from>
    <xdr:to>
      <xdr:col>22</xdr:col>
      <xdr:colOff>525530</xdr:colOff>
      <xdr:row>26</xdr:row>
      <xdr:rowOff>180975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1650" y="4324351"/>
          <a:ext cx="7840730" cy="2257424"/>
        </a:xfrm>
        <a:prstGeom prst="rect">
          <a:avLst/>
        </a:prstGeom>
      </xdr:spPr>
    </xdr:pic>
    <xdr:clientData/>
  </xdr:twoCellAnchor>
  <xdr:twoCellAnchor>
    <xdr:from>
      <xdr:col>19</xdr:col>
      <xdr:colOff>228600</xdr:colOff>
      <xdr:row>26</xdr:row>
      <xdr:rowOff>171450</xdr:rowOff>
    </xdr:from>
    <xdr:to>
      <xdr:col>21</xdr:col>
      <xdr:colOff>409575</xdr:colOff>
      <xdr:row>26</xdr:row>
      <xdr:rowOff>171450</xdr:rowOff>
    </xdr:to>
    <xdr:cxnSp macro="">
      <xdr:nvCxnSpPr>
        <xdr:cNvPr id="5" name="직선 연결선 4"/>
        <xdr:cNvCxnSpPr/>
      </xdr:nvCxnSpPr>
      <xdr:spPr>
        <a:xfrm>
          <a:off x="13201650" y="6276975"/>
          <a:ext cx="3076575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485774</xdr:colOff>
      <xdr:row>26</xdr:row>
      <xdr:rowOff>171450</xdr:rowOff>
    </xdr:from>
    <xdr:to>
      <xdr:col>22</xdr:col>
      <xdr:colOff>553574</xdr:colOff>
      <xdr:row>26</xdr:row>
      <xdr:rowOff>171450</xdr:rowOff>
    </xdr:to>
    <xdr:cxnSp macro="">
      <xdr:nvCxnSpPr>
        <xdr:cNvPr id="7" name="직선 연결선 6"/>
        <xdr:cNvCxnSpPr/>
      </xdr:nvCxnSpPr>
      <xdr:spPr>
        <a:xfrm>
          <a:off x="16354424" y="6276975"/>
          <a:ext cx="4716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538163</xdr:colOff>
      <xdr:row>16</xdr:row>
      <xdr:rowOff>30186</xdr:rowOff>
    </xdr:from>
    <xdr:to>
      <xdr:col>22</xdr:col>
      <xdr:colOff>538163</xdr:colOff>
      <xdr:row>26</xdr:row>
      <xdr:rowOff>166686</xdr:rowOff>
    </xdr:to>
    <xdr:cxnSp macro="">
      <xdr:nvCxnSpPr>
        <xdr:cNvPr id="8" name="직선 연결선 7"/>
        <xdr:cNvCxnSpPr/>
      </xdr:nvCxnSpPr>
      <xdr:spPr>
        <a:xfrm rot="16200000">
          <a:off x="19939013" y="5156211"/>
          <a:ext cx="2232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52</xdr:row>
      <xdr:rowOff>0</xdr:rowOff>
    </xdr:from>
    <xdr:to>
      <xdr:col>21</xdr:col>
      <xdr:colOff>1963235</xdr:colOff>
      <xdr:row>59</xdr:row>
      <xdr:rowOff>38354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58400" y="10572750"/>
          <a:ext cx="7773485" cy="18195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228600</xdr:colOff>
      <xdr:row>26</xdr:row>
      <xdr:rowOff>171450</xdr:rowOff>
    </xdr:from>
    <xdr:to>
      <xdr:col>21</xdr:col>
      <xdr:colOff>409575</xdr:colOff>
      <xdr:row>26</xdr:row>
      <xdr:rowOff>171450</xdr:rowOff>
    </xdr:to>
    <xdr:cxnSp macro="">
      <xdr:nvCxnSpPr>
        <xdr:cNvPr id="3" name="직선 연결선 2"/>
        <xdr:cNvCxnSpPr/>
      </xdr:nvCxnSpPr>
      <xdr:spPr>
        <a:xfrm>
          <a:off x="13201650" y="6276975"/>
          <a:ext cx="3076575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485774</xdr:colOff>
      <xdr:row>26</xdr:row>
      <xdr:rowOff>171450</xdr:rowOff>
    </xdr:from>
    <xdr:to>
      <xdr:col>22</xdr:col>
      <xdr:colOff>553574</xdr:colOff>
      <xdr:row>26</xdr:row>
      <xdr:rowOff>171450</xdr:rowOff>
    </xdr:to>
    <xdr:cxnSp macro="">
      <xdr:nvCxnSpPr>
        <xdr:cNvPr id="4" name="직선 연결선 3"/>
        <xdr:cNvCxnSpPr/>
      </xdr:nvCxnSpPr>
      <xdr:spPr>
        <a:xfrm>
          <a:off x="16354424" y="6276975"/>
          <a:ext cx="4716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538163</xdr:colOff>
      <xdr:row>16</xdr:row>
      <xdr:rowOff>30186</xdr:rowOff>
    </xdr:from>
    <xdr:to>
      <xdr:col>22</xdr:col>
      <xdr:colOff>538163</xdr:colOff>
      <xdr:row>26</xdr:row>
      <xdr:rowOff>166686</xdr:rowOff>
    </xdr:to>
    <xdr:cxnSp macro="">
      <xdr:nvCxnSpPr>
        <xdr:cNvPr id="5" name="직선 연결선 4"/>
        <xdr:cNvCxnSpPr/>
      </xdr:nvCxnSpPr>
      <xdr:spPr>
        <a:xfrm rot="16200000">
          <a:off x="19939013" y="5156211"/>
          <a:ext cx="2232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47626</xdr:colOff>
      <xdr:row>47</xdr:row>
      <xdr:rowOff>28575</xdr:rowOff>
    </xdr:from>
    <xdr:to>
      <xdr:col>21</xdr:col>
      <xdr:colOff>2543176</xdr:colOff>
      <xdr:row>51</xdr:row>
      <xdr:rowOff>191966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0676" y="10096500"/>
          <a:ext cx="5486400" cy="1153991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 editAs="oneCell">
    <xdr:from>
      <xdr:col>24</xdr:col>
      <xdr:colOff>29328</xdr:colOff>
      <xdr:row>44</xdr:row>
      <xdr:rowOff>19051</xdr:rowOff>
    </xdr:from>
    <xdr:to>
      <xdr:col>25</xdr:col>
      <xdr:colOff>0</xdr:colOff>
      <xdr:row>44</xdr:row>
      <xdr:rowOff>2305051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36903" y="7267576"/>
          <a:ext cx="1789947" cy="2286000"/>
        </a:xfrm>
        <a:prstGeom prst="rect">
          <a:avLst/>
        </a:prstGeom>
      </xdr:spPr>
    </xdr:pic>
    <xdr:clientData/>
  </xdr:twoCellAnchor>
  <xdr:twoCellAnchor editAs="oneCell">
    <xdr:from>
      <xdr:col>24</xdr:col>
      <xdr:colOff>22268</xdr:colOff>
      <xdr:row>43</xdr:row>
      <xdr:rowOff>19052</xdr:rowOff>
    </xdr:from>
    <xdr:to>
      <xdr:col>24</xdr:col>
      <xdr:colOff>1790700</xdr:colOff>
      <xdr:row>43</xdr:row>
      <xdr:rowOff>2124079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22361545" y="5302275"/>
          <a:ext cx="2105027" cy="1768432"/>
        </a:xfrm>
        <a:prstGeom prst="rect">
          <a:avLst/>
        </a:prstGeom>
      </xdr:spPr>
    </xdr:pic>
    <xdr:clientData/>
  </xdr:twoCellAnchor>
  <xdr:twoCellAnchor editAs="oneCell">
    <xdr:from>
      <xdr:col>19</xdr:col>
      <xdr:colOff>38100</xdr:colOff>
      <xdr:row>53</xdr:row>
      <xdr:rowOff>21935</xdr:rowOff>
    </xdr:from>
    <xdr:to>
      <xdr:col>21</xdr:col>
      <xdr:colOff>3019426</xdr:colOff>
      <xdr:row>66</xdr:row>
      <xdr:rowOff>180975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11150" y="11575760"/>
          <a:ext cx="5972176" cy="3159415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>
    <xdr:from>
      <xdr:col>21</xdr:col>
      <xdr:colOff>400049</xdr:colOff>
      <xdr:row>54</xdr:row>
      <xdr:rowOff>142875</xdr:rowOff>
    </xdr:from>
    <xdr:to>
      <xdr:col>21</xdr:col>
      <xdr:colOff>1038224</xdr:colOff>
      <xdr:row>55</xdr:row>
      <xdr:rowOff>161925</xdr:rowOff>
    </xdr:to>
    <xdr:sp macro="" textlink="">
      <xdr:nvSpPr>
        <xdr:cNvPr id="11" name="직사각형 10"/>
        <xdr:cNvSpPr/>
      </xdr:nvSpPr>
      <xdr:spPr>
        <a:xfrm>
          <a:off x="16363949" y="11944350"/>
          <a:ext cx="638175" cy="276225"/>
        </a:xfrm>
        <a:prstGeom prst="rect">
          <a:avLst/>
        </a:prstGeom>
        <a:noFill/>
        <a:ln w="952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228600</xdr:colOff>
      <xdr:row>26</xdr:row>
      <xdr:rowOff>171450</xdr:rowOff>
    </xdr:from>
    <xdr:to>
      <xdr:col>21</xdr:col>
      <xdr:colOff>409575</xdr:colOff>
      <xdr:row>26</xdr:row>
      <xdr:rowOff>171450</xdr:rowOff>
    </xdr:to>
    <xdr:cxnSp macro="">
      <xdr:nvCxnSpPr>
        <xdr:cNvPr id="2" name="직선 연결선 1"/>
        <xdr:cNvCxnSpPr/>
      </xdr:nvCxnSpPr>
      <xdr:spPr>
        <a:xfrm>
          <a:off x="13197840" y="4385310"/>
          <a:ext cx="3175635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485774</xdr:colOff>
      <xdr:row>26</xdr:row>
      <xdr:rowOff>171450</xdr:rowOff>
    </xdr:from>
    <xdr:to>
      <xdr:col>22</xdr:col>
      <xdr:colOff>553574</xdr:colOff>
      <xdr:row>26</xdr:row>
      <xdr:rowOff>171450</xdr:rowOff>
    </xdr:to>
    <xdr:cxnSp macro="">
      <xdr:nvCxnSpPr>
        <xdr:cNvPr id="3" name="직선 연결선 2"/>
        <xdr:cNvCxnSpPr/>
      </xdr:nvCxnSpPr>
      <xdr:spPr>
        <a:xfrm>
          <a:off x="16449674" y="4385310"/>
          <a:ext cx="4716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538163</xdr:colOff>
      <xdr:row>16</xdr:row>
      <xdr:rowOff>30186</xdr:rowOff>
    </xdr:from>
    <xdr:to>
      <xdr:col>22</xdr:col>
      <xdr:colOff>538163</xdr:colOff>
      <xdr:row>26</xdr:row>
      <xdr:rowOff>166686</xdr:rowOff>
    </xdr:to>
    <xdr:cxnSp macro="">
      <xdr:nvCxnSpPr>
        <xdr:cNvPr id="4" name="직선 연결선 3"/>
        <xdr:cNvCxnSpPr/>
      </xdr:nvCxnSpPr>
      <xdr:spPr>
        <a:xfrm rot="16200000">
          <a:off x="19977113" y="3207396"/>
          <a:ext cx="23463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239232</xdr:colOff>
      <xdr:row>47</xdr:row>
      <xdr:rowOff>8764</xdr:rowOff>
    </xdr:from>
    <xdr:to>
      <xdr:col>21</xdr:col>
      <xdr:colOff>1970345</xdr:colOff>
      <xdr:row>58</xdr:row>
      <xdr:rowOff>49476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57790" y="17074020"/>
          <a:ext cx="4725950" cy="2769736"/>
        </a:xfrm>
        <a:prstGeom prst="rect">
          <a:avLst/>
        </a:prstGeom>
      </xdr:spPr>
    </xdr:pic>
    <xdr:clientData/>
  </xdr:twoCellAnchor>
  <xdr:twoCellAnchor editAs="oneCell">
    <xdr:from>
      <xdr:col>19</xdr:col>
      <xdr:colOff>230372</xdr:colOff>
      <xdr:row>60</xdr:row>
      <xdr:rowOff>10005</xdr:rowOff>
    </xdr:from>
    <xdr:to>
      <xdr:col>21</xdr:col>
      <xdr:colOff>3708143</xdr:colOff>
      <xdr:row>72</xdr:row>
      <xdr:rowOff>115187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8930" y="20273889"/>
          <a:ext cx="6472608" cy="2772182"/>
        </a:xfrm>
        <a:prstGeom prst="rect">
          <a:avLst/>
        </a:prstGeom>
      </xdr:spPr>
    </xdr:pic>
    <xdr:clientData/>
  </xdr:twoCellAnchor>
  <xdr:twoCellAnchor editAs="oneCell">
    <xdr:from>
      <xdr:col>19</xdr:col>
      <xdr:colOff>265814</xdr:colOff>
      <xdr:row>75</xdr:row>
      <xdr:rowOff>70883</xdr:rowOff>
    </xdr:from>
    <xdr:to>
      <xdr:col>22</xdr:col>
      <xdr:colOff>598063</xdr:colOff>
      <xdr:row>104</xdr:row>
      <xdr:rowOff>169091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84372" y="24127046"/>
          <a:ext cx="7978831" cy="6530906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43</xdr:row>
      <xdr:rowOff>8860</xdr:rowOff>
    </xdr:from>
    <xdr:to>
      <xdr:col>25</xdr:col>
      <xdr:colOff>17721</xdr:colOff>
      <xdr:row>44</xdr:row>
      <xdr:rowOff>8860</xdr:rowOff>
    </xdr:to>
    <xdr:grpSp>
      <xdr:nvGrpSpPr>
        <xdr:cNvPr id="8" name="그룹 7"/>
        <xdr:cNvGrpSpPr/>
      </xdr:nvGrpSpPr>
      <xdr:grpSpPr>
        <a:xfrm>
          <a:off x="22461279" y="5360581"/>
          <a:ext cx="1842977" cy="2410046"/>
          <a:chOff x="7679869" y="2564905"/>
          <a:chExt cx="1464131" cy="1958032"/>
        </a:xfrm>
      </xdr:grpSpPr>
      <xdr:pic>
        <xdr:nvPicPr>
          <xdr:cNvPr id="9" name="그림 8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689298" y="3573017"/>
            <a:ext cx="1454702" cy="949920"/>
          </a:xfrm>
          <a:prstGeom prst="rect">
            <a:avLst/>
          </a:prstGeom>
        </xdr:spPr>
      </xdr:pic>
      <xdr:pic>
        <xdr:nvPicPr>
          <xdr:cNvPr id="10" name="그림 9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679869" y="2564905"/>
            <a:ext cx="1464131" cy="100811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228600</xdr:colOff>
      <xdr:row>26</xdr:row>
      <xdr:rowOff>171450</xdr:rowOff>
    </xdr:from>
    <xdr:to>
      <xdr:col>21</xdr:col>
      <xdr:colOff>409575</xdr:colOff>
      <xdr:row>26</xdr:row>
      <xdr:rowOff>171450</xdr:rowOff>
    </xdr:to>
    <xdr:cxnSp macro="">
      <xdr:nvCxnSpPr>
        <xdr:cNvPr id="2" name="직선 연결선 1"/>
        <xdr:cNvCxnSpPr/>
      </xdr:nvCxnSpPr>
      <xdr:spPr>
        <a:xfrm>
          <a:off x="13197840" y="4385310"/>
          <a:ext cx="3175635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485774</xdr:colOff>
      <xdr:row>26</xdr:row>
      <xdr:rowOff>171450</xdr:rowOff>
    </xdr:from>
    <xdr:to>
      <xdr:col>22</xdr:col>
      <xdr:colOff>553574</xdr:colOff>
      <xdr:row>26</xdr:row>
      <xdr:rowOff>171450</xdr:rowOff>
    </xdr:to>
    <xdr:cxnSp macro="">
      <xdr:nvCxnSpPr>
        <xdr:cNvPr id="3" name="직선 연결선 2"/>
        <xdr:cNvCxnSpPr/>
      </xdr:nvCxnSpPr>
      <xdr:spPr>
        <a:xfrm>
          <a:off x="16449674" y="4385310"/>
          <a:ext cx="4716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538163</xdr:colOff>
      <xdr:row>16</xdr:row>
      <xdr:rowOff>30186</xdr:rowOff>
    </xdr:from>
    <xdr:to>
      <xdr:col>22</xdr:col>
      <xdr:colOff>538163</xdr:colOff>
      <xdr:row>26</xdr:row>
      <xdr:rowOff>166686</xdr:rowOff>
    </xdr:to>
    <xdr:cxnSp macro="">
      <xdr:nvCxnSpPr>
        <xdr:cNvPr id="4" name="직선 연결선 3"/>
        <xdr:cNvCxnSpPr/>
      </xdr:nvCxnSpPr>
      <xdr:spPr>
        <a:xfrm rot="16200000">
          <a:off x="19977113" y="3207396"/>
          <a:ext cx="23463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239232</xdr:colOff>
      <xdr:row>52</xdr:row>
      <xdr:rowOff>8764</xdr:rowOff>
    </xdr:from>
    <xdr:to>
      <xdr:col>21</xdr:col>
      <xdr:colOff>1970345</xdr:colOff>
      <xdr:row>63</xdr:row>
      <xdr:rowOff>49476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472" y="17450944"/>
          <a:ext cx="4725773" cy="2761053"/>
        </a:xfrm>
        <a:prstGeom prst="rect">
          <a:avLst/>
        </a:prstGeom>
      </xdr:spPr>
    </xdr:pic>
    <xdr:clientData/>
  </xdr:twoCellAnchor>
  <xdr:twoCellAnchor editAs="oneCell">
    <xdr:from>
      <xdr:col>19</xdr:col>
      <xdr:colOff>230372</xdr:colOff>
      <xdr:row>65</xdr:row>
      <xdr:rowOff>10005</xdr:rowOff>
    </xdr:from>
    <xdr:to>
      <xdr:col>21</xdr:col>
      <xdr:colOff>3708143</xdr:colOff>
      <xdr:row>77</xdr:row>
      <xdr:rowOff>115187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99612" y="20637345"/>
          <a:ext cx="6472431" cy="2764562"/>
        </a:xfrm>
        <a:prstGeom prst="rect">
          <a:avLst/>
        </a:prstGeom>
      </xdr:spPr>
    </xdr:pic>
    <xdr:clientData/>
  </xdr:twoCellAnchor>
  <xdr:twoCellAnchor editAs="oneCell">
    <xdr:from>
      <xdr:col>19</xdr:col>
      <xdr:colOff>265814</xdr:colOff>
      <xdr:row>80</xdr:row>
      <xdr:rowOff>70883</xdr:rowOff>
    </xdr:from>
    <xdr:to>
      <xdr:col>22</xdr:col>
      <xdr:colOff>598063</xdr:colOff>
      <xdr:row>109</xdr:row>
      <xdr:rowOff>169091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35054" y="24051023"/>
          <a:ext cx="7975109" cy="6514249"/>
        </a:xfrm>
        <a:prstGeom prst="rect">
          <a:avLst/>
        </a:prstGeom>
      </xdr:spPr>
    </xdr:pic>
    <xdr:clientData/>
  </xdr:twoCellAnchor>
  <xdr:twoCellAnchor editAs="oneCell">
    <xdr:from>
      <xdr:col>24</xdr:col>
      <xdr:colOff>26582</xdr:colOff>
      <xdr:row>47</xdr:row>
      <xdr:rowOff>17721</xdr:rowOff>
    </xdr:from>
    <xdr:to>
      <xdr:col>25</xdr:col>
      <xdr:colOff>8860</xdr:colOff>
      <xdr:row>47</xdr:row>
      <xdr:rowOff>2463210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87861" y="14823558"/>
          <a:ext cx="1807534" cy="2445489"/>
        </a:xfrm>
        <a:prstGeom prst="rect">
          <a:avLst/>
        </a:prstGeom>
      </xdr:spPr>
    </xdr:pic>
    <xdr:clientData/>
  </xdr:twoCellAnchor>
  <xdr:twoCellAnchor editAs="oneCell">
    <xdr:from>
      <xdr:col>23</xdr:col>
      <xdr:colOff>992371</xdr:colOff>
      <xdr:row>43</xdr:row>
      <xdr:rowOff>0</xdr:rowOff>
    </xdr:from>
    <xdr:to>
      <xdr:col>25</xdr:col>
      <xdr:colOff>17720</xdr:colOff>
      <xdr:row>44</xdr:row>
      <xdr:rowOff>8861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461278" y="5351721"/>
          <a:ext cx="1842977" cy="2418907"/>
        </a:xfrm>
        <a:prstGeom prst="rect">
          <a:avLst/>
        </a:prstGeom>
      </xdr:spPr>
    </xdr:pic>
    <xdr:clientData/>
  </xdr:twoCellAnchor>
  <xdr:twoCellAnchor editAs="oneCell">
    <xdr:from>
      <xdr:col>23</xdr:col>
      <xdr:colOff>992371</xdr:colOff>
      <xdr:row>44</xdr:row>
      <xdr:rowOff>2410046</xdr:rowOff>
    </xdr:from>
    <xdr:to>
      <xdr:col>24</xdr:col>
      <xdr:colOff>1808360</xdr:colOff>
      <xdr:row>45</xdr:row>
      <xdr:rowOff>2144232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461278" y="10171813"/>
          <a:ext cx="1808361" cy="2144233"/>
        </a:xfrm>
        <a:prstGeom prst="rect">
          <a:avLst/>
        </a:prstGeom>
      </xdr:spPr>
    </xdr:pic>
    <xdr:clientData/>
  </xdr:twoCellAnchor>
  <xdr:twoCellAnchor editAs="oneCell">
    <xdr:from>
      <xdr:col>24</xdr:col>
      <xdr:colOff>1</xdr:colOff>
      <xdr:row>46</xdr:row>
      <xdr:rowOff>0</xdr:rowOff>
    </xdr:from>
    <xdr:to>
      <xdr:col>24</xdr:col>
      <xdr:colOff>1736651</xdr:colOff>
      <xdr:row>46</xdr:row>
      <xdr:rowOff>2436628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461280" y="12324907"/>
          <a:ext cx="1736650" cy="2436628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48</xdr:row>
      <xdr:rowOff>0</xdr:rowOff>
    </xdr:from>
    <xdr:to>
      <xdr:col>25</xdr:col>
      <xdr:colOff>0</xdr:colOff>
      <xdr:row>49</xdr:row>
      <xdr:rowOff>0</xdr:rowOff>
    </xdr:to>
    <xdr:grpSp>
      <xdr:nvGrpSpPr>
        <xdr:cNvPr id="12" name="그룹 11"/>
        <xdr:cNvGrpSpPr/>
      </xdr:nvGrpSpPr>
      <xdr:grpSpPr>
        <a:xfrm>
          <a:off x="22461279" y="17286767"/>
          <a:ext cx="1825256" cy="2055628"/>
          <a:chOff x="7689297" y="908720"/>
          <a:chExt cx="1454703" cy="1656185"/>
        </a:xfrm>
      </xdr:grpSpPr>
      <xdr:pic>
        <xdr:nvPicPr>
          <xdr:cNvPr id="13" name="그림 12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 flipH="1">
            <a:off x="7689297" y="908721"/>
            <a:ext cx="1454703" cy="1656184"/>
          </a:xfrm>
          <a:prstGeom prst="rect">
            <a:avLst/>
          </a:prstGeom>
        </xdr:spPr>
      </xdr:pic>
      <xdr:sp macro="" textlink="">
        <xdr:nvSpPr>
          <xdr:cNvPr id="14" name="TextBox 6"/>
          <xdr:cNvSpPr txBox="1"/>
        </xdr:nvSpPr>
        <xdr:spPr>
          <a:xfrm>
            <a:off x="8100392" y="908720"/>
            <a:ext cx="1043608" cy="246221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+mn-ea"/>
                <a:ea typeface="+mn-ea"/>
              </a:rPr>
              <a:t>Led </a:t>
            </a:r>
            <a:r>
              <a:rPr lang="ko-KR" altLang="en-US" sz="1000">
                <a:latin typeface="+mn-ea"/>
                <a:ea typeface="+mn-ea"/>
              </a:rPr>
              <a:t>슬림엣지</a:t>
            </a:r>
          </a:p>
        </xdr:txBody>
      </xdr:sp>
    </xdr:grpSp>
    <xdr:clientData/>
  </xdr:twoCellAnchor>
  <xdr:twoCellAnchor editAs="oneCell">
    <xdr:from>
      <xdr:col>21</xdr:col>
      <xdr:colOff>2330302</xdr:colOff>
      <xdr:row>51</xdr:row>
      <xdr:rowOff>221511</xdr:rowOff>
    </xdr:from>
    <xdr:to>
      <xdr:col>27</xdr:col>
      <xdr:colOff>776727</xdr:colOff>
      <xdr:row>62</xdr:row>
      <xdr:rowOff>68270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43697" y="19944906"/>
          <a:ext cx="8405588" cy="257578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228600</xdr:colOff>
      <xdr:row>26</xdr:row>
      <xdr:rowOff>171450</xdr:rowOff>
    </xdr:from>
    <xdr:to>
      <xdr:col>21</xdr:col>
      <xdr:colOff>409575</xdr:colOff>
      <xdr:row>26</xdr:row>
      <xdr:rowOff>171450</xdr:rowOff>
    </xdr:to>
    <xdr:cxnSp macro="">
      <xdr:nvCxnSpPr>
        <xdr:cNvPr id="2" name="직선 연결선 1"/>
        <xdr:cNvCxnSpPr/>
      </xdr:nvCxnSpPr>
      <xdr:spPr>
        <a:xfrm>
          <a:off x="13197840" y="4385310"/>
          <a:ext cx="3175635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485774</xdr:colOff>
      <xdr:row>26</xdr:row>
      <xdr:rowOff>171450</xdr:rowOff>
    </xdr:from>
    <xdr:to>
      <xdr:col>22</xdr:col>
      <xdr:colOff>553574</xdr:colOff>
      <xdr:row>26</xdr:row>
      <xdr:rowOff>171450</xdr:rowOff>
    </xdr:to>
    <xdr:cxnSp macro="">
      <xdr:nvCxnSpPr>
        <xdr:cNvPr id="3" name="직선 연결선 2"/>
        <xdr:cNvCxnSpPr/>
      </xdr:nvCxnSpPr>
      <xdr:spPr>
        <a:xfrm>
          <a:off x="16449674" y="4385310"/>
          <a:ext cx="4716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538163</xdr:colOff>
      <xdr:row>16</xdr:row>
      <xdr:rowOff>30186</xdr:rowOff>
    </xdr:from>
    <xdr:to>
      <xdr:col>22</xdr:col>
      <xdr:colOff>538163</xdr:colOff>
      <xdr:row>26</xdr:row>
      <xdr:rowOff>166686</xdr:rowOff>
    </xdr:to>
    <xdr:cxnSp macro="">
      <xdr:nvCxnSpPr>
        <xdr:cNvPr id="4" name="직선 연결선 3"/>
        <xdr:cNvCxnSpPr/>
      </xdr:nvCxnSpPr>
      <xdr:spPr>
        <a:xfrm rot="16200000">
          <a:off x="19977113" y="3207396"/>
          <a:ext cx="23463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" refreshedDate="46063.471383912038" createdVersion="6" refreshedVersion="6" minRefreshableVersion="3" recordCount="113">
  <cacheSource type="worksheet">
    <worksheetSource ref="A8:G228" sheet="26년 사용금액_보전_공정_연구소"/>
  </cacheSource>
  <cacheFields count="7">
    <cacheField name="사용내역" numFmtId="0">
      <sharedItems containsBlank="1"/>
    </cacheField>
    <cacheField name="구분" numFmtId="0">
      <sharedItems containsBlank="1"/>
    </cacheField>
    <cacheField name="결재완료" numFmtId="178">
      <sharedItems containsNonDate="0" containsDate="1" containsString="0" containsBlank="1" minDate="2026-01-02T00:00:00" maxDate="2026-02-06T00:00:00"/>
    </cacheField>
    <cacheField name="월" numFmtId="0">
      <sharedItems containsString="0" containsBlank="1" containsNumber="1" containsInteger="1" minValue="1" maxValue="2" count="3">
        <n v="2"/>
        <n v="1"/>
        <m/>
      </sharedItems>
    </cacheField>
    <cacheField name="기안팀" numFmtId="0">
      <sharedItems containsBlank="1" count="4">
        <s v="공정관리팀"/>
        <s v="보전(기계)"/>
        <s v="보전(전기)"/>
        <m/>
      </sharedItems>
    </cacheField>
    <cacheField name="금액" numFmtId="41">
      <sharedItems containsString="0" containsBlank="1" containsNumber="1" containsInteger="1" minValue="76000" maxValue="8130000"/>
    </cacheField>
    <cacheField name="비  고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3">
  <r>
    <s v="생산비품 구매의 건(2월)"/>
    <s v="소모품 구매(공정)"/>
    <d v="2026-02-05T00:00:00"/>
    <x v="0"/>
    <x v="0"/>
    <n v="1153000"/>
    <n v="0"/>
  </r>
  <r>
    <s v="#13호기 GEAR BOX 수리의 건"/>
    <s v="수선비(보전)"/>
    <d v="2026-01-05T00:00:00"/>
    <x v="1"/>
    <x v="1"/>
    <n v="8000000"/>
    <m/>
  </r>
  <r>
    <s v="펠레타이져 로터리 나이프(2, 6호기용)"/>
    <s v="물품구매(보전)"/>
    <d v="2026-01-02T00:00:00"/>
    <x v="1"/>
    <x v="1"/>
    <n v="1600000"/>
    <m/>
  </r>
  <r>
    <s v="사내 정화조 분뇨 배출의 건"/>
    <s v="시설/환경"/>
    <d v="2026-01-02T00:00:00"/>
    <x v="1"/>
    <x v="1"/>
    <n v="1797600"/>
    <m/>
  </r>
  <r>
    <s v="설비 보수용 소모품 구매(오토 드레인)"/>
    <s v="물품구매(보전)"/>
    <d v="2026-01-02T00:00:00"/>
    <x v="1"/>
    <x v="1"/>
    <n v="225000"/>
    <m/>
  </r>
  <r>
    <s v="연구소 #6호기 원료이송 호퍼 자석설치"/>
    <s v="연구소"/>
    <d v="2026-01-05T00:00:00"/>
    <x v="1"/>
    <x v="1"/>
    <n v="1250000"/>
    <s v="연구소"/>
  </r>
  <r>
    <s v="#6호기 오일 쿨러"/>
    <s v="물품구매(보전)"/>
    <d v="2026-01-07T00:00:00"/>
    <x v="1"/>
    <x v="1"/>
    <n v="1200000"/>
    <m/>
  </r>
  <r>
    <s v="#13호기 바렐 쿨러 구매의 건"/>
    <s v="물품구매(보전)"/>
    <d v="2026-01-07T00:00:00"/>
    <x v="1"/>
    <x v="1"/>
    <n v="1120000"/>
    <m/>
  </r>
  <r>
    <s v="#14호기 SIDE LIW SCREW 구매의 건"/>
    <s v="물품구매(보전)"/>
    <d v="2026-01-07T00:00:00"/>
    <x v="1"/>
    <x v="2"/>
    <n v="1000000"/>
    <m/>
  </r>
  <r>
    <s v="연구소 #7호기 원료이송 호퍼 자석설치"/>
    <s v="연구소"/>
    <d v="2026-01-07T00:00:00"/>
    <x v="1"/>
    <x v="1"/>
    <n v="1250000"/>
    <m/>
  </r>
  <r>
    <s v="설비부품 수리 및 제작"/>
    <s v="수선비(보전)"/>
    <d v="2026-01-07T00:00:00"/>
    <x v="1"/>
    <x v="1"/>
    <n v="8130000"/>
    <m/>
  </r>
  <r>
    <s v="1공장 조색실 전등 및 전원선로 교체"/>
    <s v="수선비(보전)"/>
    <d v="2026-01-09T00:00:00"/>
    <x v="1"/>
    <x v="2"/>
    <n v="3500000"/>
    <m/>
  </r>
  <r>
    <s v="#3호기 SCREW 구매의 건"/>
    <s v="물품구매(보전)"/>
    <d v="2026-01-09T00:00:00"/>
    <x v="1"/>
    <x v="1"/>
    <n v="4500000"/>
    <m/>
  </r>
  <r>
    <s v="철 자재 구매의 건(당진종합철재)"/>
    <s v="물품구매(보전)"/>
    <d v="2026-01-09T00:00:00"/>
    <x v="1"/>
    <x v="1"/>
    <n v="430265"/>
    <m/>
  </r>
  <r>
    <s v="연구소 #7호기 SCREW 구매의 건"/>
    <s v="연구소"/>
    <d v="2026-01-12T00:00:00"/>
    <x v="1"/>
    <x v="1"/>
    <n v="1450000"/>
    <s v="연구소"/>
  </r>
  <r>
    <s v="설비보수용 소모성 자재 구매(BAG FILTER)"/>
    <s v="물품구매(보전)"/>
    <d v="2026-01-12T00:00:00"/>
    <x v="1"/>
    <x v="1"/>
    <n v="435000"/>
    <m/>
  </r>
  <r>
    <s v="생산비품(철재와이드 책상)"/>
    <s v="소모품 구매(공정)"/>
    <d v="2026-01-14T00:00:00"/>
    <x v="1"/>
    <x v="0"/>
    <n v="228000"/>
    <m/>
  </r>
  <r>
    <s v="1월 전기자재 구매의 건"/>
    <s v="물품구매(보전)"/>
    <d v="2026-01-15T00:00:00"/>
    <x v="1"/>
    <x v="2"/>
    <n v="5000000"/>
    <m/>
  </r>
  <r>
    <s v="설비보수용 소모성 자재 구매(대정컨트롤)"/>
    <s v="물품구매(보전)"/>
    <d v="2026-01-19T00:00:00"/>
    <x v="1"/>
    <x v="1"/>
    <n v="370000"/>
    <s v="액츄레이터"/>
  </r>
  <r>
    <s v="연구소 #4호기 SIDE FEEDER 수리의 건"/>
    <s v="연구소"/>
    <d v="2026-01-20T00:00:00"/>
    <x v="1"/>
    <x v="1"/>
    <n v="1300000"/>
    <s v="연구소"/>
  </r>
  <r>
    <s v="철 자재구매의 건(당진종합철재)"/>
    <s v="물품구매(보전)"/>
    <d v="2026-01-20T00:00:00"/>
    <x v="1"/>
    <x v="1"/>
    <n v="872300"/>
    <s v="#6,12호기 발판 제작용"/>
  </r>
  <r>
    <s v="1월 현장 모터 및 수리의 건"/>
    <s v="물품구매(보전)"/>
    <d v="2026-01-20T00:00:00"/>
    <x v="1"/>
    <x v="2"/>
    <n v="3900000"/>
    <s v="연구소"/>
  </r>
  <r>
    <s v="설비보수용 소모성 자재(신평철물1)"/>
    <s v="물품구매(보전)"/>
    <d v="2026-01-21T00:00:00"/>
    <x v="1"/>
    <x v="1"/>
    <n v="790000"/>
    <m/>
  </r>
  <r>
    <s v="수조약품 투입(경인)"/>
    <s v="수선비(공정)"/>
    <d v="2026-01-21T00:00:00"/>
    <x v="1"/>
    <x v="0"/>
    <n v="764000"/>
    <m/>
  </r>
  <r>
    <s v="미싱기 부품(대성) 구매의 건"/>
    <s v="물품구매(공정)"/>
    <d v="2026-01-21T00:00:00"/>
    <x v="1"/>
    <x v="0"/>
    <n v="140000"/>
    <m/>
  </r>
  <r>
    <s v="생산비품 구매의 건(메쉬)"/>
    <s v="물품구매(공정)"/>
    <d v="2026-01-21T00:00:00"/>
    <x v="1"/>
    <x v="0"/>
    <n v="490000"/>
    <m/>
  </r>
  <r>
    <s v="수조약품 구입"/>
    <s v="물품구매(공정)"/>
    <d v="2026-01-21T00:00:00"/>
    <x v="1"/>
    <x v="0"/>
    <n v="76000"/>
    <m/>
  </r>
  <r>
    <s v="설비보수용 소모성 자재(신평철물2)"/>
    <s v="물품구매(보전)"/>
    <d v="2026-01-22T00:00:00"/>
    <x v="1"/>
    <x v="1"/>
    <n v="870000"/>
    <m/>
  </r>
  <r>
    <s v="연구소 원료호퍼 측면 도어 설치의 건"/>
    <s v="연구소"/>
    <d v="2026-01-22T00:00:00"/>
    <x v="1"/>
    <x v="1"/>
    <n v="2400000"/>
    <m/>
  </r>
  <r>
    <s v="설비보수용 소모성 자재(화성종합)"/>
    <s v="물품구매(보전)"/>
    <d v="2026-01-22T00:00:00"/>
    <x v="1"/>
    <x v="1"/>
    <n v="1200000"/>
    <m/>
  </r>
  <r>
    <s v="연구소 #5~7호기 다이노즐 및 볼트/핀 구매의 건"/>
    <s v="연구소"/>
    <d v="2026-01-22T00:00:00"/>
    <x v="1"/>
    <x v="1"/>
    <n v="850000"/>
    <m/>
  </r>
  <r>
    <s v="미싱기 [타이거자동포장]부품 구매 및 수리의 件"/>
    <s v="수선비(공정)"/>
    <d v="2026-01-22T00:00:00"/>
    <x v="1"/>
    <x v="0"/>
    <n v="170000"/>
    <m/>
  </r>
  <r>
    <s v="2, 3공장 물 보충건"/>
    <s v="물품구매(보전)"/>
    <d v="2026-01-27T00:00:00"/>
    <x v="1"/>
    <x v="1"/>
    <n v="500000"/>
    <m/>
  </r>
  <r>
    <s v="설비부품 수리 및 제작"/>
    <s v="물품구매(보전)"/>
    <d v="2026-01-30T00:00:00"/>
    <x v="1"/>
    <x v="1"/>
    <n v="4090000"/>
    <m/>
  </r>
  <r>
    <s v="2공장 6~10호기  LIW  상부 쿠션HOPPER  타워 표시등 설치"/>
    <s v="수선비(보전)"/>
    <d v="2026-02-04T00:00:00"/>
    <x v="0"/>
    <x v="2"/>
    <n v="3300000"/>
    <m/>
  </r>
  <r>
    <s v="설비보수용 소모성 자재 구매건(당진윤활유상사)"/>
    <s v="물품구매(보전)"/>
    <d v="2026-02-03T00:00:00"/>
    <x v="0"/>
    <x v="1"/>
    <n v="594000"/>
    <m/>
  </r>
  <r>
    <s v="1월 스트레치 필름구매"/>
    <s v="물품구매(공정)"/>
    <d v="2026-02-04T00:00:00"/>
    <x v="0"/>
    <x v="0"/>
    <n v="4240000"/>
    <m/>
  </r>
  <r>
    <s v="심정모터 펌프 교체의 건"/>
    <s v="물품구매(보전)"/>
    <d v="2026-02-04T00:00:00"/>
    <x v="0"/>
    <x v="1"/>
    <n v="1250000"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슬라이서_기안팀" sourceName="기안팀">
  <data>
    <tabular pivotCacheId="1">
      <items count="4">
        <i x="0" s="1"/>
        <i x="1"/>
        <i x="2"/>
        <i x="3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기안팀" cache="슬라이서_기안팀" caption="기안팀" style="SlicerStyleLight4" rowHeight="273050"/>
</slicers>
</file>

<file path=xl/tables/table1.xml><?xml version="1.0" encoding="utf-8"?>
<table xmlns="http://schemas.openxmlformats.org/spreadsheetml/2006/main" id="4" name="표4" displayName="표4" ref="A5:G6" totalsRowShown="0" headerRowDxfId="9" headerRowBorderDxfId="8" tableBorderDxfId="7">
  <autoFilter ref="A5:G6"/>
  <tableColumns count="7">
    <tableColumn id="2" name="사용내역" dataDxfId="6"/>
    <tableColumn id="3" name="구분" dataDxfId="5"/>
    <tableColumn id="4" name="결재완료" dataDxfId="4"/>
    <tableColumn id="5" name="월" dataDxfId="3">
      <calculatedColumnFormula>MONTH(C6)</calculatedColumnFormula>
    </tableColumn>
    <tableColumn id="6" name="기안팀" dataDxfId="2"/>
    <tableColumn id="7" name="금액" dataDxfId="1" dataCellStyle="쉼표 [0]"/>
    <tableColumn id="8" name="비  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9"/>
  <sheetViews>
    <sheetView topLeftCell="K1" workbookViewId="0">
      <selection activeCell="I22" sqref="I22"/>
    </sheetView>
  </sheetViews>
  <sheetFormatPr defaultColWidth="9" defaultRowHeight="17.399999999999999" x14ac:dyDescent="0.4"/>
  <cols>
    <col min="1" max="1" width="1.5" style="1" customWidth="1"/>
    <col min="2" max="2" width="9" style="1"/>
    <col min="3" max="3" width="13" style="1" customWidth="1"/>
    <col min="4" max="15" width="11.59765625" style="1" customWidth="1"/>
    <col min="16" max="16" width="12.8984375" style="1" customWidth="1"/>
    <col min="17" max="17" width="11.59765625" style="1" customWidth="1"/>
    <col min="18" max="18" width="7.69921875" style="1" customWidth="1"/>
    <col min="19" max="21" width="9" style="1"/>
    <col min="22" max="22" width="10" style="1" bestFit="1" customWidth="1"/>
    <col min="23" max="16384" width="9" style="1"/>
  </cols>
  <sheetData>
    <row r="1" spans="1:18" x14ac:dyDescent="0.4">
      <c r="C1" s="272"/>
      <c r="D1" s="272"/>
      <c r="E1" s="272"/>
      <c r="F1" s="272"/>
      <c r="G1" s="272"/>
      <c r="H1" s="272"/>
      <c r="I1" s="272"/>
      <c r="J1" s="272"/>
    </row>
    <row r="2" spans="1:18" x14ac:dyDescent="0.4">
      <c r="C2" s="272"/>
      <c r="D2" s="272"/>
      <c r="E2" s="272"/>
      <c r="F2" s="272"/>
      <c r="G2" s="272"/>
      <c r="H2" s="272"/>
      <c r="I2" s="272"/>
      <c r="J2" s="272"/>
    </row>
    <row r="3" spans="1:18" ht="19.2" x14ac:dyDescent="0.4">
      <c r="B3" s="21" t="s">
        <v>24</v>
      </c>
      <c r="C3" s="21"/>
      <c r="D3" s="21"/>
      <c r="E3" s="22"/>
      <c r="F3" s="22"/>
      <c r="Q3" s="1" t="s">
        <v>16</v>
      </c>
    </row>
    <row r="4" spans="1:18" x14ac:dyDescent="0.4">
      <c r="A4" s="273"/>
      <c r="B4" s="273"/>
      <c r="C4" s="2" t="s">
        <v>12</v>
      </c>
      <c r="D4" s="2" t="s">
        <v>13</v>
      </c>
      <c r="E4" s="2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14</v>
      </c>
      <c r="Q4" s="2" t="s">
        <v>17</v>
      </c>
      <c r="R4" s="3" t="s">
        <v>15</v>
      </c>
    </row>
    <row r="5" spans="1:18" x14ac:dyDescent="0.4">
      <c r="A5" s="4"/>
      <c r="B5" s="270" t="s">
        <v>18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>
        <f>SUM(D5:O5)</f>
        <v>0</v>
      </c>
      <c r="Q5" s="6">
        <f>P5/12</f>
        <v>0</v>
      </c>
      <c r="R5" s="7"/>
    </row>
    <row r="6" spans="1:18" x14ac:dyDescent="0.4">
      <c r="A6" s="4"/>
      <c r="B6" s="270"/>
      <c r="C6" s="5" t="s">
        <v>19</v>
      </c>
      <c r="D6" s="6">
        <v>42532300</v>
      </c>
      <c r="E6" s="6">
        <v>63694850</v>
      </c>
      <c r="F6" s="6">
        <v>33560000</v>
      </c>
      <c r="G6" s="6">
        <v>73848000</v>
      </c>
      <c r="H6" s="6">
        <v>62073800</v>
      </c>
      <c r="I6" s="6">
        <v>48380000</v>
      </c>
      <c r="J6" s="6">
        <v>45252000</v>
      </c>
      <c r="K6" s="6">
        <v>175909000</v>
      </c>
      <c r="L6" s="6">
        <v>61925000</v>
      </c>
      <c r="M6" s="6">
        <v>38500000</v>
      </c>
      <c r="N6" s="6">
        <v>100906482</v>
      </c>
      <c r="O6" s="6">
        <v>68785000</v>
      </c>
      <c r="P6" s="6">
        <f>SUM(D6:O6)</f>
        <v>815366432</v>
      </c>
      <c r="Q6" s="6">
        <f t="shared" ref="Q6:Q9" si="0">P6/12</f>
        <v>67947202.666666672</v>
      </c>
      <c r="R6" s="7"/>
    </row>
    <row r="7" spans="1:18" x14ac:dyDescent="0.4">
      <c r="A7" s="4"/>
      <c r="B7" s="270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7"/>
    </row>
    <row r="8" spans="1:18" x14ac:dyDescent="0.4">
      <c r="A8" s="4"/>
      <c r="B8" s="270"/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f>SUM(D8:O8)</f>
        <v>0</v>
      </c>
      <c r="Q8" s="6">
        <f t="shared" si="0"/>
        <v>0</v>
      </c>
      <c r="R8" s="7"/>
    </row>
    <row r="9" spans="1:18" x14ac:dyDescent="0.4">
      <c r="A9" s="4"/>
      <c r="B9" s="270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>
        <f>SUM(D9:O9)</f>
        <v>0</v>
      </c>
      <c r="Q9" s="6">
        <f t="shared" si="0"/>
        <v>0</v>
      </c>
      <c r="R9" s="7"/>
    </row>
    <row r="10" spans="1:18" x14ac:dyDescent="0.4">
      <c r="A10" s="4"/>
      <c r="B10" s="270"/>
      <c r="C10" s="8" t="s">
        <v>11</v>
      </c>
      <c r="D10" s="9">
        <f t="shared" ref="D10:M10" si="1">SUBTOTAL(9,D5:D9)</f>
        <v>42532300</v>
      </c>
      <c r="E10" s="9">
        <f t="shared" si="1"/>
        <v>63694850</v>
      </c>
      <c r="F10" s="9">
        <f t="shared" si="1"/>
        <v>33560000</v>
      </c>
      <c r="G10" s="9">
        <f t="shared" si="1"/>
        <v>73848000</v>
      </c>
      <c r="H10" s="9">
        <f t="shared" si="1"/>
        <v>62073800</v>
      </c>
      <c r="I10" s="9">
        <f t="shared" si="1"/>
        <v>48380000</v>
      </c>
      <c r="J10" s="9">
        <f t="shared" si="1"/>
        <v>45252000</v>
      </c>
      <c r="K10" s="9">
        <f t="shared" si="1"/>
        <v>175909000</v>
      </c>
      <c r="L10" s="9">
        <f t="shared" si="1"/>
        <v>61925000</v>
      </c>
      <c r="M10" s="9">
        <f t="shared" si="1"/>
        <v>38500000</v>
      </c>
      <c r="N10" s="9">
        <f>SUM(N6:N9)</f>
        <v>100906482</v>
      </c>
      <c r="O10" s="9">
        <f>SUM(O6:O9)</f>
        <v>68785000</v>
      </c>
      <c r="P10" s="9">
        <f>SUM(P6:P9)</f>
        <v>815366432</v>
      </c>
      <c r="Q10" s="9">
        <f t="shared" ref="Q10" si="2">SUBTOTAL(9,Q5:Q9)</f>
        <v>67947202.666666672</v>
      </c>
      <c r="R10" s="10"/>
    </row>
    <row r="12" spans="1:18" ht="18" thickBot="1" x14ac:dyDescent="0.45">
      <c r="B12" s="18" t="s">
        <v>22</v>
      </c>
      <c r="C12" s="18"/>
      <c r="D12" s="18"/>
      <c r="Q12" s="1" t="s">
        <v>16</v>
      </c>
    </row>
    <row r="13" spans="1:18" x14ac:dyDescent="0.4">
      <c r="A13" s="274"/>
      <c r="B13" s="274"/>
      <c r="C13" s="11" t="s">
        <v>12</v>
      </c>
      <c r="D13" s="11" t="s">
        <v>13</v>
      </c>
      <c r="E13" s="11" t="s">
        <v>0</v>
      </c>
      <c r="F13" s="11" t="s">
        <v>1</v>
      </c>
      <c r="G13" s="11" t="s">
        <v>2</v>
      </c>
      <c r="H13" s="11" t="s">
        <v>3</v>
      </c>
      <c r="I13" s="11" t="s">
        <v>4</v>
      </c>
      <c r="J13" s="11" t="s">
        <v>5</v>
      </c>
      <c r="K13" s="11" t="s">
        <v>6</v>
      </c>
      <c r="L13" s="11" t="s">
        <v>7</v>
      </c>
      <c r="M13" s="11" t="s">
        <v>8</v>
      </c>
      <c r="N13" s="11" t="s">
        <v>9</v>
      </c>
      <c r="O13" s="11" t="s">
        <v>10</v>
      </c>
      <c r="P13" s="11" t="s">
        <v>14</v>
      </c>
      <c r="Q13" s="11" t="s">
        <v>17</v>
      </c>
      <c r="R13" s="12" t="s">
        <v>15</v>
      </c>
    </row>
    <row r="14" spans="1:18" x14ac:dyDescent="0.4">
      <c r="A14" s="4"/>
      <c r="B14" s="270" t="s">
        <v>18</v>
      </c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f>SUM(D14:O14)</f>
        <v>0</v>
      </c>
      <c r="Q14" s="6">
        <f>P14/12</f>
        <v>0</v>
      </c>
      <c r="R14" s="13"/>
    </row>
    <row r="15" spans="1:18" x14ac:dyDescent="0.4">
      <c r="A15" s="4"/>
      <c r="B15" s="270"/>
      <c r="C15" s="19" t="s">
        <v>19</v>
      </c>
      <c r="D15" s="6">
        <f>58000000</f>
        <v>58000000</v>
      </c>
      <c r="E15" s="6">
        <v>57450000</v>
      </c>
      <c r="F15" s="6">
        <v>49030000</v>
      </c>
      <c r="G15" s="6">
        <v>55000000</v>
      </c>
      <c r="H15" s="6">
        <f>63000000-H14</f>
        <v>63000000</v>
      </c>
      <c r="I15" s="6">
        <v>63800000</v>
      </c>
      <c r="J15" s="6">
        <f>60100000-J14</f>
        <v>60100000</v>
      </c>
      <c r="K15" s="6">
        <v>140000000</v>
      </c>
      <c r="L15" s="6">
        <f>58000000</f>
        <v>58000000</v>
      </c>
      <c r="M15" s="6">
        <v>57670000</v>
      </c>
      <c r="N15" s="6">
        <v>49030000</v>
      </c>
      <c r="O15" s="6">
        <v>55000000</v>
      </c>
      <c r="P15" s="6">
        <f>SUM(D15:O15)</f>
        <v>766080000</v>
      </c>
      <c r="Q15" s="6">
        <f t="shared" ref="Q15:Q18" si="3">P15/12</f>
        <v>63840000</v>
      </c>
      <c r="R15" s="13"/>
    </row>
    <row r="16" spans="1:18" x14ac:dyDescent="0.4">
      <c r="A16" s="4"/>
      <c r="B16" s="270"/>
      <c r="C16" s="20" t="s">
        <v>23</v>
      </c>
      <c r="D16" s="6">
        <v>3500000</v>
      </c>
      <c r="E16" s="6">
        <v>3500000</v>
      </c>
      <c r="F16" s="6">
        <v>3500000</v>
      </c>
      <c r="G16" s="6">
        <v>3500000</v>
      </c>
      <c r="H16" s="6">
        <v>3500000</v>
      </c>
      <c r="I16" s="6">
        <v>3500000</v>
      </c>
      <c r="J16" s="6">
        <v>3500000</v>
      </c>
      <c r="K16" s="6">
        <v>3500000</v>
      </c>
      <c r="L16" s="6">
        <v>3500000</v>
      </c>
      <c r="M16" s="6">
        <v>3500000</v>
      </c>
      <c r="N16" s="6">
        <v>3500000</v>
      </c>
      <c r="O16" s="6">
        <v>3500000</v>
      </c>
      <c r="P16" s="6">
        <f>SUM(D16:O16)</f>
        <v>42000000</v>
      </c>
      <c r="Q16" s="6">
        <f t="shared" si="3"/>
        <v>3500000</v>
      </c>
      <c r="R16" s="13"/>
    </row>
    <row r="17" spans="1:18" x14ac:dyDescent="0.4">
      <c r="A17" s="4"/>
      <c r="B17" s="270"/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f>SUM(D17:O17)</f>
        <v>0</v>
      </c>
      <c r="Q17" s="6">
        <f t="shared" si="3"/>
        <v>0</v>
      </c>
      <c r="R17" s="13" t="s">
        <v>20</v>
      </c>
    </row>
    <row r="18" spans="1:18" x14ac:dyDescent="0.4">
      <c r="A18" s="4"/>
      <c r="B18" s="270"/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f>SUM(D18:O18)</f>
        <v>0</v>
      </c>
      <c r="Q18" s="6">
        <f t="shared" si="3"/>
        <v>0</v>
      </c>
      <c r="R18" s="13" t="s">
        <v>21</v>
      </c>
    </row>
    <row r="19" spans="1:18" ht="18" thickBot="1" x14ac:dyDescent="0.45">
      <c r="A19" s="14"/>
      <c r="B19" s="271"/>
      <c r="C19" s="15" t="s">
        <v>11</v>
      </c>
      <c r="D19" s="16">
        <f t="shared" ref="D19:M19" si="4">SUBTOTAL(9,D14:D18)</f>
        <v>61500000</v>
      </c>
      <c r="E19" s="16">
        <f t="shared" si="4"/>
        <v>60950000</v>
      </c>
      <c r="F19" s="16">
        <f t="shared" si="4"/>
        <v>52530000</v>
      </c>
      <c r="G19" s="16">
        <f t="shared" si="4"/>
        <v>58500000</v>
      </c>
      <c r="H19" s="16">
        <f t="shared" si="4"/>
        <v>66500000</v>
      </c>
      <c r="I19" s="16">
        <f t="shared" si="4"/>
        <v>67300000</v>
      </c>
      <c r="J19" s="16">
        <f t="shared" si="4"/>
        <v>63600000</v>
      </c>
      <c r="K19" s="16">
        <f t="shared" si="4"/>
        <v>143500000</v>
      </c>
      <c r="L19" s="16">
        <f t="shared" si="4"/>
        <v>61500000</v>
      </c>
      <c r="M19" s="16">
        <f t="shared" si="4"/>
        <v>61170000</v>
      </c>
      <c r="N19" s="16">
        <f>SUM(N15:N18)</f>
        <v>52530000</v>
      </c>
      <c r="O19" s="16">
        <f>SUM(O15:O18)</f>
        <v>58500000</v>
      </c>
      <c r="P19" s="16">
        <f t="shared" ref="P19:Q19" si="5">SUBTOTAL(9,P14:P18)</f>
        <v>808080000</v>
      </c>
      <c r="Q19" s="16">
        <f t="shared" si="5"/>
        <v>67340000</v>
      </c>
      <c r="R19" s="17"/>
    </row>
  </sheetData>
  <mergeCells count="5">
    <mergeCell ref="B14:B19"/>
    <mergeCell ref="C1:J2"/>
    <mergeCell ref="A4:B4"/>
    <mergeCell ref="B5:B10"/>
    <mergeCell ref="A13:B13"/>
  </mergeCells>
  <phoneticPr fontId="2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U129"/>
  <sheetViews>
    <sheetView workbookViewId="0">
      <selection activeCell="J14" sqref="J14"/>
    </sheetView>
  </sheetViews>
  <sheetFormatPr defaultColWidth="6.5" defaultRowHeight="19.2" x14ac:dyDescent="0.4"/>
  <cols>
    <col min="1" max="1" width="55.59765625" style="50" customWidth="1"/>
    <col min="2" max="2" width="17.19921875" style="50" customWidth="1"/>
    <col min="3" max="3" width="11.09765625" style="158" customWidth="1"/>
    <col min="4" max="4" width="11.09765625" style="50" customWidth="1"/>
    <col min="5" max="5" width="17.19921875" style="50" customWidth="1"/>
    <col min="6" max="6" width="18.09765625" style="166" customWidth="1"/>
    <col min="7" max="7" width="22.59765625" style="157" customWidth="1"/>
    <col min="8" max="8" width="6.5" style="50"/>
    <col min="9" max="9" width="11" style="50" customWidth="1"/>
    <col min="10" max="10" width="13" style="166" customWidth="1"/>
    <col min="11" max="11" width="6.5" style="50" customWidth="1"/>
    <col min="12" max="12" width="11.69921875" style="50" customWidth="1"/>
    <col min="13" max="13" width="14.59765625" style="50" customWidth="1"/>
    <col min="14" max="14" width="2.59765625" style="50" customWidth="1"/>
    <col min="15" max="15" width="4.8984375" style="50" customWidth="1"/>
    <col min="16" max="16" width="12.5" style="50" customWidth="1"/>
    <col min="17" max="17" width="12.3984375" style="50" customWidth="1"/>
    <col min="18" max="18" width="9.8984375" style="50" customWidth="1"/>
    <col min="19" max="19" width="9.59765625" style="50" bestFit="1" customWidth="1"/>
    <col min="20" max="20" width="10.69921875" style="50" customWidth="1"/>
    <col min="21" max="21" width="10.69921875" style="50" bestFit="1" customWidth="1"/>
    <col min="22" max="16384" width="6.5" style="50"/>
  </cols>
  <sheetData>
    <row r="4" spans="1:12" ht="21" x14ac:dyDescent="0.4">
      <c r="A4" s="153" t="s">
        <v>232</v>
      </c>
    </row>
    <row r="5" spans="1:12" ht="21" customHeight="1" thickBot="1" x14ac:dyDescent="0.45">
      <c r="A5" s="156" t="s">
        <v>233</v>
      </c>
      <c r="B5" s="156" t="s">
        <v>235</v>
      </c>
      <c r="C5" s="159" t="s">
        <v>115</v>
      </c>
      <c r="D5" s="156" t="s">
        <v>229</v>
      </c>
      <c r="E5" s="156" t="s">
        <v>27</v>
      </c>
      <c r="F5" s="167" t="s">
        <v>28</v>
      </c>
      <c r="G5" s="174" t="s">
        <v>31</v>
      </c>
    </row>
    <row r="6" spans="1:12" x14ac:dyDescent="0.4">
      <c r="A6" s="154" t="s">
        <v>287</v>
      </c>
      <c r="B6" s="154" t="s">
        <v>161</v>
      </c>
      <c r="C6" s="160">
        <v>46080</v>
      </c>
      <c r="D6" s="151">
        <f>MONTH(C6)</f>
        <v>2</v>
      </c>
      <c r="E6" s="155" t="s">
        <v>251</v>
      </c>
      <c r="F6" s="168">
        <v>4000000</v>
      </c>
      <c r="G6" s="175"/>
      <c r="I6"/>
      <c r="J6" s="47"/>
    </row>
    <row r="7" spans="1:12" ht="25.5" customHeight="1" thickBot="1" x14ac:dyDescent="0.45"/>
    <row r="8" spans="1:12" ht="19.8" thickBot="1" x14ac:dyDescent="0.45">
      <c r="A8" s="171" t="s">
        <v>234</v>
      </c>
      <c r="B8" s="171" t="s">
        <v>236</v>
      </c>
      <c r="C8" s="172" t="s">
        <v>115</v>
      </c>
      <c r="D8" s="171" t="s">
        <v>229</v>
      </c>
      <c r="E8" s="171" t="s">
        <v>27</v>
      </c>
      <c r="F8" s="173" t="s">
        <v>28</v>
      </c>
      <c r="G8" s="176" t="s">
        <v>31</v>
      </c>
      <c r="I8" s="41"/>
      <c r="J8" s="49"/>
      <c r="K8"/>
      <c r="L8"/>
    </row>
    <row r="9" spans="1:12" s="186" customFormat="1" x14ac:dyDescent="0.4">
      <c r="A9" s="222" t="s">
        <v>114</v>
      </c>
      <c r="B9" s="223" t="s">
        <v>171</v>
      </c>
      <c r="C9" s="224">
        <v>46027</v>
      </c>
      <c r="D9" s="225">
        <f t="shared" ref="D9:D41" si="0">MONTH(C9)</f>
        <v>1</v>
      </c>
      <c r="E9" s="226" t="s">
        <v>116</v>
      </c>
      <c r="F9" s="227">
        <v>8000000</v>
      </c>
      <c r="G9" s="228"/>
      <c r="I9" s="90"/>
      <c r="J9" s="187"/>
      <c r="K9" s="90"/>
      <c r="L9" s="90"/>
    </row>
    <row r="10" spans="1:12" s="186" customFormat="1" x14ac:dyDescent="0.4">
      <c r="A10" s="217" t="s">
        <v>122</v>
      </c>
      <c r="B10" s="142" t="s">
        <v>161</v>
      </c>
      <c r="C10" s="162">
        <v>46029</v>
      </c>
      <c r="D10" s="188">
        <f t="shared" si="0"/>
        <v>1</v>
      </c>
      <c r="E10" s="141" t="s">
        <v>125</v>
      </c>
      <c r="F10" s="169">
        <v>1120000</v>
      </c>
      <c r="G10" s="177"/>
      <c r="I10" s="90"/>
      <c r="J10" s="187"/>
      <c r="K10" s="90"/>
      <c r="L10" s="90"/>
    </row>
    <row r="11" spans="1:12" s="186" customFormat="1" x14ac:dyDescent="0.4">
      <c r="A11" s="218" t="s">
        <v>123</v>
      </c>
      <c r="B11" s="141" t="s">
        <v>161</v>
      </c>
      <c r="C11" s="161">
        <v>46029</v>
      </c>
      <c r="D11" s="188">
        <f t="shared" si="0"/>
        <v>1</v>
      </c>
      <c r="E11" s="141" t="s">
        <v>124</v>
      </c>
      <c r="F11" s="169">
        <v>1000000</v>
      </c>
      <c r="G11" s="177"/>
      <c r="I11" s="90"/>
      <c r="J11" s="187"/>
      <c r="K11" s="90"/>
      <c r="L11" s="90"/>
    </row>
    <row r="12" spans="1:12" s="186" customFormat="1" x14ac:dyDescent="0.4">
      <c r="A12" s="219" t="s">
        <v>129</v>
      </c>
      <c r="B12" s="143" t="s">
        <v>161</v>
      </c>
      <c r="C12" s="163">
        <v>46031</v>
      </c>
      <c r="D12" s="188">
        <f t="shared" si="0"/>
        <v>1</v>
      </c>
      <c r="E12" s="141" t="s">
        <v>132</v>
      </c>
      <c r="F12" s="169">
        <v>4500000</v>
      </c>
      <c r="G12" s="177"/>
      <c r="I12" s="90"/>
      <c r="J12" s="187"/>
      <c r="K12" s="90"/>
      <c r="L12" s="90"/>
    </row>
    <row r="13" spans="1:12" s="186" customFormat="1" x14ac:dyDescent="0.4">
      <c r="A13" s="218" t="s">
        <v>121</v>
      </c>
      <c r="B13" s="141" t="s">
        <v>161</v>
      </c>
      <c r="C13" s="161">
        <v>46029</v>
      </c>
      <c r="D13" s="188">
        <f t="shared" si="0"/>
        <v>1</v>
      </c>
      <c r="E13" s="141" t="s">
        <v>125</v>
      </c>
      <c r="F13" s="169">
        <v>1200000</v>
      </c>
      <c r="G13" s="177"/>
      <c r="I13" s="90"/>
      <c r="J13" s="187"/>
      <c r="K13" s="90"/>
      <c r="L13" s="90"/>
    </row>
    <row r="14" spans="1:12" s="186" customFormat="1" x14ac:dyDescent="0.4">
      <c r="A14" s="218" t="s">
        <v>128</v>
      </c>
      <c r="B14" s="141" t="s">
        <v>171</v>
      </c>
      <c r="C14" s="161">
        <v>46031</v>
      </c>
      <c r="D14" s="188">
        <f t="shared" si="0"/>
        <v>1</v>
      </c>
      <c r="E14" s="141" t="s">
        <v>131</v>
      </c>
      <c r="F14" s="169">
        <v>3500000</v>
      </c>
      <c r="G14" s="177"/>
      <c r="I14" s="90"/>
      <c r="J14" s="187"/>
      <c r="K14" s="90"/>
      <c r="L14" s="90"/>
    </row>
    <row r="15" spans="1:12" s="186" customFormat="1" x14ac:dyDescent="0.4">
      <c r="A15" s="217" t="s">
        <v>139</v>
      </c>
      <c r="B15" s="142" t="s">
        <v>161</v>
      </c>
      <c r="C15" s="162">
        <v>46037</v>
      </c>
      <c r="D15" s="188">
        <f t="shared" si="0"/>
        <v>1</v>
      </c>
      <c r="E15" s="141" t="s">
        <v>140</v>
      </c>
      <c r="F15" s="169">
        <v>5000000</v>
      </c>
      <c r="G15" s="177"/>
      <c r="I15" s="90"/>
      <c r="J15" s="187"/>
      <c r="K15" s="90"/>
      <c r="L15" s="90"/>
    </row>
    <row r="16" spans="1:12" s="186" customFormat="1" x14ac:dyDescent="0.4">
      <c r="A16" s="217" t="s">
        <v>147</v>
      </c>
      <c r="B16" s="142" t="s">
        <v>161</v>
      </c>
      <c r="C16" s="162">
        <v>46042</v>
      </c>
      <c r="D16" s="188">
        <f t="shared" si="0"/>
        <v>1</v>
      </c>
      <c r="E16" s="141" t="s">
        <v>140</v>
      </c>
      <c r="F16" s="169">
        <v>3900000</v>
      </c>
      <c r="G16" s="177" t="s">
        <v>148</v>
      </c>
      <c r="I16" s="90"/>
      <c r="J16" s="187"/>
      <c r="K16" s="90"/>
      <c r="L16" s="90"/>
    </row>
    <row r="17" spans="1:13" s="186" customFormat="1" x14ac:dyDescent="0.4">
      <c r="A17" s="217" t="s">
        <v>185</v>
      </c>
      <c r="B17" s="142" t="s">
        <v>161</v>
      </c>
      <c r="C17" s="162">
        <v>46049</v>
      </c>
      <c r="D17" s="188">
        <f t="shared" si="0"/>
        <v>1</v>
      </c>
      <c r="E17" s="141" t="s">
        <v>116</v>
      </c>
      <c r="F17" s="169">
        <v>500000</v>
      </c>
      <c r="G17" s="177"/>
      <c r="I17" s="90"/>
      <c r="J17" s="187"/>
      <c r="K17" s="90"/>
      <c r="L17" s="90"/>
    </row>
    <row r="18" spans="1:13" s="186" customFormat="1" x14ac:dyDescent="0.4">
      <c r="A18" s="217" t="s">
        <v>164</v>
      </c>
      <c r="B18" s="142" t="s">
        <v>156</v>
      </c>
      <c r="C18" s="162">
        <v>46043</v>
      </c>
      <c r="D18" s="188">
        <f t="shared" si="0"/>
        <v>1</v>
      </c>
      <c r="E18" s="141" t="s">
        <v>165</v>
      </c>
      <c r="F18" s="169">
        <v>140000</v>
      </c>
      <c r="G18" s="177"/>
      <c r="I18" s="90"/>
      <c r="J18" s="187"/>
      <c r="K18" s="90"/>
      <c r="L18" s="90"/>
    </row>
    <row r="19" spans="1:13" x14ac:dyDescent="0.4">
      <c r="A19" s="142" t="s">
        <v>183</v>
      </c>
      <c r="B19" s="142" t="s">
        <v>151</v>
      </c>
      <c r="C19" s="162">
        <v>46044</v>
      </c>
      <c r="D19" s="188">
        <f t="shared" si="0"/>
        <v>1</v>
      </c>
      <c r="E19" s="141" t="s">
        <v>184</v>
      </c>
      <c r="F19" s="169">
        <v>170000</v>
      </c>
      <c r="G19" s="177"/>
      <c r="I19" s="22"/>
      <c r="J19" s="149"/>
      <c r="K19"/>
      <c r="L19"/>
    </row>
    <row r="20" spans="1:13" x14ac:dyDescent="0.4">
      <c r="A20" s="141" t="s">
        <v>118</v>
      </c>
      <c r="B20" s="141" t="s">
        <v>172</v>
      </c>
      <c r="C20" s="161">
        <v>46024</v>
      </c>
      <c r="D20" s="151">
        <f t="shared" si="0"/>
        <v>1</v>
      </c>
      <c r="E20" s="141" t="s">
        <v>125</v>
      </c>
      <c r="F20" s="169">
        <v>1797600</v>
      </c>
      <c r="G20" s="177"/>
      <c r="I20" s="22"/>
      <c r="J20" s="149"/>
      <c r="K20"/>
      <c r="L20"/>
    </row>
    <row r="21" spans="1:13" x14ac:dyDescent="0.4">
      <c r="A21" s="142" t="s">
        <v>166</v>
      </c>
      <c r="B21" s="142" t="s">
        <v>156</v>
      </c>
      <c r="C21" s="162">
        <v>46043</v>
      </c>
      <c r="D21" s="151">
        <f t="shared" si="0"/>
        <v>1</v>
      </c>
      <c r="E21" s="141" t="s">
        <v>167</v>
      </c>
      <c r="F21" s="169">
        <v>490000</v>
      </c>
      <c r="G21" s="177"/>
      <c r="I21" s="49"/>
      <c r="J21" s="149"/>
      <c r="K21"/>
    </row>
    <row r="22" spans="1:13" x14ac:dyDescent="0.4">
      <c r="A22" s="142" t="s">
        <v>137</v>
      </c>
      <c r="B22" s="142" t="s">
        <v>176</v>
      </c>
      <c r="C22" s="162">
        <v>46036</v>
      </c>
      <c r="D22" s="151">
        <f t="shared" si="0"/>
        <v>1</v>
      </c>
      <c r="E22" s="141" t="s">
        <v>138</v>
      </c>
      <c r="F22" s="169">
        <v>228000</v>
      </c>
      <c r="G22" s="177"/>
      <c r="I22"/>
      <c r="J22" s="47"/>
      <c r="K22"/>
    </row>
    <row r="23" spans="1:13" x14ac:dyDescent="0.4">
      <c r="A23" s="141" t="s">
        <v>119</v>
      </c>
      <c r="B23" s="141" t="s">
        <v>161</v>
      </c>
      <c r="C23" s="161">
        <v>46024</v>
      </c>
      <c r="D23" s="151">
        <f t="shared" si="0"/>
        <v>1</v>
      </c>
      <c r="E23" s="141" t="s">
        <v>125</v>
      </c>
      <c r="F23" s="169">
        <v>225000</v>
      </c>
      <c r="G23" s="177"/>
      <c r="I23"/>
      <c r="J23" s="47"/>
      <c r="K23"/>
    </row>
    <row r="24" spans="1:13" x14ac:dyDescent="0.4">
      <c r="A24" s="142" t="s">
        <v>136</v>
      </c>
      <c r="B24" s="142" t="s">
        <v>161</v>
      </c>
      <c r="C24" s="162">
        <v>46034</v>
      </c>
      <c r="D24" s="151">
        <f t="shared" si="0"/>
        <v>1</v>
      </c>
      <c r="E24" s="141" t="s">
        <v>116</v>
      </c>
      <c r="F24" s="169">
        <v>435000</v>
      </c>
      <c r="G24" s="177"/>
      <c r="I24"/>
      <c r="J24" s="47"/>
      <c r="K24"/>
    </row>
    <row r="25" spans="1:13" x14ac:dyDescent="0.4">
      <c r="A25" s="142" t="s">
        <v>141</v>
      </c>
      <c r="B25" s="142" t="s">
        <v>161</v>
      </c>
      <c r="C25" s="162">
        <v>46041</v>
      </c>
      <c r="D25" s="151">
        <f t="shared" si="0"/>
        <v>1</v>
      </c>
      <c r="E25" s="141" t="s">
        <v>143</v>
      </c>
      <c r="F25" s="169">
        <v>370000</v>
      </c>
      <c r="G25" s="177" t="s">
        <v>142</v>
      </c>
      <c r="I25"/>
      <c r="J25" s="47"/>
      <c r="K25"/>
    </row>
    <row r="26" spans="1:13" x14ac:dyDescent="0.4">
      <c r="A26" s="141" t="s">
        <v>159</v>
      </c>
      <c r="B26" s="141" t="s">
        <v>161</v>
      </c>
      <c r="C26" s="161">
        <v>46043</v>
      </c>
      <c r="D26" s="151">
        <f t="shared" si="0"/>
        <v>1</v>
      </c>
      <c r="E26" s="141" t="s">
        <v>160</v>
      </c>
      <c r="F26" s="169">
        <v>790000</v>
      </c>
      <c r="G26" s="177"/>
      <c r="I26"/>
      <c r="J26" s="47"/>
      <c r="K26"/>
    </row>
    <row r="27" spans="1:13" x14ac:dyDescent="0.4">
      <c r="A27" s="142" t="s">
        <v>177</v>
      </c>
      <c r="B27" s="142" t="s">
        <v>161</v>
      </c>
      <c r="C27" s="162">
        <v>46044</v>
      </c>
      <c r="D27" s="151">
        <f t="shared" si="0"/>
        <v>1</v>
      </c>
      <c r="E27" s="141" t="s">
        <v>160</v>
      </c>
      <c r="F27" s="169">
        <v>870000</v>
      </c>
      <c r="G27" s="177"/>
      <c r="I27"/>
      <c r="J27" s="47"/>
      <c r="K27"/>
    </row>
    <row r="28" spans="1:13" x14ac:dyDescent="0.4">
      <c r="A28" s="142" t="s">
        <v>180</v>
      </c>
      <c r="B28" s="142" t="s">
        <v>161</v>
      </c>
      <c r="C28" s="162">
        <v>46044</v>
      </c>
      <c r="D28" s="151">
        <f t="shared" si="0"/>
        <v>1</v>
      </c>
      <c r="E28" s="141" t="s">
        <v>181</v>
      </c>
      <c r="F28" s="169">
        <v>1200000</v>
      </c>
      <c r="G28" s="177"/>
      <c r="I28"/>
      <c r="J28" s="47"/>
      <c r="K28"/>
    </row>
    <row r="29" spans="1:13" x14ac:dyDescent="0.4">
      <c r="A29" s="143" t="s">
        <v>127</v>
      </c>
      <c r="B29" s="143" t="s">
        <v>171</v>
      </c>
      <c r="C29" s="163">
        <v>46029</v>
      </c>
      <c r="D29" s="151">
        <f t="shared" si="0"/>
        <v>1</v>
      </c>
      <c r="E29" s="141" t="s">
        <v>116</v>
      </c>
      <c r="F29" s="169">
        <v>8130000</v>
      </c>
      <c r="G29" s="177"/>
      <c r="I29"/>
      <c r="J29" s="47"/>
      <c r="K29"/>
    </row>
    <row r="30" spans="1:13" x14ac:dyDescent="0.4">
      <c r="A30" s="142" t="s">
        <v>186</v>
      </c>
      <c r="B30" s="142" t="s">
        <v>161</v>
      </c>
      <c r="C30" s="162">
        <v>46052</v>
      </c>
      <c r="D30" s="151">
        <f t="shared" si="0"/>
        <v>1</v>
      </c>
      <c r="E30" s="141" t="s">
        <v>116</v>
      </c>
      <c r="F30" s="169">
        <v>4090000</v>
      </c>
      <c r="G30" s="177"/>
      <c r="I30"/>
      <c r="J30" s="47"/>
      <c r="K30"/>
    </row>
    <row r="31" spans="1:13" x14ac:dyDescent="0.4">
      <c r="A31" s="142" t="s">
        <v>169</v>
      </c>
      <c r="B31" s="142" t="s">
        <v>156</v>
      </c>
      <c r="C31" s="162">
        <v>46043</v>
      </c>
      <c r="D31" s="151">
        <f t="shared" si="0"/>
        <v>1</v>
      </c>
      <c r="E31" s="141" t="s">
        <v>170</v>
      </c>
      <c r="F31" s="169">
        <v>76000</v>
      </c>
      <c r="G31" s="177"/>
      <c r="I31"/>
      <c r="J31" s="47"/>
      <c r="K31"/>
      <c r="M31" s="50" t="s">
        <v>150</v>
      </c>
    </row>
    <row r="32" spans="1:13" x14ac:dyDescent="0.4">
      <c r="A32" s="142" t="s">
        <v>168</v>
      </c>
      <c r="B32" s="142" t="s">
        <v>151</v>
      </c>
      <c r="C32" s="162">
        <v>46043</v>
      </c>
      <c r="D32" s="151">
        <f t="shared" si="0"/>
        <v>1</v>
      </c>
      <c r="E32" s="141" t="s">
        <v>163</v>
      </c>
      <c r="F32" s="169">
        <v>764000</v>
      </c>
      <c r="G32" s="177"/>
      <c r="I32"/>
      <c r="J32" s="47"/>
      <c r="K32"/>
      <c r="M32" s="50" t="s">
        <v>152</v>
      </c>
    </row>
    <row r="33" spans="1:13" x14ac:dyDescent="0.4">
      <c r="A33" s="143" t="s">
        <v>144</v>
      </c>
      <c r="B33" s="143" t="s">
        <v>174</v>
      </c>
      <c r="C33" s="163">
        <v>46042</v>
      </c>
      <c r="D33" s="151">
        <f t="shared" si="0"/>
        <v>1</v>
      </c>
      <c r="E33" s="141" t="s">
        <v>143</v>
      </c>
      <c r="F33" s="169">
        <v>1300000</v>
      </c>
      <c r="G33" s="177" t="s">
        <v>148</v>
      </c>
      <c r="I33"/>
      <c r="J33" s="47"/>
      <c r="K33"/>
      <c r="M33" s="50" t="s">
        <v>153</v>
      </c>
    </row>
    <row r="34" spans="1:13" x14ac:dyDescent="0.4">
      <c r="A34" s="142" t="s">
        <v>182</v>
      </c>
      <c r="B34" s="142" t="s">
        <v>174</v>
      </c>
      <c r="C34" s="162">
        <v>46044</v>
      </c>
      <c r="D34" s="151">
        <f t="shared" si="0"/>
        <v>1</v>
      </c>
      <c r="E34" s="141" t="s">
        <v>160</v>
      </c>
      <c r="F34" s="169">
        <v>850000</v>
      </c>
      <c r="G34" s="177"/>
      <c r="I34"/>
      <c r="J34" s="47"/>
      <c r="K34"/>
      <c r="M34" s="50" t="s">
        <v>154</v>
      </c>
    </row>
    <row r="35" spans="1:13" x14ac:dyDescent="0.4">
      <c r="A35" s="142" t="s">
        <v>120</v>
      </c>
      <c r="B35" s="142" t="s">
        <v>174</v>
      </c>
      <c r="C35" s="162">
        <v>46027</v>
      </c>
      <c r="D35" s="151">
        <f t="shared" si="0"/>
        <v>1</v>
      </c>
      <c r="E35" s="141" t="s">
        <v>125</v>
      </c>
      <c r="F35" s="169">
        <v>1250000</v>
      </c>
      <c r="G35" s="177" t="s">
        <v>148</v>
      </c>
      <c r="I35"/>
      <c r="M35" s="50" t="s">
        <v>155</v>
      </c>
    </row>
    <row r="36" spans="1:13" x14ac:dyDescent="0.4">
      <c r="A36" s="143" t="s">
        <v>135</v>
      </c>
      <c r="B36" s="143" t="s">
        <v>174</v>
      </c>
      <c r="C36" s="163">
        <v>46034</v>
      </c>
      <c r="D36" s="151">
        <f t="shared" si="0"/>
        <v>1</v>
      </c>
      <c r="E36" s="141" t="s">
        <v>116</v>
      </c>
      <c r="F36" s="169">
        <v>1450000</v>
      </c>
      <c r="G36" s="177" t="s">
        <v>149</v>
      </c>
      <c r="I36"/>
      <c r="M36" s="50" t="s">
        <v>157</v>
      </c>
    </row>
    <row r="37" spans="1:13" x14ac:dyDescent="0.4">
      <c r="A37" s="142" t="s">
        <v>134</v>
      </c>
      <c r="B37" s="142" t="s">
        <v>174</v>
      </c>
      <c r="C37" s="163">
        <v>46029</v>
      </c>
      <c r="D37" s="151">
        <f t="shared" si="0"/>
        <v>1</v>
      </c>
      <c r="E37" s="141" t="s">
        <v>126</v>
      </c>
      <c r="F37" s="169">
        <v>1250000</v>
      </c>
      <c r="G37" s="177"/>
      <c r="I37"/>
      <c r="M37" s="50" t="s">
        <v>158</v>
      </c>
    </row>
    <row r="38" spans="1:13" x14ac:dyDescent="0.4">
      <c r="A38" s="142" t="s">
        <v>178</v>
      </c>
      <c r="B38" s="142" t="s">
        <v>174</v>
      </c>
      <c r="C38" s="162">
        <v>46044</v>
      </c>
      <c r="D38" s="151">
        <f t="shared" si="0"/>
        <v>1</v>
      </c>
      <c r="E38" s="141" t="s">
        <v>179</v>
      </c>
      <c r="F38" s="169">
        <v>2400000</v>
      </c>
      <c r="G38" s="177"/>
      <c r="I38"/>
      <c r="M38" s="50" t="s">
        <v>162</v>
      </c>
    </row>
    <row r="39" spans="1:13" x14ac:dyDescent="0.4">
      <c r="A39" s="143" t="s">
        <v>130</v>
      </c>
      <c r="B39" s="143" t="s">
        <v>161</v>
      </c>
      <c r="C39" s="163">
        <v>46031</v>
      </c>
      <c r="D39" s="151">
        <f t="shared" si="0"/>
        <v>1</v>
      </c>
      <c r="E39" s="141" t="s">
        <v>133</v>
      </c>
      <c r="F39" s="169">
        <v>430265</v>
      </c>
      <c r="G39" s="177"/>
      <c r="I39"/>
      <c r="M39" s="50" t="s">
        <v>173</v>
      </c>
    </row>
    <row r="40" spans="1:13" x14ac:dyDescent="0.4">
      <c r="A40" s="142" t="s">
        <v>145</v>
      </c>
      <c r="B40" s="142" t="s">
        <v>161</v>
      </c>
      <c r="C40" s="162">
        <v>46042</v>
      </c>
      <c r="D40" s="151">
        <f t="shared" si="0"/>
        <v>1</v>
      </c>
      <c r="E40" s="141" t="s">
        <v>143</v>
      </c>
      <c r="F40" s="169">
        <v>872300</v>
      </c>
      <c r="G40" s="177" t="s">
        <v>146</v>
      </c>
      <c r="I40"/>
      <c r="M40" s="50" t="s">
        <v>175</v>
      </c>
    </row>
    <row r="41" spans="1:13" x14ac:dyDescent="0.4">
      <c r="A41" s="141" t="s">
        <v>117</v>
      </c>
      <c r="B41" s="141" t="s">
        <v>161</v>
      </c>
      <c r="C41" s="161">
        <v>46024</v>
      </c>
      <c r="D41" s="151">
        <f t="shared" si="0"/>
        <v>1</v>
      </c>
      <c r="E41" s="141" t="s">
        <v>125</v>
      </c>
      <c r="F41" s="169">
        <v>1600000</v>
      </c>
      <c r="G41" s="177"/>
      <c r="I41"/>
      <c r="M41" s="50" t="s">
        <v>237</v>
      </c>
    </row>
    <row r="42" spans="1:13" x14ac:dyDescent="0.4">
      <c r="A42" s="189" t="s">
        <v>259</v>
      </c>
      <c r="B42" s="189" t="s">
        <v>176</v>
      </c>
      <c r="C42" s="190">
        <v>46076</v>
      </c>
      <c r="D42" s="221">
        <v>2</v>
      </c>
      <c r="E42" s="189" t="s">
        <v>244</v>
      </c>
      <c r="F42" s="191">
        <v>443000</v>
      </c>
      <c r="G42" s="192"/>
      <c r="I42"/>
      <c r="M42" s="50" t="s">
        <v>238</v>
      </c>
    </row>
    <row r="43" spans="1:13" x14ac:dyDescent="0.4">
      <c r="A43" s="189" t="s">
        <v>258</v>
      </c>
      <c r="B43" s="189" t="s">
        <v>176</v>
      </c>
      <c r="C43" s="190">
        <v>46076</v>
      </c>
      <c r="D43" s="221">
        <v>2</v>
      </c>
      <c r="E43" s="189" t="s">
        <v>244</v>
      </c>
      <c r="F43" s="191">
        <v>764000</v>
      </c>
      <c r="G43" s="192"/>
      <c r="I43"/>
    </row>
    <row r="44" spans="1:13" x14ac:dyDescent="0.4">
      <c r="A44" s="142" t="s">
        <v>227</v>
      </c>
      <c r="B44" s="142" t="s">
        <v>156</v>
      </c>
      <c r="C44" s="162">
        <v>46057</v>
      </c>
      <c r="D44" s="151">
        <f>MONTH(C44)</f>
        <v>2</v>
      </c>
      <c r="E44" s="141" t="s">
        <v>228</v>
      </c>
      <c r="F44" s="169">
        <v>4240000</v>
      </c>
      <c r="G44" s="177"/>
      <c r="I44"/>
    </row>
    <row r="45" spans="1:13" x14ac:dyDescent="0.4">
      <c r="A45" s="142" t="s">
        <v>187</v>
      </c>
      <c r="B45" s="142" t="s">
        <v>224</v>
      </c>
      <c r="C45" s="162">
        <v>46057</v>
      </c>
      <c r="D45" s="151">
        <f>MONTH(C45)</f>
        <v>2</v>
      </c>
      <c r="E45" s="141" t="s">
        <v>131</v>
      </c>
      <c r="F45" s="169">
        <v>3300000</v>
      </c>
      <c r="G45" s="177"/>
      <c r="I45"/>
    </row>
    <row r="46" spans="1:13" x14ac:dyDescent="0.4">
      <c r="A46" s="189" t="s">
        <v>247</v>
      </c>
      <c r="B46" s="189" t="s">
        <v>246</v>
      </c>
      <c r="C46" s="190">
        <v>46072</v>
      </c>
      <c r="D46" s="221">
        <v>2</v>
      </c>
      <c r="E46" s="189" t="s">
        <v>248</v>
      </c>
      <c r="F46" s="191">
        <v>5110250</v>
      </c>
      <c r="G46" s="192"/>
      <c r="I46"/>
    </row>
    <row r="47" spans="1:13" x14ac:dyDescent="0.4">
      <c r="A47" s="189" t="s">
        <v>256</v>
      </c>
      <c r="B47" s="189" t="s">
        <v>161</v>
      </c>
      <c r="C47" s="190">
        <v>46076</v>
      </c>
      <c r="D47" s="221">
        <v>2</v>
      </c>
      <c r="E47" s="189" t="s">
        <v>257</v>
      </c>
      <c r="F47" s="191">
        <v>1050000</v>
      </c>
      <c r="G47" s="192"/>
      <c r="I47"/>
      <c r="J47" s="166">
        <f>SUM(F42:F59)</f>
        <v>35713250</v>
      </c>
    </row>
    <row r="48" spans="1:13" x14ac:dyDescent="0.4">
      <c r="A48" s="189" t="s">
        <v>260</v>
      </c>
      <c r="B48" s="189" t="s">
        <v>161</v>
      </c>
      <c r="C48" s="190">
        <v>46079</v>
      </c>
      <c r="D48" s="221">
        <v>2</v>
      </c>
      <c r="E48" s="189" t="s">
        <v>250</v>
      </c>
      <c r="F48" s="191">
        <v>7600000</v>
      </c>
      <c r="G48" s="192"/>
      <c r="I48"/>
      <c r="J48" s="166">
        <f>F46+F50+F51+F59</f>
        <v>6657250</v>
      </c>
    </row>
    <row r="49" spans="1:10" x14ac:dyDescent="0.4">
      <c r="A49" s="189" t="s">
        <v>252</v>
      </c>
      <c r="B49" s="189" t="s">
        <v>171</v>
      </c>
      <c r="C49" s="190">
        <v>46072</v>
      </c>
      <c r="D49" s="221">
        <v>2</v>
      </c>
      <c r="E49" s="189" t="s">
        <v>250</v>
      </c>
      <c r="F49" s="191">
        <v>535000</v>
      </c>
      <c r="G49" s="192"/>
      <c r="I49"/>
      <c r="J49" s="166">
        <f>J47-J48</f>
        <v>29056000</v>
      </c>
    </row>
    <row r="50" spans="1:10" x14ac:dyDescent="0.4">
      <c r="A50" s="142" t="s">
        <v>243</v>
      </c>
      <c r="B50" s="142" t="s">
        <v>176</v>
      </c>
      <c r="C50" s="162">
        <v>46058</v>
      </c>
      <c r="D50" s="220">
        <f>MONTH(C50)</f>
        <v>2</v>
      </c>
      <c r="E50" s="141" t="s">
        <v>245</v>
      </c>
      <c r="F50" s="169">
        <v>1153000</v>
      </c>
      <c r="G50" s="177"/>
      <c r="I50"/>
    </row>
    <row r="51" spans="1:10" x14ac:dyDescent="0.4">
      <c r="A51" s="189" t="s">
        <v>255</v>
      </c>
      <c r="B51" s="189" t="s">
        <v>176</v>
      </c>
      <c r="C51" s="190">
        <v>46073</v>
      </c>
      <c r="D51" s="221">
        <v>2</v>
      </c>
      <c r="E51" s="189" t="s">
        <v>244</v>
      </c>
      <c r="F51" s="191">
        <v>160000</v>
      </c>
      <c r="G51" s="192"/>
      <c r="I51" t="s">
        <v>294</v>
      </c>
      <c r="J51" s="166">
        <f>F50+F51+F59</f>
        <v>1547000</v>
      </c>
    </row>
    <row r="52" spans="1:10" x14ac:dyDescent="0.4">
      <c r="A52" s="142" t="s">
        <v>225</v>
      </c>
      <c r="B52" s="142" t="s">
        <v>161</v>
      </c>
      <c r="C52" s="162">
        <v>46056</v>
      </c>
      <c r="D52" s="151">
        <f>MONTH(C52)</f>
        <v>2</v>
      </c>
      <c r="E52" s="141" t="s">
        <v>226</v>
      </c>
      <c r="F52" s="169">
        <v>594000</v>
      </c>
      <c r="G52" s="177"/>
      <c r="I52"/>
    </row>
    <row r="53" spans="1:10" x14ac:dyDescent="0.4">
      <c r="A53" s="189" t="s">
        <v>253</v>
      </c>
      <c r="B53" s="189" t="s">
        <v>161</v>
      </c>
      <c r="C53" s="190">
        <v>46073</v>
      </c>
      <c r="D53" s="221">
        <v>2</v>
      </c>
      <c r="E53" s="189" t="s">
        <v>250</v>
      </c>
      <c r="F53" s="191">
        <v>749000</v>
      </c>
      <c r="G53" s="192"/>
      <c r="I53"/>
    </row>
    <row r="54" spans="1:10" x14ac:dyDescent="0.4">
      <c r="A54" s="189" t="s">
        <v>254</v>
      </c>
      <c r="B54" s="189" t="s">
        <v>161</v>
      </c>
      <c r="C54" s="190">
        <v>46073</v>
      </c>
      <c r="D54" s="221">
        <v>2</v>
      </c>
      <c r="E54" s="189" t="s">
        <v>250</v>
      </c>
      <c r="F54" s="191">
        <v>651000</v>
      </c>
      <c r="G54" s="192"/>
      <c r="I54"/>
    </row>
    <row r="55" spans="1:10" x14ac:dyDescent="0.4">
      <c r="A55" s="189" t="s">
        <v>249</v>
      </c>
      <c r="B55" s="189" t="s">
        <v>171</v>
      </c>
      <c r="C55" s="190">
        <v>46072</v>
      </c>
      <c r="D55" s="221">
        <v>2</v>
      </c>
      <c r="E55" s="189" t="s">
        <v>250</v>
      </c>
      <c r="F55" s="191">
        <v>280000</v>
      </c>
      <c r="G55" s="192"/>
      <c r="I55"/>
    </row>
    <row r="56" spans="1:10" x14ac:dyDescent="0.4">
      <c r="A56" s="142" t="s">
        <v>230</v>
      </c>
      <c r="B56" s="142" t="s">
        <v>161</v>
      </c>
      <c r="C56" s="162">
        <v>46057</v>
      </c>
      <c r="D56" s="188">
        <f>MONTH(C56)</f>
        <v>2</v>
      </c>
      <c r="E56" s="141" t="s">
        <v>231</v>
      </c>
      <c r="F56" s="169">
        <v>1250000</v>
      </c>
      <c r="G56" s="177"/>
      <c r="I56"/>
    </row>
    <row r="57" spans="1:10" x14ac:dyDescent="0.4">
      <c r="A57" s="142" t="s">
        <v>286</v>
      </c>
      <c r="B57" s="142" t="s">
        <v>161</v>
      </c>
      <c r="C57" s="162">
        <v>46080</v>
      </c>
      <c r="D57" s="142">
        <v>2</v>
      </c>
      <c r="E57" s="141" t="s">
        <v>250</v>
      </c>
      <c r="F57" s="169">
        <v>4000000</v>
      </c>
      <c r="G57" s="177" t="s">
        <v>290</v>
      </c>
      <c r="I57"/>
    </row>
    <row r="58" spans="1:10" x14ac:dyDescent="0.4">
      <c r="A58" s="142" t="s">
        <v>291</v>
      </c>
      <c r="B58" s="142" t="s">
        <v>171</v>
      </c>
      <c r="C58" s="162">
        <v>46080</v>
      </c>
      <c r="D58" s="142">
        <v>2</v>
      </c>
      <c r="E58" s="141" t="s">
        <v>292</v>
      </c>
      <c r="F58" s="169">
        <v>3600000</v>
      </c>
      <c r="G58" s="177" t="s">
        <v>293</v>
      </c>
      <c r="I58"/>
    </row>
    <row r="59" spans="1:10" x14ac:dyDescent="0.4">
      <c r="A59" s="142" t="s">
        <v>288</v>
      </c>
      <c r="B59" s="142" t="s">
        <v>176</v>
      </c>
      <c r="C59" s="162">
        <v>46078</v>
      </c>
      <c r="D59" s="142">
        <v>2</v>
      </c>
      <c r="E59" s="141" t="s">
        <v>289</v>
      </c>
      <c r="F59" s="169">
        <v>234000</v>
      </c>
      <c r="G59" s="177"/>
    </row>
    <row r="60" spans="1:10" x14ac:dyDescent="0.4">
      <c r="A60" s="142"/>
      <c r="B60" s="142"/>
      <c r="C60" s="162"/>
      <c r="D60" s="142"/>
      <c r="E60" s="141"/>
      <c r="F60" s="169"/>
      <c r="G60" s="177"/>
    </row>
    <row r="61" spans="1:10" x14ac:dyDescent="0.4">
      <c r="A61" s="142"/>
      <c r="B61" s="142"/>
      <c r="C61" s="162"/>
      <c r="D61" s="142"/>
      <c r="E61" s="141"/>
      <c r="F61" s="169"/>
      <c r="G61" s="177"/>
    </row>
    <row r="62" spans="1:10" x14ac:dyDescent="0.4">
      <c r="A62" s="142"/>
      <c r="B62" s="142"/>
      <c r="C62" s="162"/>
      <c r="D62" s="142"/>
      <c r="E62" s="141"/>
      <c r="F62" s="169"/>
      <c r="G62" s="177"/>
    </row>
    <row r="63" spans="1:10" x14ac:dyDescent="0.4">
      <c r="A63" s="142"/>
      <c r="B63" s="142"/>
      <c r="C63" s="162"/>
      <c r="D63" s="142"/>
      <c r="E63" s="141"/>
      <c r="F63" s="169"/>
      <c r="G63" s="177"/>
    </row>
    <row r="64" spans="1:10" x14ac:dyDescent="0.4">
      <c r="A64" s="142"/>
      <c r="B64" s="142"/>
      <c r="C64" s="162"/>
      <c r="D64" s="142"/>
      <c r="E64" s="141"/>
      <c r="F64" s="169"/>
      <c r="G64" s="177"/>
    </row>
    <row r="65" spans="1:21" x14ac:dyDescent="0.4">
      <c r="A65" s="142"/>
      <c r="B65" s="142"/>
      <c r="C65" s="162"/>
      <c r="D65" s="142"/>
      <c r="E65" s="141"/>
      <c r="F65" s="169"/>
      <c r="G65" s="177"/>
    </row>
    <row r="66" spans="1:21" x14ac:dyDescent="0.4">
      <c r="A66" s="142"/>
      <c r="B66" s="142"/>
      <c r="C66" s="162"/>
      <c r="D66" s="142"/>
      <c r="E66" s="141"/>
      <c r="F66" s="169"/>
      <c r="G66" s="177"/>
    </row>
    <row r="67" spans="1:21" x14ac:dyDescent="0.4">
      <c r="A67" s="142"/>
      <c r="B67" s="142"/>
      <c r="C67" s="162"/>
      <c r="D67" s="142"/>
      <c r="E67" s="141"/>
      <c r="F67" s="169"/>
      <c r="G67" s="177"/>
    </row>
    <row r="68" spans="1:21" x14ac:dyDescent="0.4">
      <c r="A68" s="142"/>
      <c r="B68" s="142"/>
      <c r="C68" s="162"/>
      <c r="D68" s="142"/>
      <c r="E68" s="141"/>
      <c r="F68" s="169"/>
      <c r="G68" s="177"/>
    </row>
    <row r="69" spans="1:21" x14ac:dyDescent="0.4">
      <c r="A69" s="142"/>
      <c r="B69" s="142"/>
      <c r="C69" s="162"/>
      <c r="D69" s="142"/>
      <c r="E69" s="141"/>
      <c r="F69" s="169"/>
      <c r="G69" s="177"/>
    </row>
    <row r="70" spans="1:21" x14ac:dyDescent="0.4">
      <c r="A70" s="142"/>
      <c r="B70" s="142"/>
      <c r="C70" s="162"/>
      <c r="D70" s="142"/>
      <c r="E70" s="141"/>
      <c r="F70" s="169"/>
      <c r="G70" s="177"/>
    </row>
    <row r="71" spans="1:21" x14ac:dyDescent="0.4">
      <c r="A71" s="143"/>
      <c r="B71" s="143"/>
      <c r="C71" s="163"/>
      <c r="D71" s="143"/>
      <c r="E71" s="141"/>
      <c r="F71" s="169"/>
      <c r="G71" s="177"/>
    </row>
    <row r="72" spans="1:21" x14ac:dyDescent="0.4">
      <c r="A72" s="144"/>
      <c r="B72" s="144"/>
      <c r="C72" s="164"/>
      <c r="D72" s="144"/>
      <c r="E72" s="145"/>
      <c r="F72" s="170"/>
      <c r="G72" s="178"/>
      <c r="L72" s="41"/>
      <c r="M72" s="41"/>
      <c r="N72"/>
      <c r="O72"/>
      <c r="P72"/>
      <c r="Q72"/>
      <c r="R72"/>
      <c r="S72"/>
      <c r="T72"/>
      <c r="U72"/>
    </row>
    <row r="73" spans="1:21" x14ac:dyDescent="0.4">
      <c r="L73" s="41"/>
      <c r="M73" s="41"/>
      <c r="N73" s="41"/>
      <c r="O73" s="41"/>
      <c r="P73" s="41"/>
      <c r="Q73" s="41"/>
      <c r="R73" s="41"/>
      <c r="S73" s="41"/>
      <c r="T73" s="41"/>
      <c r="U73"/>
    </row>
    <row r="74" spans="1:21" x14ac:dyDescent="0.4">
      <c r="L74" s="22"/>
      <c r="M74" s="149"/>
      <c r="N74" s="149"/>
      <c r="O74" s="149"/>
      <c r="P74" s="149"/>
      <c r="Q74" s="149"/>
      <c r="R74" s="149"/>
      <c r="S74" s="149"/>
      <c r="T74" s="149"/>
      <c r="U74"/>
    </row>
    <row r="75" spans="1:21" x14ac:dyDescent="0.4">
      <c r="L75" s="22"/>
      <c r="M75" s="149"/>
      <c r="N75" s="149"/>
      <c r="O75" s="149"/>
      <c r="P75" s="149"/>
      <c r="Q75" s="149"/>
      <c r="R75" s="149"/>
      <c r="S75" s="149"/>
      <c r="T75" s="149"/>
      <c r="U75"/>
    </row>
    <row r="76" spans="1:21" x14ac:dyDescent="0.4">
      <c r="L76" s="22"/>
      <c r="M76" s="149"/>
      <c r="N76" s="149"/>
      <c r="O76" s="149"/>
      <c r="P76" s="149"/>
      <c r="Q76" s="149"/>
      <c r="R76" s="149"/>
      <c r="S76" s="149"/>
      <c r="T76" s="149"/>
      <c r="U76"/>
    </row>
    <row r="77" spans="1:21" x14ac:dyDescent="0.4">
      <c r="L77"/>
      <c r="M77"/>
      <c r="N77"/>
      <c r="O77"/>
      <c r="P77"/>
      <c r="Q77"/>
      <c r="R77"/>
      <c r="S77"/>
      <c r="T77"/>
      <c r="U77"/>
    </row>
    <row r="78" spans="1:21" x14ac:dyDescent="0.4">
      <c r="L78"/>
      <c r="M78"/>
      <c r="N78"/>
      <c r="O78"/>
      <c r="P78"/>
      <c r="Q78"/>
      <c r="R78"/>
      <c r="S78"/>
      <c r="T78"/>
      <c r="U78"/>
    </row>
    <row r="79" spans="1:21" x14ac:dyDescent="0.4">
      <c r="L79"/>
      <c r="M79"/>
      <c r="N79"/>
      <c r="O79"/>
      <c r="P79"/>
      <c r="Q79"/>
      <c r="R79"/>
      <c r="S79"/>
      <c r="T79"/>
      <c r="U79"/>
    </row>
    <row r="80" spans="1:21" x14ac:dyDescent="0.4">
      <c r="L80"/>
      <c r="M80"/>
      <c r="N80"/>
      <c r="O80"/>
      <c r="P80"/>
      <c r="Q80"/>
      <c r="R80"/>
      <c r="S80"/>
      <c r="T80"/>
      <c r="U80"/>
    </row>
    <row r="81" spans="2:21" x14ac:dyDescent="0.4">
      <c r="L81"/>
      <c r="M81"/>
      <c r="N81"/>
      <c r="O81"/>
      <c r="P81"/>
      <c r="Q81"/>
      <c r="R81"/>
      <c r="S81"/>
      <c r="T81"/>
      <c r="U81"/>
    </row>
    <row r="82" spans="2:21" x14ac:dyDescent="0.4">
      <c r="L82"/>
      <c r="M82"/>
      <c r="N82"/>
      <c r="O82"/>
      <c r="P82"/>
      <c r="Q82"/>
      <c r="R82"/>
      <c r="S82"/>
      <c r="T82"/>
      <c r="U82"/>
    </row>
    <row r="83" spans="2:21" x14ac:dyDescent="0.4">
      <c r="L83"/>
      <c r="M83"/>
      <c r="N83"/>
      <c r="O83"/>
      <c r="P83"/>
      <c r="Q83"/>
      <c r="R83"/>
      <c r="S83"/>
      <c r="T83"/>
      <c r="U83"/>
    </row>
    <row r="84" spans="2:21" x14ac:dyDescent="0.4">
      <c r="L84"/>
      <c r="M84"/>
      <c r="N84"/>
      <c r="O84"/>
      <c r="P84"/>
      <c r="Q84"/>
      <c r="R84"/>
      <c r="S84"/>
      <c r="T84"/>
      <c r="U84"/>
    </row>
    <row r="85" spans="2:21" x14ac:dyDescent="0.4">
      <c r="E85" s="41"/>
      <c r="F85" s="47"/>
      <c r="G85" s="149"/>
      <c r="L85"/>
      <c r="M85"/>
      <c r="N85"/>
      <c r="O85"/>
      <c r="P85"/>
      <c r="Q85"/>
      <c r="R85"/>
      <c r="S85"/>
      <c r="T85"/>
      <c r="U85"/>
    </row>
    <row r="86" spans="2:21" x14ac:dyDescent="0.4">
      <c r="B86" s="41"/>
      <c r="C86" s="165"/>
      <c r="D86" s="41"/>
      <c r="E86"/>
      <c r="F86" s="47"/>
      <c r="G86" s="149"/>
      <c r="L86"/>
      <c r="M86"/>
      <c r="N86"/>
      <c r="O86"/>
      <c r="P86"/>
      <c r="Q86"/>
      <c r="R86"/>
      <c r="S86"/>
      <c r="T86"/>
      <c r="U86"/>
    </row>
    <row r="87" spans="2:21" x14ac:dyDescent="0.4">
      <c r="B87" s="22"/>
      <c r="C87" s="165"/>
      <c r="D87" s="149"/>
      <c r="E87"/>
      <c r="F87" s="47"/>
      <c r="G87" s="149"/>
      <c r="L87"/>
      <c r="M87"/>
      <c r="N87"/>
      <c r="O87"/>
      <c r="P87"/>
      <c r="Q87"/>
      <c r="R87"/>
      <c r="S87"/>
      <c r="T87"/>
      <c r="U87"/>
    </row>
    <row r="88" spans="2:21" x14ac:dyDescent="0.4">
      <c r="B88" s="22"/>
      <c r="C88" s="165"/>
      <c r="D88" s="149"/>
      <c r="E88"/>
      <c r="F88" s="47"/>
      <c r="G88" s="149"/>
      <c r="L88"/>
      <c r="M88"/>
      <c r="N88"/>
      <c r="O88"/>
      <c r="P88"/>
      <c r="Q88"/>
      <c r="R88"/>
      <c r="S88"/>
      <c r="T88"/>
      <c r="U88"/>
    </row>
    <row r="89" spans="2:21" x14ac:dyDescent="0.4">
      <c r="B89" s="22"/>
      <c r="C89" s="165"/>
      <c r="D89" s="149"/>
      <c r="E89"/>
      <c r="F89" s="47"/>
      <c r="G89" s="149"/>
      <c r="L89"/>
      <c r="M89"/>
      <c r="N89"/>
      <c r="O89"/>
      <c r="P89"/>
      <c r="Q89"/>
      <c r="R89"/>
      <c r="S89"/>
      <c r="T89"/>
      <c r="U89"/>
    </row>
    <row r="90" spans="2:21" x14ac:dyDescent="0.4">
      <c r="B90" s="22"/>
      <c r="C90" s="165"/>
      <c r="D90" s="149"/>
      <c r="E90"/>
      <c r="F90" s="47"/>
      <c r="G90" s="149"/>
      <c r="L90"/>
      <c r="M90"/>
      <c r="N90"/>
      <c r="O90"/>
      <c r="P90"/>
      <c r="Q90"/>
      <c r="R90"/>
      <c r="S90"/>
      <c r="T90"/>
      <c r="U90"/>
    </row>
    <row r="91" spans="2:21" x14ac:dyDescent="0.4">
      <c r="B91" s="22"/>
      <c r="C91" s="165"/>
      <c r="D91" s="149"/>
      <c r="E91"/>
      <c r="F91" s="47"/>
      <c r="G91" s="149"/>
      <c r="L91"/>
      <c r="M91"/>
      <c r="N91"/>
      <c r="O91"/>
      <c r="P91"/>
      <c r="Q91"/>
      <c r="R91"/>
      <c r="S91"/>
      <c r="T91"/>
      <c r="U91"/>
    </row>
    <row r="92" spans="2:21" x14ac:dyDescent="0.4">
      <c r="B92" s="22"/>
      <c r="C92" s="165"/>
      <c r="D92" s="149"/>
      <c r="E92"/>
      <c r="F92" s="47"/>
      <c r="G92" s="149"/>
      <c r="L92"/>
      <c r="M92"/>
      <c r="N92"/>
      <c r="O92"/>
      <c r="P92"/>
      <c r="Q92"/>
      <c r="R92"/>
      <c r="S92"/>
      <c r="T92"/>
      <c r="U92"/>
    </row>
    <row r="93" spans="2:21" x14ac:dyDescent="0.4">
      <c r="B93" s="22"/>
      <c r="C93" s="165"/>
      <c r="D93" s="149"/>
      <c r="E93"/>
      <c r="F93" s="47"/>
      <c r="G93" s="149"/>
      <c r="L93"/>
      <c r="M93"/>
      <c r="N93"/>
      <c r="O93"/>
      <c r="P93"/>
      <c r="Q93"/>
      <c r="R93"/>
      <c r="S93"/>
      <c r="T93"/>
      <c r="U93"/>
    </row>
    <row r="94" spans="2:21" x14ac:dyDescent="0.4">
      <c r="B94" s="22"/>
      <c r="C94" s="165"/>
      <c r="D94" s="149"/>
      <c r="E94"/>
      <c r="F94" s="47"/>
      <c r="G94" s="149"/>
      <c r="L94"/>
      <c r="M94"/>
      <c r="N94"/>
      <c r="O94"/>
      <c r="P94"/>
      <c r="Q94"/>
      <c r="R94"/>
      <c r="S94"/>
      <c r="T94"/>
      <c r="U94"/>
    </row>
    <row r="95" spans="2:21" x14ac:dyDescent="0.4">
      <c r="B95"/>
      <c r="C95" s="165"/>
      <c r="D95" s="41"/>
      <c r="E95"/>
      <c r="F95" s="47"/>
      <c r="G95" s="149"/>
      <c r="L95"/>
      <c r="M95"/>
      <c r="N95"/>
      <c r="O95"/>
      <c r="P95"/>
      <c r="Q95"/>
      <c r="R95"/>
      <c r="S95"/>
      <c r="T95"/>
      <c r="U95"/>
    </row>
    <row r="96" spans="2:21" x14ac:dyDescent="0.4">
      <c r="B96"/>
      <c r="C96" s="165"/>
      <c r="D96" s="41"/>
      <c r="E96"/>
      <c r="F96" s="47"/>
      <c r="G96" s="149"/>
      <c r="L96"/>
      <c r="M96"/>
      <c r="N96"/>
      <c r="O96"/>
      <c r="P96"/>
      <c r="Q96"/>
      <c r="R96"/>
      <c r="S96"/>
      <c r="T96"/>
      <c r="U96"/>
    </row>
    <row r="97" spans="2:21" x14ac:dyDescent="0.4">
      <c r="B97"/>
      <c r="C97" s="165"/>
      <c r="D97" s="41"/>
      <c r="E97"/>
      <c r="F97" s="47"/>
      <c r="G97" s="149"/>
      <c r="L97"/>
      <c r="M97"/>
      <c r="N97"/>
      <c r="O97"/>
      <c r="P97"/>
      <c r="Q97"/>
      <c r="R97"/>
      <c r="S97"/>
      <c r="T97"/>
      <c r="U97"/>
    </row>
    <row r="98" spans="2:21" x14ac:dyDescent="0.4">
      <c r="B98"/>
      <c r="C98" s="165"/>
      <c r="D98" s="41"/>
      <c r="E98"/>
      <c r="F98" s="47"/>
      <c r="G98" s="149"/>
      <c r="L98"/>
      <c r="M98"/>
      <c r="N98"/>
      <c r="O98"/>
      <c r="P98"/>
      <c r="Q98"/>
      <c r="R98"/>
      <c r="S98"/>
      <c r="T98"/>
      <c r="U98"/>
    </row>
    <row r="99" spans="2:21" x14ac:dyDescent="0.4">
      <c r="B99"/>
      <c r="C99" s="165"/>
      <c r="D99" s="41"/>
      <c r="E99"/>
      <c r="F99" s="47"/>
      <c r="G99" s="149"/>
      <c r="L99"/>
      <c r="M99"/>
      <c r="N99"/>
      <c r="O99"/>
      <c r="P99"/>
      <c r="Q99"/>
      <c r="R99"/>
      <c r="S99"/>
      <c r="T99"/>
      <c r="U99"/>
    </row>
    <row r="100" spans="2:21" x14ac:dyDescent="0.4">
      <c r="B100"/>
      <c r="C100" s="165"/>
      <c r="D100" s="41"/>
      <c r="E100"/>
      <c r="F100" s="47"/>
      <c r="G100" s="149"/>
      <c r="L100"/>
      <c r="M100"/>
      <c r="N100"/>
      <c r="O100"/>
      <c r="P100"/>
      <c r="Q100"/>
      <c r="R100"/>
      <c r="S100"/>
      <c r="T100"/>
      <c r="U100"/>
    </row>
    <row r="101" spans="2:21" x14ac:dyDescent="0.4">
      <c r="B101"/>
      <c r="C101" s="165"/>
      <c r="D101" s="41"/>
      <c r="E101"/>
      <c r="F101" s="47"/>
      <c r="G101" s="149"/>
      <c r="L101"/>
      <c r="M101"/>
      <c r="N101"/>
      <c r="O101"/>
      <c r="P101"/>
      <c r="Q101"/>
      <c r="R101"/>
      <c r="S101"/>
      <c r="T101"/>
      <c r="U101"/>
    </row>
    <row r="102" spans="2:21" x14ac:dyDescent="0.4">
      <c r="B102"/>
      <c r="C102" s="165"/>
      <c r="D102" s="41"/>
      <c r="E102"/>
      <c r="F102" s="47"/>
      <c r="G102" s="149"/>
      <c r="L102"/>
      <c r="M102"/>
      <c r="N102"/>
      <c r="O102"/>
      <c r="P102"/>
      <c r="Q102"/>
      <c r="R102"/>
      <c r="S102"/>
      <c r="T102"/>
      <c r="U102"/>
    </row>
    <row r="103" spans="2:21" x14ac:dyDescent="0.4">
      <c r="B103"/>
      <c r="C103" s="165"/>
      <c r="D103" s="41"/>
      <c r="E103"/>
      <c r="L103"/>
      <c r="M103"/>
      <c r="N103"/>
      <c r="O103"/>
      <c r="P103"/>
      <c r="Q103"/>
      <c r="R103"/>
      <c r="S103"/>
      <c r="T103"/>
      <c r="U103"/>
    </row>
    <row r="104" spans="2:21" x14ac:dyDescent="0.4">
      <c r="B104"/>
      <c r="E104"/>
      <c r="L104"/>
      <c r="M104"/>
      <c r="N104"/>
      <c r="O104"/>
      <c r="P104"/>
      <c r="Q104"/>
      <c r="R104"/>
      <c r="S104"/>
      <c r="T104"/>
      <c r="U104"/>
    </row>
    <row r="105" spans="2:21" x14ac:dyDescent="0.4">
      <c r="B105"/>
      <c r="E105"/>
      <c r="L105"/>
      <c r="M105"/>
      <c r="N105"/>
      <c r="O105"/>
      <c r="P105"/>
      <c r="Q105"/>
      <c r="R105"/>
      <c r="S105"/>
      <c r="T105"/>
      <c r="U105"/>
    </row>
    <row r="106" spans="2:21" x14ac:dyDescent="0.4">
      <c r="B106"/>
      <c r="E106"/>
      <c r="L106"/>
      <c r="M106"/>
      <c r="N106"/>
      <c r="O106"/>
      <c r="P106"/>
      <c r="Q106"/>
      <c r="R106"/>
      <c r="S106"/>
      <c r="T106"/>
      <c r="U106"/>
    </row>
    <row r="107" spans="2:21" x14ac:dyDescent="0.4">
      <c r="B107"/>
      <c r="E107"/>
      <c r="L107"/>
      <c r="M107"/>
      <c r="N107"/>
      <c r="O107"/>
      <c r="P107"/>
      <c r="Q107"/>
      <c r="R107"/>
      <c r="S107"/>
      <c r="T107"/>
      <c r="U107"/>
    </row>
    <row r="108" spans="2:21" x14ac:dyDescent="0.4">
      <c r="B108"/>
      <c r="E108"/>
      <c r="L108"/>
      <c r="M108"/>
      <c r="N108"/>
      <c r="O108"/>
      <c r="P108"/>
      <c r="Q108"/>
      <c r="R108"/>
      <c r="S108"/>
      <c r="T108"/>
      <c r="U108"/>
    </row>
    <row r="109" spans="2:21" x14ac:dyDescent="0.4">
      <c r="B109"/>
      <c r="E109"/>
      <c r="L109"/>
      <c r="M109"/>
      <c r="N109"/>
      <c r="O109"/>
      <c r="P109"/>
      <c r="Q109"/>
      <c r="R109"/>
      <c r="S109"/>
      <c r="T109"/>
      <c r="U109"/>
    </row>
    <row r="110" spans="2:21" x14ac:dyDescent="0.4">
      <c r="B110"/>
      <c r="E110"/>
      <c r="L110"/>
      <c r="M110"/>
      <c r="N110"/>
      <c r="O110"/>
      <c r="P110"/>
      <c r="Q110"/>
      <c r="R110"/>
      <c r="S110"/>
      <c r="T110"/>
      <c r="U110"/>
    </row>
    <row r="111" spans="2:21" x14ac:dyDescent="0.4">
      <c r="B111"/>
      <c r="E111"/>
      <c r="L111"/>
      <c r="M111"/>
      <c r="N111"/>
      <c r="O111"/>
      <c r="P111"/>
      <c r="Q111"/>
      <c r="R111"/>
      <c r="S111"/>
      <c r="T111"/>
      <c r="U111"/>
    </row>
    <row r="112" spans="2:21" x14ac:dyDescent="0.4">
      <c r="B112"/>
      <c r="E112"/>
      <c r="L112"/>
      <c r="M112"/>
      <c r="N112"/>
      <c r="O112"/>
      <c r="P112"/>
      <c r="Q112"/>
      <c r="R112"/>
      <c r="S112"/>
      <c r="T112"/>
      <c r="U112"/>
    </row>
    <row r="113" spans="2:5" x14ac:dyDescent="0.4">
      <c r="B113"/>
      <c r="E113"/>
    </row>
    <row r="114" spans="2:5" x14ac:dyDescent="0.4">
      <c r="B114"/>
      <c r="E114"/>
    </row>
    <row r="115" spans="2:5" x14ac:dyDescent="0.4">
      <c r="B115"/>
      <c r="E115"/>
    </row>
    <row r="116" spans="2:5" x14ac:dyDescent="0.4">
      <c r="B116"/>
      <c r="E116"/>
    </row>
    <row r="117" spans="2:5" x14ac:dyDescent="0.4">
      <c r="B117"/>
      <c r="E117"/>
    </row>
    <row r="118" spans="2:5" x14ac:dyDescent="0.4">
      <c r="B118"/>
      <c r="E118"/>
    </row>
    <row r="119" spans="2:5" x14ac:dyDescent="0.4">
      <c r="B119"/>
      <c r="E119"/>
    </row>
    <row r="120" spans="2:5" x14ac:dyDescent="0.4">
      <c r="B120"/>
      <c r="E120"/>
    </row>
    <row r="121" spans="2:5" x14ac:dyDescent="0.4">
      <c r="B121"/>
      <c r="E121"/>
    </row>
    <row r="122" spans="2:5" x14ac:dyDescent="0.4">
      <c r="B122"/>
      <c r="E122"/>
    </row>
    <row r="123" spans="2:5" x14ac:dyDescent="0.4">
      <c r="B123"/>
      <c r="E123"/>
    </row>
    <row r="124" spans="2:5" x14ac:dyDescent="0.4">
      <c r="B124"/>
      <c r="E124"/>
    </row>
    <row r="125" spans="2:5" x14ac:dyDescent="0.4">
      <c r="B125"/>
      <c r="E125"/>
    </row>
    <row r="126" spans="2:5" x14ac:dyDescent="0.4">
      <c r="B126"/>
      <c r="E126"/>
    </row>
    <row r="127" spans="2:5" x14ac:dyDescent="0.4">
      <c r="B127"/>
      <c r="E127"/>
    </row>
    <row r="128" spans="2:5" x14ac:dyDescent="0.4">
      <c r="B128"/>
    </row>
    <row r="129" spans="2:2" x14ac:dyDescent="0.4">
      <c r="B129"/>
    </row>
  </sheetData>
  <sortState ref="A9:G59">
    <sortCondition ref="D9:D59"/>
  </sortState>
  <phoneticPr fontId="2" type="noConversion"/>
  <dataValidations count="1">
    <dataValidation type="list" allowBlank="1" showInputMessage="1" showErrorMessage="1" sqref="B19:B72 B6">
      <formula1>$M$31:$M$47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AK48"/>
  <sheetViews>
    <sheetView showGridLines="0" tabSelected="1" topLeftCell="X18" workbookViewId="0">
      <selection activeCell="AK45" sqref="AK45"/>
    </sheetView>
  </sheetViews>
  <sheetFormatPr defaultColWidth="9" defaultRowHeight="17.399999999999999" x14ac:dyDescent="0.4"/>
  <cols>
    <col min="1" max="1" width="0" style="41" hidden="1" customWidth="1"/>
    <col min="2" max="6" width="9" style="41"/>
    <col min="7" max="7" width="9.5" style="41" bestFit="1" customWidth="1"/>
    <col min="8" max="8" width="13" style="41" bestFit="1" customWidth="1"/>
    <col min="9" max="10" width="9" style="41"/>
    <col min="11" max="11" width="10.5" style="41" customWidth="1"/>
    <col min="12" max="15" width="9" style="41"/>
    <col min="16" max="16" width="11.19921875" style="41" customWidth="1"/>
    <col min="17" max="19" width="9" style="41"/>
    <col min="20" max="20" width="5.8984375" style="41" customWidth="1"/>
    <col min="21" max="21" width="30.3984375" style="41" customWidth="1"/>
    <col min="22" max="22" width="55.09765625" style="41" customWidth="1"/>
    <col min="23" max="23" width="14.59765625" style="41" bestFit="1" customWidth="1"/>
    <col min="24" max="24" width="26.19921875" style="41" customWidth="1"/>
    <col min="25" max="25" width="9" style="41"/>
    <col min="26" max="26" width="11.8984375" style="41" bestFit="1" customWidth="1"/>
    <col min="27" max="27" width="16.5" style="41" customWidth="1"/>
    <col min="28" max="28" width="11.19921875" style="41" hidden="1" customWidth="1"/>
    <col min="29" max="33" width="11.19921875" style="41" customWidth="1"/>
    <col min="34" max="34" width="11.59765625" style="41" customWidth="1"/>
    <col min="35" max="37" width="9.8984375" style="41" customWidth="1"/>
    <col min="38" max="38" width="9" style="41"/>
    <col min="39" max="39" width="11.3984375" style="41" bestFit="1" customWidth="1"/>
    <col min="40" max="16384" width="9" style="41"/>
  </cols>
  <sheetData>
    <row r="1" spans="1:24" ht="18" thickBot="1" x14ac:dyDescent="0.45">
      <c r="A1" s="1"/>
      <c r="B1" s="18" t="s">
        <v>188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189</v>
      </c>
      <c r="R1" s="1"/>
    </row>
    <row r="2" spans="1:24" x14ac:dyDescent="0.4">
      <c r="A2" s="274"/>
      <c r="B2" s="274"/>
      <c r="C2" s="11" t="s">
        <v>190</v>
      </c>
      <c r="D2" s="11" t="s">
        <v>191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192</v>
      </c>
      <c r="Q2" s="11" t="s">
        <v>193</v>
      </c>
      <c r="R2" s="12" t="s">
        <v>194</v>
      </c>
    </row>
    <row r="3" spans="1:24" x14ac:dyDescent="0.4">
      <c r="A3" s="4"/>
      <c r="B3" s="270" t="s">
        <v>195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4" x14ac:dyDescent="0.4">
      <c r="A4" s="4"/>
      <c r="B4" s="270"/>
      <c r="C4" s="19" t="s">
        <v>196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4" x14ac:dyDescent="0.4">
      <c r="A5" s="4"/>
      <c r="B5" s="270"/>
      <c r="C5" s="20" t="s">
        <v>197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4" x14ac:dyDescent="0.4">
      <c r="A6" s="4"/>
      <c r="B6" s="270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198</v>
      </c>
    </row>
    <row r="7" spans="1:24" x14ac:dyDescent="0.4">
      <c r="A7" s="4"/>
      <c r="B7" s="270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199</v>
      </c>
    </row>
    <row r="8" spans="1:24" ht="18" thickBot="1" x14ac:dyDescent="0.45">
      <c r="A8" s="14"/>
      <c r="B8" s="271"/>
      <c r="C8" s="15" t="s">
        <v>200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4" ht="19.5" customHeight="1" thickBot="1" x14ac:dyDescent="0.45">
      <c r="H9" s="34">
        <f>9320000+W16+2800000</f>
        <v>35265699</v>
      </c>
      <c r="T9" s="35" t="s">
        <v>266</v>
      </c>
      <c r="W9" s="140" t="s">
        <v>201</v>
      </c>
      <c r="X9" s="150">
        <f ca="1">TODAY()</f>
        <v>46117</v>
      </c>
    </row>
    <row r="10" spans="1:24" ht="22.5" customHeight="1" thickBot="1" x14ac:dyDescent="0.45">
      <c r="T10" s="83" t="s">
        <v>202</v>
      </c>
      <c r="U10" s="84" t="s">
        <v>203</v>
      </c>
      <c r="V10" s="84" t="s">
        <v>204</v>
      </c>
      <c r="W10" s="84" t="s">
        <v>265</v>
      </c>
      <c r="X10" s="85" t="s">
        <v>205</v>
      </c>
    </row>
    <row r="11" spans="1:24" ht="102" customHeight="1" thickBot="1" x14ac:dyDescent="0.45">
      <c r="T11" s="263">
        <v>1</v>
      </c>
      <c r="U11" s="264" t="s">
        <v>339</v>
      </c>
      <c r="V11" s="265" t="s">
        <v>340</v>
      </c>
      <c r="W11" s="266">
        <v>22865699</v>
      </c>
      <c r="X11" s="267" t="s">
        <v>275</v>
      </c>
    </row>
    <row r="12" spans="1:24" ht="213" customHeight="1" thickBot="1" x14ac:dyDescent="0.45">
      <c r="T12" s="51">
        <v>2</v>
      </c>
      <c r="U12" s="261" t="s">
        <v>276</v>
      </c>
      <c r="V12" s="54" t="s">
        <v>277</v>
      </c>
      <c r="W12" s="37">
        <v>280000</v>
      </c>
      <c r="X12" s="262" t="s">
        <v>278</v>
      </c>
    </row>
    <row r="13" spans="1:24" ht="108.75" hidden="1" customHeight="1" x14ac:dyDescent="0.45">
      <c r="T13" s="88">
        <v>3</v>
      </c>
      <c r="U13" s="213"/>
      <c r="V13" s="109"/>
      <c r="W13" s="48"/>
      <c r="X13" s="214"/>
    </row>
    <row r="14" spans="1:24" ht="73.5" hidden="1" customHeight="1" thickBot="1" x14ac:dyDescent="0.45">
      <c r="T14" s="24">
        <v>4</v>
      </c>
      <c r="U14" s="124"/>
      <c r="V14" s="53"/>
      <c r="W14" s="33"/>
      <c r="X14" s="146"/>
    </row>
    <row r="15" spans="1:24" ht="16.5" hidden="1" customHeight="1" thickBot="1" x14ac:dyDescent="0.45">
      <c r="T15" s="51"/>
      <c r="U15" s="104"/>
      <c r="V15" s="54"/>
      <c r="W15" s="37"/>
      <c r="X15" s="148"/>
    </row>
    <row r="16" spans="1:24" ht="19.5" customHeight="1" thickBot="1" x14ac:dyDescent="0.45">
      <c r="W16" s="123">
        <f>SUM(W11:W15)</f>
        <v>23145699</v>
      </c>
      <c r="X16" s="22"/>
    </row>
    <row r="17" spans="20:26" ht="7.5" customHeight="1" x14ac:dyDescent="0.4">
      <c r="T17" s="275"/>
      <c r="U17" s="276"/>
      <c r="V17" s="276"/>
      <c r="W17" s="276"/>
      <c r="X17" s="276"/>
    </row>
    <row r="18" spans="20:26" x14ac:dyDescent="0.4">
      <c r="T18" s="40" t="s">
        <v>267</v>
      </c>
      <c r="Z18" s="47">
        <f>25140000+2100000+16590000</f>
        <v>43830000</v>
      </c>
    </row>
    <row r="19" spans="20:26" ht="59.25" customHeight="1" x14ac:dyDescent="0.4">
      <c r="Y19" s="41" t="s">
        <v>268</v>
      </c>
      <c r="Z19" s="41">
        <v>14127692</v>
      </c>
    </row>
    <row r="20" spans="20:26" x14ac:dyDescent="0.4">
      <c r="Y20" s="41" t="s">
        <v>269</v>
      </c>
      <c r="Z20" s="41">
        <v>550000</v>
      </c>
    </row>
    <row r="21" spans="20:26" ht="8.25" customHeight="1" x14ac:dyDescent="0.4"/>
    <row r="22" spans="20:26" hidden="1" x14ac:dyDescent="0.4">
      <c r="T22" s="35" t="s">
        <v>206</v>
      </c>
    </row>
    <row r="23" spans="20:26" ht="22.5" hidden="1" customHeight="1" thickBot="1" x14ac:dyDescent="0.45">
      <c r="T23" s="105" t="s">
        <v>202</v>
      </c>
      <c r="U23" s="106" t="s">
        <v>207</v>
      </c>
      <c r="V23" s="106" t="s">
        <v>208</v>
      </c>
      <c r="W23" s="106" t="s">
        <v>209</v>
      </c>
      <c r="X23" s="107" t="s">
        <v>210</v>
      </c>
    </row>
    <row r="24" spans="20:26" ht="56.25" hidden="1" customHeight="1" thickBot="1" x14ac:dyDescent="0.45">
      <c r="T24" s="101">
        <v>1</v>
      </c>
      <c r="U24" s="117" t="s">
        <v>211</v>
      </c>
      <c r="V24" s="102" t="s">
        <v>212</v>
      </c>
      <c r="W24" s="103">
        <v>8000000</v>
      </c>
      <c r="X24" s="108" t="s">
        <v>213</v>
      </c>
    </row>
    <row r="25" spans="20:26" ht="45.75" hidden="1" customHeight="1" thickBot="1" x14ac:dyDescent="0.45">
      <c r="T25" s="92"/>
      <c r="U25" s="93"/>
      <c r="V25" s="94"/>
      <c r="W25" s="95"/>
      <c r="X25" s="96"/>
    </row>
    <row r="26" spans="20:26" ht="23.25" hidden="1" customHeight="1" thickBot="1" x14ac:dyDescent="0.45">
      <c r="T26" s="51"/>
      <c r="U26" s="36"/>
      <c r="V26" s="97"/>
      <c r="W26" s="98"/>
      <c r="X26" s="99"/>
    </row>
    <row r="27" spans="20:26" ht="18" hidden="1" thickBot="1" x14ac:dyDescent="0.45">
      <c r="W27" s="100">
        <f>SUM(W24:W26)</f>
        <v>8000000</v>
      </c>
    </row>
    <row r="28" spans="20:26" ht="21.75" hidden="1" customHeight="1" x14ac:dyDescent="0.4">
      <c r="T28" s="32"/>
    </row>
    <row r="29" spans="20:26" ht="21.75" hidden="1" customHeight="1" thickBot="1" x14ac:dyDescent="0.4">
      <c r="T29" s="35" t="s">
        <v>214</v>
      </c>
    </row>
    <row r="30" spans="20:26" ht="30.75" hidden="1" customHeight="1" thickBot="1" x14ac:dyDescent="0.45">
      <c r="T30" s="91" t="s">
        <v>202</v>
      </c>
      <c r="U30" s="118" t="s">
        <v>207</v>
      </c>
      <c r="V30" s="118" t="s">
        <v>215</v>
      </c>
      <c r="W30" s="118" t="s">
        <v>216</v>
      </c>
      <c r="X30" s="119" t="s">
        <v>217</v>
      </c>
    </row>
    <row r="31" spans="20:26" ht="57.75" hidden="1" customHeight="1" thickBot="1" x14ac:dyDescent="0.45">
      <c r="T31" s="24">
        <v>1</v>
      </c>
      <c r="U31" s="25" t="s">
        <v>218</v>
      </c>
      <c r="V31" s="82" t="s">
        <v>219</v>
      </c>
      <c r="W31" s="114">
        <v>18970250</v>
      </c>
      <c r="X31" s="113"/>
    </row>
    <row r="32" spans="20:26" ht="21.75" hidden="1" customHeight="1" thickBot="1" x14ac:dyDescent="0.45">
      <c r="W32" s="30">
        <f>SUM(W31)</f>
        <v>18970250</v>
      </c>
    </row>
    <row r="35" spans="20:37" ht="22.5" customHeight="1" x14ac:dyDescent="0.4"/>
    <row r="37" spans="20:37" x14ac:dyDescent="0.4">
      <c r="T37" s="40" t="s">
        <v>342</v>
      </c>
    </row>
    <row r="38" spans="20:37" ht="19.8" thickBot="1" x14ac:dyDescent="0.45">
      <c r="AA38" s="89" t="s">
        <v>262</v>
      </c>
    </row>
    <row r="39" spans="20:37" ht="19.5" customHeight="1" thickBot="1" x14ac:dyDescent="0.45">
      <c r="AA39" s="195" t="s">
        <v>270</v>
      </c>
      <c r="AB39" s="196" t="s">
        <v>223</v>
      </c>
      <c r="AC39" s="196" t="s">
        <v>341</v>
      </c>
      <c r="AD39" s="197" t="s">
        <v>221</v>
      </c>
      <c r="AE39" s="196" t="s">
        <v>222</v>
      </c>
      <c r="AF39" s="196" t="s">
        <v>261</v>
      </c>
      <c r="AG39" s="256" t="s">
        <v>337</v>
      </c>
      <c r="AH39" s="198" t="s">
        <v>220</v>
      </c>
    </row>
    <row r="40" spans="20:37" ht="19.5" customHeight="1" x14ac:dyDescent="0.4">
      <c r="AA40" s="206" t="s">
        <v>271</v>
      </c>
      <c r="AB40" s="207">
        <v>22</v>
      </c>
      <c r="AC40" s="208">
        <v>25</v>
      </c>
      <c r="AD40" s="208">
        <v>23</v>
      </c>
      <c r="AE40" s="207">
        <v>24</v>
      </c>
      <c r="AF40" s="207">
        <v>21</v>
      </c>
      <c r="AG40" s="257">
        <v>26</v>
      </c>
      <c r="AH40" s="207">
        <v>24.4</v>
      </c>
    </row>
    <row r="41" spans="20:37" ht="19.5" customHeight="1" x14ac:dyDescent="0.4">
      <c r="AA41" s="203" t="s">
        <v>272</v>
      </c>
      <c r="AB41" s="209">
        <v>6417652</v>
      </c>
      <c r="AC41" s="209">
        <v>7298706</v>
      </c>
      <c r="AD41" s="209">
        <v>6704236</v>
      </c>
      <c r="AE41" s="209">
        <v>7139481</v>
      </c>
      <c r="AF41" s="209">
        <v>6179615</v>
      </c>
      <c r="AG41" s="268">
        <v>7215482</v>
      </c>
      <c r="AH41" s="212">
        <f>AVERAGE(AB41:AF41)</f>
        <v>6747938</v>
      </c>
    </row>
    <row r="42" spans="20:37" ht="19.5" customHeight="1" x14ac:dyDescent="0.4">
      <c r="AA42" s="210" t="s">
        <v>274</v>
      </c>
      <c r="AB42" s="46">
        <v>1529</v>
      </c>
      <c r="AC42" s="46">
        <v>1601</v>
      </c>
      <c r="AD42" s="46">
        <v>1644</v>
      </c>
      <c r="AE42" s="46">
        <v>1597</v>
      </c>
      <c r="AF42" s="46">
        <v>1589</v>
      </c>
      <c r="AG42" s="258">
        <v>1850</v>
      </c>
      <c r="AH42" s="194">
        <f>AVERAGE(AB42:AG42)</f>
        <v>1635</v>
      </c>
      <c r="AI42" s="260">
        <f>AG42-AF42</f>
        <v>261</v>
      </c>
    </row>
    <row r="43" spans="20:37" ht="19.5" customHeight="1" x14ac:dyDescent="0.4">
      <c r="AA43" s="211" t="s">
        <v>273</v>
      </c>
      <c r="AB43" s="204">
        <v>9120</v>
      </c>
      <c r="AC43" s="204">
        <v>11973</v>
      </c>
      <c r="AD43" s="204">
        <v>10657</v>
      </c>
      <c r="AE43" s="204">
        <v>10862</v>
      </c>
      <c r="AF43" s="204">
        <v>8891</v>
      </c>
      <c r="AG43" s="259">
        <v>11306</v>
      </c>
      <c r="AH43" s="205">
        <f>AVERAGE(AB43:AG43)</f>
        <v>10468.166666666666</v>
      </c>
    </row>
    <row r="44" spans="20:37" ht="19.5" customHeight="1" x14ac:dyDescent="0.4">
      <c r="AA44" s="210" t="s">
        <v>338</v>
      </c>
      <c r="AB44" s="193">
        <f>AB43/AB40</f>
        <v>414.54545454545456</v>
      </c>
      <c r="AC44" s="193">
        <f t="shared" ref="AC44:AG44" si="3">AC43/AC40</f>
        <v>478.92</v>
      </c>
      <c r="AD44" s="193">
        <f t="shared" si="3"/>
        <v>463.3478260869565</v>
      </c>
      <c r="AE44" s="193">
        <f t="shared" si="3"/>
        <v>452.58333333333331</v>
      </c>
      <c r="AF44" s="193">
        <f t="shared" si="3"/>
        <v>423.38095238095241</v>
      </c>
      <c r="AG44" s="193">
        <f t="shared" si="3"/>
        <v>434.84615384615387</v>
      </c>
      <c r="AH44" s="194">
        <f>AVERAGE(AB44:AG44)</f>
        <v>444.60395336547509</v>
      </c>
      <c r="AK44" s="41">
        <f>18830-13900</f>
        <v>4930</v>
      </c>
    </row>
    <row r="45" spans="20:37" ht="19.5" customHeight="1" thickBot="1" x14ac:dyDescent="0.45">
      <c r="AA45" s="199" t="s">
        <v>263</v>
      </c>
      <c r="AB45" s="200">
        <f>AB44*AB42</f>
        <v>633840</v>
      </c>
      <c r="AC45" s="200">
        <f t="shared" ref="AC45:AG45" si="4">AC44*AC42</f>
        <v>766750.92</v>
      </c>
      <c r="AD45" s="200">
        <f t="shared" si="4"/>
        <v>761743.82608695654</v>
      </c>
      <c r="AE45" s="200">
        <f t="shared" si="4"/>
        <v>722775.58333333326</v>
      </c>
      <c r="AF45" s="200">
        <f t="shared" si="4"/>
        <v>672752.33333333337</v>
      </c>
      <c r="AG45" s="269">
        <f t="shared" si="4"/>
        <v>804465.38461538462</v>
      </c>
      <c r="AH45" s="201">
        <f t="shared" ref="AH45" si="5">AVERAGE(AB45:AF45)</f>
        <v>711572.53255072469</v>
      </c>
    </row>
    <row r="47" spans="20:37" x14ac:dyDescent="0.4">
      <c r="AB47" s="47"/>
    </row>
    <row r="48" spans="20:37" x14ac:dyDescent="0.4">
      <c r="AB48" s="202"/>
    </row>
  </sheetData>
  <mergeCells count="3">
    <mergeCell ref="A2:B2"/>
    <mergeCell ref="B3:B8"/>
    <mergeCell ref="T17:X17"/>
  </mergeCells>
  <phoneticPr fontId="2" type="noConversion"/>
  <pageMargins left="0.22" right="0.17" top="0.66" bottom="0.18" header="0.31496062992125984" footer="0.17"/>
  <pageSetup paperSize="9" scale="82" orientation="landscape" horizontalDpi="200" verticalDpi="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AQ59"/>
  <sheetViews>
    <sheetView showGridLines="0" topLeftCell="AF45" workbookViewId="0">
      <selection activeCell="AQ53" sqref="AQ53"/>
    </sheetView>
  </sheetViews>
  <sheetFormatPr defaultColWidth="9" defaultRowHeight="17.399999999999999" x14ac:dyDescent="0.4"/>
  <cols>
    <col min="1" max="1" width="0" style="41" hidden="1" customWidth="1"/>
    <col min="2" max="6" width="9" style="41"/>
    <col min="7" max="7" width="9.5" style="41" bestFit="1" customWidth="1"/>
    <col min="8" max="8" width="13" style="41" bestFit="1" customWidth="1"/>
    <col min="9" max="10" width="9" style="41"/>
    <col min="11" max="11" width="10.5" style="41" customWidth="1"/>
    <col min="12" max="15" width="9" style="41"/>
    <col min="16" max="16" width="11.19921875" style="41" customWidth="1"/>
    <col min="17" max="19" width="9" style="41"/>
    <col min="20" max="20" width="5.8984375" style="41" customWidth="1"/>
    <col min="21" max="21" width="32.09765625" style="41" customWidth="1"/>
    <col min="22" max="22" width="61" style="41" customWidth="1"/>
    <col min="23" max="23" width="11.8984375" style="41" bestFit="1" customWidth="1"/>
    <col min="24" max="24" width="13" style="41" bestFit="1" customWidth="1"/>
    <col min="25" max="25" width="23.8984375" style="41" customWidth="1"/>
    <col min="26" max="26" width="9" style="41"/>
    <col min="27" max="27" width="11.8984375" style="41" bestFit="1" customWidth="1"/>
    <col min="28" max="28" width="17.59765625" style="41" customWidth="1"/>
    <col min="29" max="33" width="9.5" style="41" customWidth="1"/>
    <col min="34" max="34" width="15.3984375" style="41" customWidth="1"/>
    <col min="35" max="35" width="16.09765625" style="41" customWidth="1"/>
    <col min="36" max="36" width="9" style="41"/>
    <col min="37" max="37" width="20.59765625" style="41" customWidth="1"/>
    <col min="38" max="38" width="13.69921875" style="41" customWidth="1"/>
    <col min="39" max="41" width="11.8984375" style="41" bestFit="1" customWidth="1"/>
    <col min="42" max="42" width="15" style="41" customWidth="1"/>
    <col min="43" max="43" width="36" style="41" customWidth="1"/>
    <col min="44" max="16384" width="9" style="41"/>
  </cols>
  <sheetData>
    <row r="1" spans="1:25" ht="18" thickBot="1" x14ac:dyDescent="0.45">
      <c r="A1" s="1"/>
      <c r="B1" s="18" t="s">
        <v>39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40</v>
      </c>
      <c r="R1" s="1"/>
    </row>
    <row r="2" spans="1:25" x14ac:dyDescent="0.4">
      <c r="A2" s="274"/>
      <c r="B2" s="274"/>
      <c r="C2" s="11" t="s">
        <v>41</v>
      </c>
      <c r="D2" s="11" t="s">
        <v>42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43</v>
      </c>
      <c r="Q2" s="11" t="s">
        <v>44</v>
      </c>
      <c r="R2" s="12" t="s">
        <v>45</v>
      </c>
    </row>
    <row r="3" spans="1:25" x14ac:dyDescent="0.4">
      <c r="A3" s="4"/>
      <c r="B3" s="270" t="s">
        <v>46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270"/>
      <c r="C4" s="19" t="s">
        <v>47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270"/>
      <c r="C5" s="20" t="s">
        <v>48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270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49</v>
      </c>
    </row>
    <row r="7" spans="1:25" x14ac:dyDescent="0.4">
      <c r="A7" s="4"/>
      <c r="B7" s="270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50</v>
      </c>
    </row>
    <row r="8" spans="1:25" ht="18" thickBot="1" x14ac:dyDescent="0.45">
      <c r="A8" s="14"/>
      <c r="B8" s="271"/>
      <c r="C8" s="15" t="s">
        <v>51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8" thickBot="1" x14ac:dyDescent="0.45">
      <c r="H9" s="34">
        <f>9320000+X15+2800000</f>
        <v>403759074</v>
      </c>
      <c r="T9" s="35" t="s">
        <v>279</v>
      </c>
      <c r="X9" s="140" t="s">
        <v>112</v>
      </c>
      <c r="Y9" s="150">
        <f ca="1">TODAY()</f>
        <v>46117</v>
      </c>
    </row>
    <row r="10" spans="1:25" ht="20.25" customHeight="1" thickBot="1" x14ac:dyDescent="0.45">
      <c r="T10" s="83" t="s">
        <v>53</v>
      </c>
      <c r="U10" s="84" t="s">
        <v>54</v>
      </c>
      <c r="V10" s="84" t="s">
        <v>55</v>
      </c>
      <c r="W10" s="84"/>
      <c r="X10" s="84" t="s">
        <v>56</v>
      </c>
      <c r="Y10" s="85" t="s">
        <v>57</v>
      </c>
    </row>
    <row r="11" spans="1:25" ht="23.25" hidden="1" customHeight="1" x14ac:dyDescent="0.4">
      <c r="T11" s="88"/>
      <c r="U11" s="27"/>
      <c r="V11" s="27"/>
      <c r="W11" s="48"/>
      <c r="X11" s="48"/>
      <c r="Y11" s="28"/>
    </row>
    <row r="12" spans="1:25" ht="23.25" hidden="1" customHeight="1" x14ac:dyDescent="0.4">
      <c r="T12" s="45"/>
      <c r="U12" s="42"/>
      <c r="V12" s="42"/>
      <c r="W12" s="46"/>
      <c r="X12" s="46"/>
      <c r="Y12" s="23"/>
    </row>
    <row r="13" spans="1:25" ht="111" customHeight="1" thickBot="1" x14ac:dyDescent="0.45">
      <c r="T13" s="24">
        <v>1</v>
      </c>
      <c r="U13" s="152" t="s">
        <v>280</v>
      </c>
      <c r="V13" s="53" t="s">
        <v>285</v>
      </c>
      <c r="W13" s="33"/>
      <c r="X13" s="33">
        <v>391639074</v>
      </c>
      <c r="Y13" s="26" t="s">
        <v>58</v>
      </c>
    </row>
    <row r="14" spans="1:25" ht="40.5" hidden="1" customHeight="1" thickBot="1" x14ac:dyDescent="0.45">
      <c r="T14" s="51"/>
      <c r="U14" s="36"/>
      <c r="V14" s="54"/>
      <c r="W14" s="37"/>
      <c r="X14" s="37"/>
      <c r="Y14" s="129"/>
    </row>
    <row r="15" spans="1:25" ht="18" thickBot="1" x14ac:dyDescent="0.45">
      <c r="W15" s="130" t="s">
        <v>60</v>
      </c>
      <c r="X15" s="30">
        <f>SUM(X11:X14)</f>
        <v>391639074</v>
      </c>
    </row>
    <row r="16" spans="1:25" x14ac:dyDescent="0.4">
      <c r="T16" s="277" t="s">
        <v>111</v>
      </c>
      <c r="U16" s="278"/>
      <c r="V16" s="278"/>
      <c r="W16" s="278"/>
      <c r="X16" s="278"/>
      <c r="Y16" s="278"/>
    </row>
    <row r="17" spans="20:27" x14ac:dyDescent="0.4">
      <c r="AA17" s="47">
        <f>25140000+2100000+16590000</f>
        <v>43830000</v>
      </c>
    </row>
    <row r="18" spans="20:27" x14ac:dyDescent="0.4">
      <c r="AA18" s="47"/>
    </row>
    <row r="19" spans="20:27" x14ac:dyDescent="0.4">
      <c r="AA19" s="47"/>
    </row>
    <row r="20" spans="20:27" x14ac:dyDescent="0.4">
      <c r="AA20" s="47"/>
    </row>
    <row r="21" spans="20:27" x14ac:dyDescent="0.4">
      <c r="AA21" s="47"/>
    </row>
    <row r="22" spans="20:27" x14ac:dyDescent="0.4">
      <c r="AA22" s="47"/>
    </row>
    <row r="28" spans="20:27" ht="32.25" customHeight="1" thickBot="1" x14ac:dyDescent="0.45"/>
    <row r="29" spans="20:27" hidden="1" x14ac:dyDescent="0.4"/>
    <row r="30" spans="20:27" ht="8.25" hidden="1" customHeight="1" x14ac:dyDescent="0.4"/>
    <row r="31" spans="20:27" ht="18" hidden="1" thickBot="1" x14ac:dyDescent="0.45">
      <c r="T31" s="35" t="s">
        <v>61</v>
      </c>
    </row>
    <row r="32" spans="20:27" ht="20.25" hidden="1" customHeight="1" thickBot="1" x14ac:dyDescent="0.45">
      <c r="T32" s="29" t="s">
        <v>52</v>
      </c>
      <c r="U32" s="86" t="s">
        <v>62</v>
      </c>
      <c r="V32" s="86" t="s">
        <v>63</v>
      </c>
      <c r="W32" s="86" t="s">
        <v>64</v>
      </c>
      <c r="X32" s="86" t="s">
        <v>65</v>
      </c>
      <c r="Y32" s="87" t="s">
        <v>57</v>
      </c>
    </row>
    <row r="33" spans="20:43" ht="21.75" hidden="1" customHeight="1" thickBot="1" x14ac:dyDescent="0.45">
      <c r="T33" s="51">
        <v>1</v>
      </c>
      <c r="U33" s="36"/>
      <c r="V33" s="54"/>
      <c r="W33" s="37"/>
      <c r="X33" s="37"/>
      <c r="Y33" s="57"/>
    </row>
    <row r="34" spans="20:43" ht="38.25" hidden="1" customHeight="1" thickBot="1" x14ac:dyDescent="0.45">
      <c r="T34" s="51">
        <v>2</v>
      </c>
      <c r="U34" s="36"/>
      <c r="V34" s="38"/>
      <c r="W34" s="37"/>
      <c r="X34" s="37"/>
      <c r="Y34" s="43"/>
    </row>
    <row r="35" spans="20:43" ht="18" hidden="1" thickBot="1" x14ac:dyDescent="0.45">
      <c r="W35" s="130" t="s">
        <v>59</v>
      </c>
      <c r="X35" s="30">
        <f>SUM(X33:X34)</f>
        <v>0</v>
      </c>
    </row>
    <row r="36" spans="20:43" ht="8.25" hidden="1" customHeight="1" x14ac:dyDescent="0.4"/>
    <row r="37" spans="20:43" ht="18" hidden="1" thickBot="1" x14ac:dyDescent="0.45">
      <c r="T37" s="35" t="s">
        <v>66</v>
      </c>
    </row>
    <row r="38" spans="20:43" ht="22.5" hidden="1" customHeight="1" thickBot="1" x14ac:dyDescent="0.45">
      <c r="T38" s="91" t="s">
        <v>53</v>
      </c>
      <c r="U38" s="118" t="s">
        <v>62</v>
      </c>
      <c r="V38" s="118" t="s">
        <v>67</v>
      </c>
      <c r="W38" s="115"/>
      <c r="X38" s="118" t="s">
        <v>68</v>
      </c>
      <c r="Y38" s="119" t="s">
        <v>69</v>
      </c>
    </row>
    <row r="39" spans="20:43" ht="76.5" hidden="1" customHeight="1" x14ac:dyDescent="0.4">
      <c r="T39" s="44">
        <v>1</v>
      </c>
      <c r="U39" s="39" t="s">
        <v>99</v>
      </c>
      <c r="V39" s="81" t="s">
        <v>103</v>
      </c>
      <c r="W39" s="120"/>
      <c r="X39" s="121">
        <v>21062358</v>
      </c>
      <c r="Y39" s="122"/>
    </row>
    <row r="40" spans="20:43" ht="55.5" hidden="1" customHeight="1" thickBot="1" x14ac:dyDescent="0.45">
      <c r="T40" s="24">
        <v>2</v>
      </c>
      <c r="U40" s="25" t="s">
        <v>104</v>
      </c>
      <c r="V40" s="82" t="s">
        <v>105</v>
      </c>
      <c r="W40" s="112"/>
      <c r="X40" s="114">
        <v>13898250</v>
      </c>
      <c r="Y40" s="113"/>
    </row>
    <row r="41" spans="20:43" ht="23.25" hidden="1" customHeight="1" thickBot="1" x14ac:dyDescent="0.45">
      <c r="W41" s="130" t="s">
        <v>60</v>
      </c>
      <c r="X41" s="30">
        <f>SUM(X39:X40)</f>
        <v>34960608</v>
      </c>
    </row>
    <row r="42" spans="20:43" ht="19.5" customHeight="1" thickBot="1" x14ac:dyDescent="0.45">
      <c r="T42" s="35" t="s">
        <v>38</v>
      </c>
      <c r="Y42" s="147" t="s">
        <v>113</v>
      </c>
      <c r="AF42" s="29"/>
      <c r="AG42" s="86" t="s">
        <v>70</v>
      </c>
      <c r="AH42" s="86" t="s">
        <v>71</v>
      </c>
      <c r="AI42" s="87" t="s">
        <v>72</v>
      </c>
    </row>
    <row r="43" spans="20:43" ht="19.5" customHeight="1" thickBot="1" x14ac:dyDescent="0.45">
      <c r="T43" s="91" t="s">
        <v>26</v>
      </c>
      <c r="U43" s="118" t="s">
        <v>32</v>
      </c>
      <c r="V43" s="118" t="s">
        <v>35</v>
      </c>
      <c r="W43" s="118" t="s">
        <v>33</v>
      </c>
      <c r="X43" s="118" t="s">
        <v>34</v>
      </c>
      <c r="Y43" s="119" t="s">
        <v>37</v>
      </c>
      <c r="AF43" s="88" t="s">
        <v>29</v>
      </c>
      <c r="AG43" s="48">
        <v>1050000</v>
      </c>
      <c r="AH43" s="55">
        <v>1000000</v>
      </c>
      <c r="AI43" s="279" t="s">
        <v>73</v>
      </c>
    </row>
    <row r="44" spans="20:43" ht="80.25" customHeight="1" thickBot="1" x14ac:dyDescent="0.45">
      <c r="T44" s="44">
        <v>1</v>
      </c>
      <c r="U44" s="39" t="s">
        <v>281</v>
      </c>
      <c r="V44" s="81" t="s">
        <v>282</v>
      </c>
      <c r="W44" s="116">
        <v>2340000</v>
      </c>
      <c r="X44" s="116">
        <v>2280000</v>
      </c>
      <c r="Y44" s="185"/>
      <c r="AF44" s="24" t="s">
        <v>74</v>
      </c>
      <c r="AG44" s="33">
        <v>1200000</v>
      </c>
      <c r="AH44" s="56">
        <v>1150000</v>
      </c>
      <c r="AI44" s="280"/>
    </row>
    <row r="45" spans="20:43" ht="91.5" customHeight="1" thickBot="1" x14ac:dyDescent="0.45">
      <c r="T45" s="24">
        <v>2</v>
      </c>
      <c r="U45" s="25" t="s">
        <v>283</v>
      </c>
      <c r="V45" s="53" t="s">
        <v>284</v>
      </c>
      <c r="W45" s="111">
        <v>4980000</v>
      </c>
      <c r="X45" s="111">
        <v>4500000</v>
      </c>
      <c r="Y45" s="110"/>
    </row>
    <row r="46" spans="20:43" ht="19.5" customHeight="1" thickBot="1" x14ac:dyDescent="0.45">
      <c r="W46" s="130" t="s">
        <v>25</v>
      </c>
      <c r="X46" s="30">
        <f>SUM(X44:X45)</f>
        <v>6780000</v>
      </c>
      <c r="AB46" s="125"/>
      <c r="AC46" s="126" t="s">
        <v>107</v>
      </c>
      <c r="AD46" s="126" t="s">
        <v>100</v>
      </c>
      <c r="AE46" s="126" t="s">
        <v>101</v>
      </c>
      <c r="AF46" s="126" t="s">
        <v>36</v>
      </c>
      <c r="AG46" s="127" t="s">
        <v>108</v>
      </c>
    </row>
    <row r="47" spans="20:43" ht="19.5" customHeight="1" thickBot="1" x14ac:dyDescent="0.45">
      <c r="U47" s="128"/>
      <c r="V47" s="128"/>
      <c r="W47" s="128"/>
      <c r="X47" s="128"/>
      <c r="AB47" s="132" t="s">
        <v>102</v>
      </c>
      <c r="AC47" s="48">
        <v>1529</v>
      </c>
      <c r="AD47" s="48">
        <v>1529</v>
      </c>
      <c r="AE47" s="48">
        <v>1601</v>
      </c>
      <c r="AF47" s="133">
        <f>SUM(AC47:AE47)</f>
        <v>4659</v>
      </c>
      <c r="AG47" s="134">
        <f>AVERAGE(AC47:AE47)</f>
        <v>1553</v>
      </c>
      <c r="AK47" s="52" t="s">
        <v>343</v>
      </c>
    </row>
    <row r="48" spans="20:43" ht="19.5" customHeight="1" thickBot="1" x14ac:dyDescent="0.45">
      <c r="AB48" s="131" t="s">
        <v>106</v>
      </c>
      <c r="AC48" s="135">
        <v>12578</v>
      </c>
      <c r="AD48" s="135">
        <v>9120</v>
      </c>
      <c r="AE48" s="135">
        <v>11973</v>
      </c>
      <c r="AF48" s="135">
        <f>SUM(AC48:AE48)</f>
        <v>33671</v>
      </c>
      <c r="AG48" s="136">
        <f>AVERAGE(AC48:AE48)</f>
        <v>11223.666666666666</v>
      </c>
      <c r="AK48" s="60"/>
      <c r="AL48" s="61" t="s">
        <v>76</v>
      </c>
      <c r="AM48" s="61" t="s">
        <v>42</v>
      </c>
      <c r="AN48" s="61" t="s">
        <v>344</v>
      </c>
      <c r="AO48" s="61" t="s">
        <v>345</v>
      </c>
      <c r="AP48" s="63" t="s">
        <v>346</v>
      </c>
      <c r="AQ48" s="62" t="s">
        <v>81</v>
      </c>
    </row>
    <row r="49" spans="28:43" ht="19.5" customHeight="1" x14ac:dyDescent="0.4">
      <c r="AB49" s="41" t="s">
        <v>110</v>
      </c>
      <c r="AC49" s="41">
        <v>26</v>
      </c>
      <c r="AD49" s="41">
        <v>22</v>
      </c>
      <c r="AE49" s="41">
        <v>25</v>
      </c>
      <c r="AF49" s="41">
        <f>SUM(AC49:AE49)</f>
        <v>73</v>
      </c>
      <c r="AG49" s="138">
        <f>AVERAGE(AC49:AE49)</f>
        <v>24.333333333333332</v>
      </c>
      <c r="AK49" s="76" t="s">
        <v>82</v>
      </c>
      <c r="AL49" s="48" t="s">
        <v>83</v>
      </c>
      <c r="AM49" s="48"/>
      <c r="AN49" s="48"/>
      <c r="AO49" s="48"/>
      <c r="AP49" s="64">
        <f>AO49-AN49</f>
        <v>0</v>
      </c>
      <c r="AQ49" s="59"/>
    </row>
    <row r="50" spans="28:43" ht="19.5" customHeight="1" x14ac:dyDescent="0.4">
      <c r="AB50" s="137" t="s">
        <v>109</v>
      </c>
      <c r="AC50" s="139">
        <f>AC48/AC49</f>
        <v>483.76923076923077</v>
      </c>
      <c r="AD50" s="139">
        <f t="shared" ref="AD50:AE50" si="3">AD48/AD49</f>
        <v>414.54545454545456</v>
      </c>
      <c r="AE50" s="139">
        <f t="shared" si="3"/>
        <v>478.92</v>
      </c>
      <c r="AF50" s="139">
        <f>AF48/AF49</f>
        <v>461.24657534246575</v>
      </c>
      <c r="AG50" s="138">
        <f t="shared" ref="AG50" si="4">AG48/AG49</f>
        <v>461.24657534246575</v>
      </c>
      <c r="AK50" s="77" t="s">
        <v>84</v>
      </c>
      <c r="AL50" s="46" t="s">
        <v>85</v>
      </c>
      <c r="AM50" s="46"/>
      <c r="AN50" s="46"/>
      <c r="AO50" s="46"/>
      <c r="AP50" s="65">
        <f t="shared" ref="AP50:AP59" si="5">AO50-AN50</f>
        <v>0</v>
      </c>
      <c r="AQ50" s="58"/>
    </row>
    <row r="51" spans="28:43" ht="19.5" customHeight="1" x14ac:dyDescent="0.4">
      <c r="AK51" s="77" t="s">
        <v>86</v>
      </c>
      <c r="AL51" s="46" t="s">
        <v>83</v>
      </c>
      <c r="AM51" s="46"/>
      <c r="AN51" s="46"/>
      <c r="AO51" s="46"/>
      <c r="AP51" s="65">
        <f t="shared" si="5"/>
        <v>0</v>
      </c>
      <c r="AQ51" s="58"/>
    </row>
    <row r="52" spans="28:43" ht="19.5" customHeight="1" x14ac:dyDescent="0.4">
      <c r="AK52" s="77" t="s">
        <v>87</v>
      </c>
      <c r="AL52" s="46" t="s">
        <v>88</v>
      </c>
      <c r="AM52" s="46"/>
      <c r="AN52" s="46"/>
      <c r="AO52" s="46"/>
      <c r="AP52" s="66">
        <f t="shared" si="5"/>
        <v>0</v>
      </c>
      <c r="AQ52" s="58"/>
    </row>
    <row r="53" spans="28:43" ht="19.5" customHeight="1" x14ac:dyDescent="0.4">
      <c r="AK53" s="77" t="s">
        <v>89</v>
      </c>
      <c r="AL53" s="46" t="s">
        <v>90</v>
      </c>
      <c r="AM53" s="46"/>
      <c r="AN53" s="46"/>
      <c r="AO53" s="46"/>
      <c r="AP53" s="66">
        <f t="shared" si="5"/>
        <v>0</v>
      </c>
      <c r="AQ53" s="58"/>
    </row>
    <row r="54" spans="28:43" ht="19.5" customHeight="1" x14ac:dyDescent="0.4">
      <c r="AK54" s="77" t="s">
        <v>92</v>
      </c>
      <c r="AL54" s="46" t="s">
        <v>88</v>
      </c>
      <c r="AM54" s="46"/>
      <c r="AN54" s="46"/>
      <c r="AO54" s="46"/>
      <c r="AP54" s="65">
        <f t="shared" si="5"/>
        <v>0</v>
      </c>
      <c r="AQ54" s="58"/>
    </row>
    <row r="55" spans="28:43" ht="20.25" customHeight="1" x14ac:dyDescent="0.4">
      <c r="AK55" s="77" t="s">
        <v>93</v>
      </c>
      <c r="AL55" s="46" t="s">
        <v>94</v>
      </c>
      <c r="AM55" s="46"/>
      <c r="AN55" s="46"/>
      <c r="AO55" s="46"/>
      <c r="AP55" s="66">
        <f t="shared" si="5"/>
        <v>0</v>
      </c>
      <c r="AQ55" s="58"/>
    </row>
    <row r="56" spans="28:43" ht="20.25" customHeight="1" thickBot="1" x14ac:dyDescent="0.45">
      <c r="AK56" s="78" t="s">
        <v>95</v>
      </c>
      <c r="AL56" s="67" t="s">
        <v>96</v>
      </c>
      <c r="AM56" s="67"/>
      <c r="AN56" s="67"/>
      <c r="AO56" s="67"/>
      <c r="AP56" s="68">
        <f t="shared" si="5"/>
        <v>0</v>
      </c>
      <c r="AQ56" s="69"/>
    </row>
    <row r="57" spans="28:43" ht="20.25" customHeight="1" thickBot="1" x14ac:dyDescent="0.45">
      <c r="AK57" s="79" t="s">
        <v>97</v>
      </c>
      <c r="AL57" s="73"/>
      <c r="AM57" s="73"/>
      <c r="AN57" s="73"/>
      <c r="AO57" s="73"/>
      <c r="AP57" s="74">
        <f t="shared" si="5"/>
        <v>0</v>
      </c>
      <c r="AQ57" s="75"/>
    </row>
    <row r="58" spans="28:43" ht="20.25" customHeight="1" thickBot="1" x14ac:dyDescent="0.45">
      <c r="AK58" s="80" t="s">
        <v>30</v>
      </c>
      <c r="AL58" s="70" t="s">
        <v>98</v>
      </c>
      <c r="AM58" s="70"/>
      <c r="AN58" s="70"/>
      <c r="AO58" s="70"/>
      <c r="AP58" s="71"/>
      <c r="AQ58" s="72"/>
    </row>
    <row r="59" spans="28:43" ht="20.25" customHeight="1" thickBot="1" x14ac:dyDescent="0.45">
      <c r="AK59" s="79" t="s">
        <v>60</v>
      </c>
      <c r="AL59" s="73"/>
      <c r="AM59" s="73"/>
      <c r="AN59" s="73"/>
      <c r="AO59" s="73"/>
      <c r="AP59" s="74">
        <f t="shared" si="5"/>
        <v>0</v>
      </c>
      <c r="AQ59" s="75"/>
    </row>
  </sheetData>
  <mergeCells count="4">
    <mergeCell ref="A2:B2"/>
    <mergeCell ref="B3:B8"/>
    <mergeCell ref="T16:Y16"/>
    <mergeCell ref="AI43:AI44"/>
  </mergeCells>
  <phoneticPr fontId="2" type="noConversion"/>
  <pageMargins left="0.22" right="0.17" top="0.66" bottom="0.18" header="0.31496062992125984" footer="0.17"/>
  <pageSetup paperSize="9" scale="89" orientation="landscape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59"/>
  <sheetViews>
    <sheetView showGridLines="0" topLeftCell="P25" workbookViewId="0">
      <selection activeCell="R44" sqref="R44"/>
    </sheetView>
  </sheetViews>
  <sheetFormatPr defaultColWidth="9" defaultRowHeight="17.399999999999999" x14ac:dyDescent="0.4"/>
  <cols>
    <col min="1" max="1" width="0" style="41" hidden="1" customWidth="1"/>
    <col min="2" max="6" width="9" style="41"/>
    <col min="7" max="7" width="9.5" style="41" bestFit="1" customWidth="1"/>
    <col min="8" max="8" width="13" style="41" bestFit="1" customWidth="1"/>
    <col min="9" max="10" width="9" style="41"/>
    <col min="11" max="11" width="10.5" style="41" customWidth="1"/>
    <col min="12" max="15" width="9" style="41"/>
    <col min="16" max="16" width="11.19921875" style="41" customWidth="1"/>
    <col min="17" max="19" width="9" style="41"/>
    <col min="20" max="20" width="5.8984375" style="41" customWidth="1"/>
    <col min="21" max="21" width="33.3984375" style="41" customWidth="1"/>
    <col min="22" max="22" width="61" style="41" customWidth="1"/>
    <col min="23" max="23" width="11.8984375" style="41" bestFit="1" customWidth="1"/>
    <col min="24" max="24" width="13" style="41" bestFit="1" customWidth="1"/>
    <col min="25" max="25" width="23.8984375" style="41" customWidth="1"/>
    <col min="26" max="26" width="9" style="41"/>
    <col min="27" max="27" width="11.8984375" style="41" bestFit="1" customWidth="1"/>
    <col min="28" max="28" width="17.59765625" style="41" customWidth="1"/>
    <col min="29" max="33" width="9.5" style="41" customWidth="1"/>
    <col min="34" max="34" width="15.3984375" style="41" customWidth="1"/>
    <col min="35" max="35" width="16.09765625" style="41" customWidth="1"/>
    <col min="36" max="36" width="9" style="41"/>
    <col min="37" max="37" width="20.59765625" style="41" customWidth="1"/>
    <col min="38" max="38" width="13.69921875" style="41" customWidth="1"/>
    <col min="39" max="41" width="11.8984375" style="41" bestFit="1" customWidth="1"/>
    <col min="42" max="42" width="15" style="41" customWidth="1"/>
    <col min="43" max="43" width="36" style="41" customWidth="1"/>
    <col min="44" max="16384" width="9" style="41"/>
  </cols>
  <sheetData>
    <row r="1" spans="1:25" ht="18" thickBot="1" x14ac:dyDescent="0.45">
      <c r="A1" s="1"/>
      <c r="B1" s="18" t="s">
        <v>39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40</v>
      </c>
      <c r="R1" s="1"/>
    </row>
    <row r="2" spans="1:25" x14ac:dyDescent="0.4">
      <c r="A2" s="274"/>
      <c r="B2" s="274"/>
      <c r="C2" s="11" t="s">
        <v>41</v>
      </c>
      <c r="D2" s="11" t="s">
        <v>42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43</v>
      </c>
      <c r="Q2" s="11" t="s">
        <v>44</v>
      </c>
      <c r="R2" s="12" t="s">
        <v>45</v>
      </c>
    </row>
    <row r="3" spans="1:25" x14ac:dyDescent="0.4">
      <c r="A3" s="4"/>
      <c r="B3" s="270" t="s">
        <v>46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270"/>
      <c r="C4" s="19" t="s">
        <v>47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270"/>
      <c r="C5" s="20" t="s">
        <v>48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270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49</v>
      </c>
    </row>
    <row r="7" spans="1:25" x14ac:dyDescent="0.4">
      <c r="A7" s="4"/>
      <c r="B7" s="270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50</v>
      </c>
    </row>
    <row r="8" spans="1:25" ht="18" thickBot="1" x14ac:dyDescent="0.45">
      <c r="A8" s="14"/>
      <c r="B8" s="271"/>
      <c r="C8" s="15" t="s">
        <v>51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8" hidden="1" thickBot="1" x14ac:dyDescent="0.45">
      <c r="H9" s="34">
        <f>9320000+X15+2800000</f>
        <v>403759074</v>
      </c>
      <c r="T9" s="35" t="s">
        <v>279</v>
      </c>
      <c r="X9" s="140" t="s">
        <v>112</v>
      </c>
      <c r="Y9" s="150">
        <f ca="1">TODAY()</f>
        <v>46117</v>
      </c>
    </row>
    <row r="10" spans="1:25" ht="20.25" hidden="1" customHeight="1" thickBot="1" x14ac:dyDescent="0.45">
      <c r="T10" s="83" t="s">
        <v>53</v>
      </c>
      <c r="U10" s="84" t="s">
        <v>54</v>
      </c>
      <c r="V10" s="84" t="s">
        <v>55</v>
      </c>
      <c r="W10" s="84"/>
      <c r="X10" s="84" t="s">
        <v>56</v>
      </c>
      <c r="Y10" s="85" t="s">
        <v>57</v>
      </c>
    </row>
    <row r="11" spans="1:25" ht="23.25" hidden="1" customHeight="1" x14ac:dyDescent="0.4">
      <c r="T11" s="88"/>
      <c r="U11" s="27"/>
      <c r="V11" s="27"/>
      <c r="W11" s="48"/>
      <c r="X11" s="48"/>
      <c r="Y11" s="28"/>
    </row>
    <row r="12" spans="1:25" ht="23.25" hidden="1" customHeight="1" x14ac:dyDescent="0.4">
      <c r="T12" s="45"/>
      <c r="U12" s="42"/>
      <c r="V12" s="42"/>
      <c r="W12" s="46"/>
      <c r="X12" s="46"/>
      <c r="Y12" s="23"/>
    </row>
    <row r="13" spans="1:25" ht="111" hidden="1" customHeight="1" thickBot="1" x14ac:dyDescent="0.45">
      <c r="T13" s="24">
        <v>1</v>
      </c>
      <c r="U13" s="152" t="s">
        <v>280</v>
      </c>
      <c r="V13" s="53" t="s">
        <v>285</v>
      </c>
      <c r="W13" s="33"/>
      <c r="X13" s="33">
        <v>391639074</v>
      </c>
      <c r="Y13" s="26" t="s">
        <v>58</v>
      </c>
    </row>
    <row r="14" spans="1:25" ht="40.5" hidden="1" customHeight="1" thickBot="1" x14ac:dyDescent="0.45">
      <c r="T14" s="51"/>
      <c r="U14" s="36"/>
      <c r="V14" s="54"/>
      <c r="W14" s="37"/>
      <c r="X14" s="37"/>
      <c r="Y14" s="215"/>
    </row>
    <row r="15" spans="1:25" ht="18" hidden="1" thickBot="1" x14ac:dyDescent="0.45">
      <c r="W15" s="216" t="s">
        <v>60</v>
      </c>
      <c r="X15" s="30">
        <f>SUM(X11:X14)</f>
        <v>391639074</v>
      </c>
    </row>
    <row r="16" spans="1:25" x14ac:dyDescent="0.4">
      <c r="T16" s="277"/>
      <c r="U16" s="278"/>
      <c r="V16" s="278"/>
      <c r="W16" s="278"/>
      <c r="X16" s="278"/>
      <c r="Y16" s="278"/>
    </row>
    <row r="17" spans="20:27" x14ac:dyDescent="0.4">
      <c r="AA17" s="47">
        <f>25140000+2100000+16590000</f>
        <v>43830000</v>
      </c>
    </row>
    <row r="18" spans="20:27" x14ac:dyDescent="0.4">
      <c r="AA18" s="47"/>
    </row>
    <row r="19" spans="20:27" x14ac:dyDescent="0.4">
      <c r="AA19" s="47"/>
    </row>
    <row r="20" spans="20:27" x14ac:dyDescent="0.4">
      <c r="AA20" s="47"/>
    </row>
    <row r="21" spans="20:27" x14ac:dyDescent="0.4">
      <c r="AA21" s="47"/>
    </row>
    <row r="22" spans="20:27" x14ac:dyDescent="0.4">
      <c r="AA22" s="47"/>
    </row>
    <row r="28" spans="20:27" ht="32.25" customHeight="1" thickBot="1" x14ac:dyDescent="0.45"/>
    <row r="29" spans="20:27" ht="18" hidden="1" thickBot="1" x14ac:dyDescent="0.45"/>
    <row r="30" spans="20:27" ht="8.25" hidden="1" customHeight="1" x14ac:dyDescent="0.4"/>
    <row r="31" spans="20:27" ht="18" hidden="1" thickBot="1" x14ac:dyDescent="0.45">
      <c r="T31" s="35" t="s">
        <v>61</v>
      </c>
    </row>
    <row r="32" spans="20:27" ht="20.25" hidden="1" customHeight="1" thickBot="1" x14ac:dyDescent="0.45">
      <c r="T32" s="29" t="s">
        <v>52</v>
      </c>
      <c r="U32" s="86" t="s">
        <v>62</v>
      </c>
      <c r="V32" s="86" t="s">
        <v>63</v>
      </c>
      <c r="W32" s="86" t="s">
        <v>64</v>
      </c>
      <c r="X32" s="86" t="s">
        <v>65</v>
      </c>
      <c r="Y32" s="87" t="s">
        <v>57</v>
      </c>
    </row>
    <row r="33" spans="20:43" ht="21.75" hidden="1" customHeight="1" thickBot="1" x14ac:dyDescent="0.45">
      <c r="T33" s="51">
        <v>1</v>
      </c>
      <c r="U33" s="36"/>
      <c r="V33" s="54"/>
      <c r="W33" s="37"/>
      <c r="X33" s="37"/>
      <c r="Y33" s="57"/>
    </row>
    <row r="34" spans="20:43" ht="38.25" hidden="1" customHeight="1" thickBot="1" x14ac:dyDescent="0.45">
      <c r="T34" s="51">
        <v>2</v>
      </c>
      <c r="U34" s="36"/>
      <c r="V34" s="38"/>
      <c r="W34" s="37"/>
      <c r="X34" s="37"/>
      <c r="Y34" s="43"/>
    </row>
    <row r="35" spans="20:43" ht="18" hidden="1" thickBot="1" x14ac:dyDescent="0.45">
      <c r="W35" s="216" t="s">
        <v>59</v>
      </c>
      <c r="X35" s="30">
        <f>SUM(X33:X34)</f>
        <v>0</v>
      </c>
    </row>
    <row r="36" spans="20:43" ht="8.25" hidden="1" customHeight="1" x14ac:dyDescent="0.4"/>
    <row r="37" spans="20:43" ht="18" hidden="1" thickBot="1" x14ac:dyDescent="0.45">
      <c r="T37" s="35" t="s">
        <v>66</v>
      </c>
    </row>
    <row r="38" spans="20:43" ht="22.5" hidden="1" customHeight="1" thickBot="1" x14ac:dyDescent="0.45">
      <c r="T38" s="91" t="s">
        <v>53</v>
      </c>
      <c r="U38" s="118" t="s">
        <v>62</v>
      </c>
      <c r="V38" s="118" t="s">
        <v>67</v>
      </c>
      <c r="W38" s="115"/>
      <c r="X38" s="118" t="s">
        <v>68</v>
      </c>
      <c r="Y38" s="119" t="s">
        <v>69</v>
      </c>
    </row>
    <row r="39" spans="20:43" ht="76.5" hidden="1" customHeight="1" x14ac:dyDescent="0.4">
      <c r="T39" s="44">
        <v>1</v>
      </c>
      <c r="U39" s="39" t="s">
        <v>99</v>
      </c>
      <c r="V39" s="81" t="s">
        <v>103</v>
      </c>
      <c r="W39" s="120"/>
      <c r="X39" s="121">
        <v>21062358</v>
      </c>
      <c r="Y39" s="122"/>
    </row>
    <row r="40" spans="20:43" ht="55.5" hidden="1" customHeight="1" thickBot="1" x14ac:dyDescent="0.45">
      <c r="T40" s="24">
        <v>2</v>
      </c>
      <c r="U40" s="25" t="s">
        <v>104</v>
      </c>
      <c r="V40" s="82" t="s">
        <v>105</v>
      </c>
      <c r="W40" s="112"/>
      <c r="X40" s="114">
        <v>13898250</v>
      </c>
      <c r="Y40" s="113"/>
    </row>
    <row r="41" spans="20:43" ht="23.25" hidden="1" customHeight="1" thickBot="1" x14ac:dyDescent="0.45">
      <c r="W41" s="216" t="s">
        <v>60</v>
      </c>
      <c r="X41" s="30">
        <f>SUM(X39:X40)</f>
        <v>34960608</v>
      </c>
    </row>
    <row r="42" spans="20:43" ht="19.5" customHeight="1" thickBot="1" x14ac:dyDescent="0.45">
      <c r="T42" s="35" t="s">
        <v>38</v>
      </c>
      <c r="Y42" s="147" t="s">
        <v>296</v>
      </c>
      <c r="AF42" s="29"/>
      <c r="AG42" s="86" t="s">
        <v>70</v>
      </c>
      <c r="AH42" s="86" t="s">
        <v>71</v>
      </c>
      <c r="AI42" s="87" t="s">
        <v>72</v>
      </c>
    </row>
    <row r="43" spans="20:43" ht="19.5" customHeight="1" thickBot="1" x14ac:dyDescent="0.45">
      <c r="T43" s="91" t="s">
        <v>26</v>
      </c>
      <c r="U43" s="118" t="s">
        <v>32</v>
      </c>
      <c r="V43" s="118" t="s">
        <v>35</v>
      </c>
      <c r="W43" s="118" t="s">
        <v>33</v>
      </c>
      <c r="X43" s="118" t="s">
        <v>34</v>
      </c>
      <c r="Y43" s="119" t="s">
        <v>299</v>
      </c>
      <c r="AF43" s="88" t="s">
        <v>29</v>
      </c>
      <c r="AG43" s="48">
        <v>1050000</v>
      </c>
      <c r="AH43" s="55">
        <v>1000000</v>
      </c>
      <c r="AI43" s="279" t="s">
        <v>73</v>
      </c>
    </row>
    <row r="44" spans="20:43" ht="168" customHeight="1" thickBot="1" x14ac:dyDescent="0.45">
      <c r="T44" s="44">
        <v>1</v>
      </c>
      <c r="U44" s="229" t="s">
        <v>295</v>
      </c>
      <c r="V44" s="81" t="s">
        <v>302</v>
      </c>
      <c r="W44" s="116">
        <v>1500000</v>
      </c>
      <c r="X44" s="116">
        <v>1500000</v>
      </c>
      <c r="Y44" s="185"/>
      <c r="AF44" s="24" t="s">
        <v>74</v>
      </c>
      <c r="AG44" s="33">
        <v>1200000</v>
      </c>
      <c r="AH44" s="56">
        <v>1150000</v>
      </c>
      <c r="AI44" s="280"/>
    </row>
    <row r="45" spans="20:43" ht="183" customHeight="1" thickBot="1" x14ac:dyDescent="0.45">
      <c r="T45" s="24">
        <v>2</v>
      </c>
      <c r="U45" s="25" t="s">
        <v>297</v>
      </c>
      <c r="V45" s="53" t="s">
        <v>298</v>
      </c>
      <c r="W45" s="111">
        <v>120000</v>
      </c>
      <c r="X45" s="111">
        <v>120000</v>
      </c>
      <c r="Y45" s="110"/>
    </row>
    <row r="46" spans="20:43" ht="19.5" customHeight="1" thickBot="1" x14ac:dyDescent="0.45">
      <c r="W46" s="216" t="s">
        <v>25</v>
      </c>
      <c r="X46" s="30">
        <f>SUM(X44:X45)</f>
        <v>1620000</v>
      </c>
      <c r="AB46" s="125"/>
      <c r="AC46" s="126" t="s">
        <v>107</v>
      </c>
      <c r="AD46" s="126" t="s">
        <v>100</v>
      </c>
      <c r="AE46" s="126" t="s">
        <v>101</v>
      </c>
      <c r="AF46" s="126" t="s">
        <v>36</v>
      </c>
      <c r="AG46" s="127" t="s">
        <v>108</v>
      </c>
    </row>
    <row r="47" spans="20:43" ht="19.5" customHeight="1" thickBot="1" x14ac:dyDescent="0.45">
      <c r="T47" s="40" t="s">
        <v>300</v>
      </c>
      <c r="U47" s="128"/>
      <c r="V47" s="128"/>
      <c r="W47" s="128"/>
      <c r="X47" s="128"/>
      <c r="AB47" s="132" t="s">
        <v>102</v>
      </c>
      <c r="AC47" s="48">
        <v>1529</v>
      </c>
      <c r="AD47" s="48">
        <v>1529</v>
      </c>
      <c r="AE47" s="48">
        <v>1601</v>
      </c>
      <c r="AF47" s="133">
        <f>SUM(AC47:AE47)</f>
        <v>4659</v>
      </c>
      <c r="AG47" s="134">
        <f>AVERAGE(AC47:AE47)</f>
        <v>1553</v>
      </c>
      <c r="AK47" s="52" t="s">
        <v>75</v>
      </c>
    </row>
    <row r="48" spans="20:43" ht="19.5" customHeight="1" thickBot="1" x14ac:dyDescent="0.45">
      <c r="AB48" s="131" t="s">
        <v>106</v>
      </c>
      <c r="AC48" s="135">
        <v>12578</v>
      </c>
      <c r="AD48" s="135">
        <v>9120</v>
      </c>
      <c r="AE48" s="135">
        <v>11973</v>
      </c>
      <c r="AF48" s="135">
        <f>SUM(AC48:AE48)</f>
        <v>33671</v>
      </c>
      <c r="AG48" s="136">
        <f>AVERAGE(AC48:AE48)</f>
        <v>11223.666666666666</v>
      </c>
      <c r="AK48" s="60"/>
      <c r="AL48" s="61" t="s">
        <v>76</v>
      </c>
      <c r="AM48" s="61" t="s">
        <v>77</v>
      </c>
      <c r="AN48" s="61" t="s">
        <v>78</v>
      </c>
      <c r="AO48" s="61" t="s">
        <v>79</v>
      </c>
      <c r="AP48" s="63" t="s">
        <v>80</v>
      </c>
      <c r="AQ48" s="62" t="s">
        <v>81</v>
      </c>
    </row>
    <row r="49" spans="20:43" ht="19.5" customHeight="1" x14ac:dyDescent="0.4">
      <c r="AB49" s="41" t="s">
        <v>110</v>
      </c>
      <c r="AC49" s="41">
        <v>26</v>
      </c>
      <c r="AD49" s="41">
        <v>22</v>
      </c>
      <c r="AE49" s="41">
        <v>25</v>
      </c>
      <c r="AF49" s="41">
        <f>SUM(AC49:AE49)</f>
        <v>73</v>
      </c>
      <c r="AG49" s="138">
        <f>AVERAGE(AC49:AE49)</f>
        <v>24.333333333333332</v>
      </c>
      <c r="AK49" s="76" t="s">
        <v>82</v>
      </c>
      <c r="AL49" s="48" t="s">
        <v>83</v>
      </c>
      <c r="AM49" s="48">
        <v>6686400</v>
      </c>
      <c r="AN49" s="48">
        <v>7525600</v>
      </c>
      <c r="AO49" s="48">
        <v>6975900</v>
      </c>
      <c r="AP49" s="64">
        <f>AO49-AN49</f>
        <v>-549700</v>
      </c>
      <c r="AQ49" s="59"/>
    </row>
    <row r="50" spans="20:43" ht="19.5" customHeight="1" x14ac:dyDescent="0.4">
      <c r="AB50" s="137" t="s">
        <v>109</v>
      </c>
      <c r="AC50" s="139">
        <f>AC48/AC49</f>
        <v>483.76923076923077</v>
      </c>
      <c r="AD50" s="139">
        <f t="shared" ref="AD50:AE50" si="3">AD48/AD49</f>
        <v>414.54545454545456</v>
      </c>
      <c r="AE50" s="139">
        <f t="shared" si="3"/>
        <v>478.92</v>
      </c>
      <c r="AF50" s="139">
        <f>AF48/AF49</f>
        <v>461.24657534246575</v>
      </c>
      <c r="AG50" s="138">
        <f t="shared" ref="AG50" si="4">AG48/AG49</f>
        <v>461.24657534246575</v>
      </c>
      <c r="AK50" s="77" t="s">
        <v>84</v>
      </c>
      <c r="AL50" s="46" t="s">
        <v>85</v>
      </c>
      <c r="AM50" s="46"/>
      <c r="AN50" s="46"/>
      <c r="AO50" s="46"/>
      <c r="AP50" s="65">
        <f t="shared" ref="AP50:AP59" si="5">AO50-AN50</f>
        <v>0</v>
      </c>
      <c r="AQ50" s="58"/>
    </row>
    <row r="51" spans="20:43" ht="19.5" customHeight="1" x14ac:dyDescent="0.4">
      <c r="AK51" s="77" t="s">
        <v>86</v>
      </c>
      <c r="AL51" s="46" t="s">
        <v>83</v>
      </c>
      <c r="AM51" s="46">
        <v>1164800</v>
      </c>
      <c r="AN51" s="46">
        <v>672000</v>
      </c>
      <c r="AO51" s="46">
        <v>912000</v>
      </c>
      <c r="AP51" s="65">
        <f t="shared" si="5"/>
        <v>240000</v>
      </c>
      <c r="AQ51" s="58"/>
    </row>
    <row r="52" spans="20:43" ht="19.5" customHeight="1" x14ac:dyDescent="0.4">
      <c r="AK52" s="77" t="s">
        <v>87</v>
      </c>
      <c r="AL52" s="46" t="s">
        <v>88</v>
      </c>
      <c r="AM52" s="46">
        <v>1089650</v>
      </c>
      <c r="AN52" s="46">
        <v>1291300</v>
      </c>
      <c r="AO52" s="46">
        <v>982350</v>
      </c>
      <c r="AP52" s="66">
        <f t="shared" si="5"/>
        <v>-308950</v>
      </c>
      <c r="AQ52" s="58"/>
    </row>
    <row r="53" spans="20:43" ht="19.5" customHeight="1" x14ac:dyDescent="0.4">
      <c r="T53" s="40" t="s">
        <v>301</v>
      </c>
      <c r="AK53" s="77" t="s">
        <v>89</v>
      </c>
      <c r="AL53" s="46" t="s">
        <v>90</v>
      </c>
      <c r="AM53" s="46">
        <v>7028000</v>
      </c>
      <c r="AN53" s="46">
        <v>13080000</v>
      </c>
      <c r="AO53" s="46">
        <v>7388000</v>
      </c>
      <c r="AP53" s="66">
        <f t="shared" si="5"/>
        <v>-5692000</v>
      </c>
      <c r="AQ53" s="58" t="s">
        <v>91</v>
      </c>
    </row>
    <row r="54" spans="20:43" ht="19.5" customHeight="1" x14ac:dyDescent="0.4">
      <c r="T54" s="40"/>
      <c r="AK54" s="77" t="s">
        <v>92</v>
      </c>
      <c r="AL54" s="46" t="s">
        <v>88</v>
      </c>
      <c r="AM54" s="46"/>
      <c r="AN54" s="46"/>
      <c r="AO54" s="46">
        <v>1223100</v>
      </c>
      <c r="AP54" s="65">
        <f t="shared" si="5"/>
        <v>1223100</v>
      </c>
      <c r="AQ54" s="58"/>
    </row>
    <row r="55" spans="20:43" ht="20.25" customHeight="1" x14ac:dyDescent="0.4">
      <c r="AK55" s="77" t="s">
        <v>93</v>
      </c>
      <c r="AL55" s="46" t="s">
        <v>94</v>
      </c>
      <c r="AM55" s="46"/>
      <c r="AN55" s="46">
        <v>1200000</v>
      </c>
      <c r="AO55" s="46"/>
      <c r="AP55" s="66">
        <f t="shared" si="5"/>
        <v>-1200000</v>
      </c>
      <c r="AQ55" s="58"/>
    </row>
    <row r="56" spans="20:43" ht="20.25" customHeight="1" thickBot="1" x14ac:dyDescent="0.45">
      <c r="AK56" s="78" t="s">
        <v>95</v>
      </c>
      <c r="AL56" s="67" t="s">
        <v>96</v>
      </c>
      <c r="AM56" s="67">
        <v>300000</v>
      </c>
      <c r="AN56" s="67">
        <v>300000</v>
      </c>
      <c r="AO56" s="67">
        <v>300000</v>
      </c>
      <c r="AP56" s="68">
        <f t="shared" si="5"/>
        <v>0</v>
      </c>
      <c r="AQ56" s="69"/>
    </row>
    <row r="57" spans="20:43" ht="20.25" customHeight="1" thickBot="1" x14ac:dyDescent="0.45">
      <c r="AK57" s="79" t="s">
        <v>97</v>
      </c>
      <c r="AL57" s="73"/>
      <c r="AM57" s="73">
        <f>SUM(AM49:AM56)</f>
        <v>16268850</v>
      </c>
      <c r="AN57" s="73">
        <f>SUM(AN49:AN56)</f>
        <v>24068900</v>
      </c>
      <c r="AO57" s="73">
        <f>SUM(AO49:AO56)</f>
        <v>17781350</v>
      </c>
      <c r="AP57" s="74">
        <f t="shared" si="5"/>
        <v>-6287550</v>
      </c>
      <c r="AQ57" s="75"/>
    </row>
    <row r="58" spans="20:43" ht="20.25" customHeight="1" thickBot="1" x14ac:dyDescent="0.45">
      <c r="AK58" s="80" t="s">
        <v>30</v>
      </c>
      <c r="AL58" s="70" t="s">
        <v>98</v>
      </c>
      <c r="AM58" s="70">
        <v>19700000</v>
      </c>
      <c r="AN58" s="70">
        <v>23570000</v>
      </c>
      <c r="AO58" s="70">
        <v>21740000</v>
      </c>
      <c r="AP58" s="71"/>
      <c r="AQ58" s="72"/>
    </row>
    <row r="59" spans="20:43" ht="20.25" customHeight="1" thickBot="1" x14ac:dyDescent="0.45">
      <c r="AK59" s="79" t="s">
        <v>60</v>
      </c>
      <c r="AL59" s="73"/>
      <c r="AM59" s="73">
        <f>AM58</f>
        <v>19700000</v>
      </c>
      <c r="AN59" s="73">
        <f>AN58</f>
        <v>23570000</v>
      </c>
      <c r="AO59" s="73">
        <f>AO58</f>
        <v>21740000</v>
      </c>
      <c r="AP59" s="74">
        <f t="shared" si="5"/>
        <v>-1830000</v>
      </c>
      <c r="AQ59" s="75"/>
    </row>
  </sheetData>
  <mergeCells count="4">
    <mergeCell ref="A2:B2"/>
    <mergeCell ref="B3:B8"/>
    <mergeCell ref="T16:Y16"/>
    <mergeCell ref="AI43:AI44"/>
  </mergeCells>
  <phoneticPr fontId="2" type="noConversion"/>
  <pageMargins left="1.1200000000000001" right="0.17" top="0.24" bottom="0.18" header="0.16" footer="0.17"/>
  <pageSetup paperSize="9" scale="67" orientation="landscape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6"/>
  <sheetViews>
    <sheetView showGridLines="0" topLeftCell="R28" zoomScale="86" zoomScaleNormal="86" workbookViewId="0">
      <selection activeCell="X53" sqref="X53"/>
    </sheetView>
  </sheetViews>
  <sheetFormatPr defaultColWidth="9" defaultRowHeight="17.399999999999999" x14ac:dyDescent="0.4"/>
  <cols>
    <col min="1" max="1" width="0" style="41" hidden="1" customWidth="1"/>
    <col min="2" max="6" width="9" style="41"/>
    <col min="7" max="7" width="9.5" style="41" bestFit="1" customWidth="1"/>
    <col min="8" max="8" width="13" style="41" bestFit="1" customWidth="1"/>
    <col min="9" max="10" width="9" style="41"/>
    <col min="11" max="11" width="10.5" style="41" customWidth="1"/>
    <col min="12" max="15" width="9" style="41"/>
    <col min="16" max="16" width="11.19921875" style="41" customWidth="1"/>
    <col min="17" max="19" width="9" style="41"/>
    <col min="20" max="20" width="5.8984375" style="41" customWidth="1"/>
    <col min="21" max="21" width="33.3984375" style="41" customWidth="1"/>
    <col min="22" max="22" width="61" style="41" customWidth="1"/>
    <col min="23" max="23" width="11.8984375" style="41" bestFit="1" customWidth="1"/>
    <col min="24" max="24" width="13" style="41" bestFit="1" customWidth="1"/>
    <col min="25" max="25" width="23.8984375" style="41" customWidth="1"/>
    <col min="26" max="26" width="9" style="41"/>
    <col min="27" max="27" width="11.8984375" style="41" bestFit="1" customWidth="1"/>
    <col min="28" max="28" width="17.59765625" style="41" customWidth="1"/>
    <col min="29" max="29" width="9.5" style="41" customWidth="1"/>
    <col min="30" max="30" width="36.3984375" style="41" customWidth="1"/>
    <col min="31" max="33" width="9.5" style="41" customWidth="1"/>
    <col min="34" max="34" width="15.3984375" style="41" customWidth="1"/>
    <col min="35" max="35" width="16.09765625" style="41" customWidth="1"/>
    <col min="36" max="36" width="9" style="41"/>
    <col min="37" max="37" width="20.59765625" style="41" customWidth="1"/>
    <col min="38" max="38" width="13.69921875" style="41" customWidth="1"/>
    <col min="39" max="41" width="11.8984375" style="41" bestFit="1" customWidth="1"/>
    <col min="42" max="42" width="15" style="41" customWidth="1"/>
    <col min="43" max="43" width="36" style="41" customWidth="1"/>
    <col min="44" max="16384" width="9" style="41"/>
  </cols>
  <sheetData>
    <row r="1" spans="1:25" ht="18" thickBot="1" x14ac:dyDescent="0.45">
      <c r="A1" s="1"/>
      <c r="B1" s="18" t="s">
        <v>39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16</v>
      </c>
      <c r="R1" s="1"/>
    </row>
    <row r="2" spans="1:25" x14ac:dyDescent="0.4">
      <c r="A2" s="274"/>
      <c r="B2" s="274"/>
      <c r="C2" s="11" t="s">
        <v>41</v>
      </c>
      <c r="D2" s="11" t="s">
        <v>13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14</v>
      </c>
      <c r="Q2" s="11" t="s">
        <v>17</v>
      </c>
      <c r="R2" s="12" t="s">
        <v>15</v>
      </c>
    </row>
    <row r="3" spans="1:25" x14ac:dyDescent="0.4">
      <c r="A3" s="4"/>
      <c r="B3" s="270" t="s">
        <v>46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270"/>
      <c r="C4" s="19" t="s">
        <v>47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270"/>
      <c r="C5" s="20" t="s">
        <v>23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270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20</v>
      </c>
    </row>
    <row r="7" spans="1:25" x14ac:dyDescent="0.4">
      <c r="A7" s="4"/>
      <c r="B7" s="270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50</v>
      </c>
    </row>
    <row r="8" spans="1:25" ht="18" thickBot="1" x14ac:dyDescent="0.45">
      <c r="A8" s="14"/>
      <c r="B8" s="271"/>
      <c r="C8" s="15" t="s">
        <v>51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8" hidden="1" thickBot="1" x14ac:dyDescent="0.45">
      <c r="H9" s="34">
        <f>9320000+X15+2800000</f>
        <v>403759074</v>
      </c>
      <c r="T9" s="35" t="s">
        <v>279</v>
      </c>
      <c r="X9" s="140" t="s">
        <v>112</v>
      </c>
      <c r="Y9" s="150">
        <f ca="1">TODAY()</f>
        <v>46117</v>
      </c>
    </row>
    <row r="10" spans="1:25" ht="20.25" hidden="1" customHeight="1" thickBot="1" x14ac:dyDescent="0.45">
      <c r="T10" s="83" t="s">
        <v>52</v>
      </c>
      <c r="U10" s="84" t="s">
        <v>54</v>
      </c>
      <c r="V10" s="84" t="s">
        <v>55</v>
      </c>
      <c r="W10" s="84"/>
      <c r="X10" s="84" t="s">
        <v>56</v>
      </c>
      <c r="Y10" s="85" t="s">
        <v>57</v>
      </c>
    </row>
    <row r="11" spans="1:25" ht="23.25" hidden="1" customHeight="1" x14ac:dyDescent="0.4">
      <c r="T11" s="88"/>
      <c r="U11" s="27"/>
      <c r="V11" s="27"/>
      <c r="W11" s="48"/>
      <c r="X11" s="48"/>
      <c r="Y11" s="28"/>
    </row>
    <row r="12" spans="1:25" ht="23.25" hidden="1" customHeight="1" x14ac:dyDescent="0.4">
      <c r="T12" s="45"/>
      <c r="U12" s="42"/>
      <c r="V12" s="42"/>
      <c r="W12" s="46"/>
      <c r="X12" s="46"/>
      <c r="Y12" s="23"/>
    </row>
    <row r="13" spans="1:25" ht="111" hidden="1" customHeight="1" thickBot="1" x14ac:dyDescent="0.45">
      <c r="T13" s="24">
        <v>1</v>
      </c>
      <c r="U13" s="152" t="s">
        <v>280</v>
      </c>
      <c r="V13" s="53" t="s">
        <v>285</v>
      </c>
      <c r="W13" s="33"/>
      <c r="X13" s="33">
        <v>391639074</v>
      </c>
      <c r="Y13" s="26" t="s">
        <v>58</v>
      </c>
    </row>
    <row r="14" spans="1:25" ht="40.5" hidden="1" customHeight="1" thickBot="1" x14ac:dyDescent="0.45">
      <c r="T14" s="51"/>
      <c r="U14" s="36"/>
      <c r="V14" s="54"/>
      <c r="W14" s="37"/>
      <c r="X14" s="37"/>
      <c r="Y14" s="230"/>
    </row>
    <row r="15" spans="1:25" ht="18" hidden="1" thickBot="1" x14ac:dyDescent="0.45">
      <c r="W15" s="216" t="s">
        <v>25</v>
      </c>
      <c r="X15" s="30">
        <f>SUM(X11:X14)</f>
        <v>391639074</v>
      </c>
    </row>
    <row r="16" spans="1:25" x14ac:dyDescent="0.4">
      <c r="T16" s="277"/>
      <c r="U16" s="278"/>
      <c r="V16" s="278"/>
      <c r="W16" s="278"/>
      <c r="X16" s="278"/>
      <c r="Y16" s="278"/>
    </row>
    <row r="17" spans="20:27" x14ac:dyDescent="0.4">
      <c r="AA17" s="47">
        <f>25140000+2100000+16590000</f>
        <v>43830000</v>
      </c>
    </row>
    <row r="18" spans="20:27" x14ac:dyDescent="0.4">
      <c r="AA18" s="47"/>
    </row>
    <row r="19" spans="20:27" x14ac:dyDescent="0.4">
      <c r="AA19" s="47"/>
    </row>
    <row r="20" spans="20:27" x14ac:dyDescent="0.4">
      <c r="AA20" s="47"/>
    </row>
    <row r="21" spans="20:27" x14ac:dyDescent="0.4">
      <c r="AA21" s="47"/>
    </row>
    <row r="22" spans="20:27" x14ac:dyDescent="0.4">
      <c r="AA22" s="47"/>
    </row>
    <row r="28" spans="20:27" ht="32.25" customHeight="1" thickBot="1" x14ac:dyDescent="0.45"/>
    <row r="29" spans="20:27" ht="18" hidden="1" thickBot="1" x14ac:dyDescent="0.45"/>
    <row r="30" spans="20:27" ht="8.25" hidden="1" customHeight="1" x14ac:dyDescent="0.4"/>
    <row r="31" spans="20:27" ht="18" hidden="1" thickBot="1" x14ac:dyDescent="0.45">
      <c r="T31" s="35" t="s">
        <v>61</v>
      </c>
    </row>
    <row r="32" spans="20:27" ht="20.25" hidden="1" customHeight="1" thickBot="1" x14ac:dyDescent="0.45">
      <c r="T32" s="29" t="s">
        <v>52</v>
      </c>
      <c r="U32" s="86" t="s">
        <v>62</v>
      </c>
      <c r="V32" s="86" t="s">
        <v>63</v>
      </c>
      <c r="W32" s="86" t="s">
        <v>33</v>
      </c>
      <c r="X32" s="86" t="s">
        <v>34</v>
      </c>
      <c r="Y32" s="87" t="s">
        <v>57</v>
      </c>
    </row>
    <row r="33" spans="20:43" ht="21.75" hidden="1" customHeight="1" thickBot="1" x14ac:dyDescent="0.45">
      <c r="T33" s="51">
        <v>1</v>
      </c>
      <c r="U33" s="36"/>
      <c r="V33" s="54"/>
      <c r="W33" s="37"/>
      <c r="X33" s="37"/>
      <c r="Y33" s="57"/>
    </row>
    <row r="34" spans="20:43" ht="38.25" hidden="1" customHeight="1" thickBot="1" x14ac:dyDescent="0.45">
      <c r="T34" s="51">
        <v>2</v>
      </c>
      <c r="U34" s="36"/>
      <c r="V34" s="38"/>
      <c r="W34" s="37"/>
      <c r="X34" s="37"/>
      <c r="Y34" s="43"/>
    </row>
    <row r="35" spans="20:43" ht="18" hidden="1" thickBot="1" x14ac:dyDescent="0.45">
      <c r="W35" s="216" t="s">
        <v>25</v>
      </c>
      <c r="X35" s="30">
        <f>SUM(X33:X34)</f>
        <v>0</v>
      </c>
    </row>
    <row r="36" spans="20:43" ht="8.25" hidden="1" customHeight="1" x14ac:dyDescent="0.4"/>
    <row r="37" spans="20:43" ht="18" hidden="1" thickBot="1" x14ac:dyDescent="0.45">
      <c r="T37" s="35" t="s">
        <v>66</v>
      </c>
    </row>
    <row r="38" spans="20:43" ht="22.5" hidden="1" customHeight="1" thickBot="1" x14ac:dyDescent="0.45">
      <c r="T38" s="91" t="s">
        <v>52</v>
      </c>
      <c r="U38" s="118" t="s">
        <v>62</v>
      </c>
      <c r="V38" s="118" t="s">
        <v>35</v>
      </c>
      <c r="W38" s="115"/>
      <c r="X38" s="118" t="s">
        <v>68</v>
      </c>
      <c r="Y38" s="119" t="s">
        <v>69</v>
      </c>
    </row>
    <row r="39" spans="20:43" ht="76.5" hidden="1" customHeight="1" x14ac:dyDescent="0.4">
      <c r="T39" s="44">
        <v>1</v>
      </c>
      <c r="U39" s="39" t="s">
        <v>99</v>
      </c>
      <c r="V39" s="81" t="s">
        <v>103</v>
      </c>
      <c r="W39" s="120"/>
      <c r="X39" s="121">
        <v>21062358</v>
      </c>
      <c r="Y39" s="122"/>
    </row>
    <row r="40" spans="20:43" ht="55.5" hidden="1" customHeight="1" thickBot="1" x14ac:dyDescent="0.45">
      <c r="T40" s="24">
        <v>2</v>
      </c>
      <c r="U40" s="25" t="s">
        <v>104</v>
      </c>
      <c r="V40" s="82" t="s">
        <v>105</v>
      </c>
      <c r="W40" s="112"/>
      <c r="X40" s="114">
        <v>13898250</v>
      </c>
      <c r="Y40" s="113"/>
    </row>
    <row r="41" spans="20:43" ht="23.25" hidden="1" customHeight="1" thickBot="1" x14ac:dyDescent="0.45">
      <c r="W41" s="216" t="s">
        <v>25</v>
      </c>
      <c r="X41" s="30">
        <f>SUM(X39:X40)</f>
        <v>34960608</v>
      </c>
    </row>
    <row r="42" spans="20:43" ht="19.5" customHeight="1" thickBot="1" x14ac:dyDescent="0.45">
      <c r="T42" s="231" t="s">
        <v>325</v>
      </c>
      <c r="Y42" s="147" t="s">
        <v>318</v>
      </c>
      <c r="AF42" s="29"/>
      <c r="AG42" s="86" t="s">
        <v>70</v>
      </c>
      <c r="AH42" s="86" t="s">
        <v>71</v>
      </c>
      <c r="AI42" s="87" t="s">
        <v>31</v>
      </c>
    </row>
    <row r="43" spans="20:43" ht="19.5" customHeight="1" thickBot="1" x14ac:dyDescent="0.45">
      <c r="T43" s="91" t="s">
        <v>26</v>
      </c>
      <c r="U43" s="118" t="s">
        <v>32</v>
      </c>
      <c r="V43" s="118" t="s">
        <v>35</v>
      </c>
      <c r="W43" s="118" t="s">
        <v>33</v>
      </c>
      <c r="X43" s="118" t="s">
        <v>34</v>
      </c>
      <c r="Y43" s="119" t="s">
        <v>264</v>
      </c>
      <c r="AF43" s="88" t="s">
        <v>29</v>
      </c>
      <c r="AG43" s="48">
        <v>1050000</v>
      </c>
      <c r="AH43" s="55">
        <v>1000000</v>
      </c>
      <c r="AI43" s="238" t="s">
        <v>73</v>
      </c>
    </row>
    <row r="44" spans="20:43" ht="189.75" customHeight="1" thickBot="1" x14ac:dyDescent="0.45">
      <c r="T44" s="24">
        <v>1</v>
      </c>
      <c r="U44" s="25" t="s">
        <v>312</v>
      </c>
      <c r="V44" s="53" t="s">
        <v>326</v>
      </c>
      <c r="W44" s="111">
        <v>900000</v>
      </c>
      <c r="X44" s="111">
        <f>W44</f>
        <v>900000</v>
      </c>
      <c r="Y44" s="110"/>
    </row>
    <row r="45" spans="20:43" ht="19.5" customHeight="1" thickBot="1" x14ac:dyDescent="0.45">
      <c r="W45" s="216" t="s">
        <v>59</v>
      </c>
      <c r="X45" s="30">
        <f>SUM(X44:X44)</f>
        <v>900000</v>
      </c>
      <c r="AB45" s="125"/>
      <c r="AC45" s="126" t="s">
        <v>107</v>
      </c>
      <c r="AD45" s="126" t="s">
        <v>100</v>
      </c>
      <c r="AE45" s="126" t="s">
        <v>101</v>
      </c>
      <c r="AF45" s="126" t="s">
        <v>36</v>
      </c>
      <c r="AG45" s="127" t="s">
        <v>108</v>
      </c>
    </row>
    <row r="46" spans="20:43" ht="10.5" customHeight="1" thickBot="1" x14ac:dyDescent="0.45">
      <c r="T46" s="40"/>
      <c r="U46" s="128"/>
      <c r="V46" s="128"/>
      <c r="W46" s="128"/>
      <c r="X46" s="128"/>
      <c r="AB46" s="132" t="s">
        <v>102</v>
      </c>
      <c r="AC46" s="48">
        <v>1529</v>
      </c>
      <c r="AD46" s="48">
        <v>1529</v>
      </c>
      <c r="AE46" s="48">
        <v>1601</v>
      </c>
      <c r="AF46" s="133">
        <f>SUM(AC46:AE46)</f>
        <v>4659</v>
      </c>
      <c r="AG46" s="134">
        <f>AVERAGE(AC46:AE46)</f>
        <v>1553</v>
      </c>
      <c r="AK46" s="52" t="s">
        <v>75</v>
      </c>
    </row>
    <row r="47" spans="20:43" ht="19.5" customHeight="1" thickBot="1" x14ac:dyDescent="0.45">
      <c r="T47" s="89" t="s">
        <v>315</v>
      </c>
      <c r="AB47" s="131" t="s">
        <v>106</v>
      </c>
      <c r="AC47" s="135">
        <v>12578</v>
      </c>
      <c r="AD47" s="135">
        <v>9120</v>
      </c>
      <c r="AE47" s="135">
        <v>11973</v>
      </c>
      <c r="AF47" s="135">
        <f>SUM(AC47:AE47)</f>
        <v>33671</v>
      </c>
      <c r="AG47" s="136">
        <f>AVERAGE(AC47:AE47)</f>
        <v>11223.666666666666</v>
      </c>
      <c r="AK47" s="60"/>
      <c r="AL47" s="61" t="s">
        <v>76</v>
      </c>
      <c r="AM47" s="61" t="s">
        <v>77</v>
      </c>
      <c r="AN47" s="61" t="s">
        <v>78</v>
      </c>
      <c r="AO47" s="61" t="s">
        <v>79</v>
      </c>
      <c r="AP47" s="63" t="s">
        <v>80</v>
      </c>
      <c r="AQ47" s="62" t="s">
        <v>81</v>
      </c>
    </row>
    <row r="48" spans="20:43" ht="19.5" customHeight="1" x14ac:dyDescent="0.4">
      <c r="AB48" s="41" t="s">
        <v>110</v>
      </c>
      <c r="AC48" s="41">
        <v>26</v>
      </c>
      <c r="AD48" s="41">
        <v>22</v>
      </c>
      <c r="AE48" s="41">
        <v>25</v>
      </c>
      <c r="AF48" s="41">
        <f>SUM(AC48:AE48)</f>
        <v>73</v>
      </c>
      <c r="AG48" s="138">
        <f>AVERAGE(AC48:AE48)</f>
        <v>24.333333333333332</v>
      </c>
      <c r="AK48" s="76" t="s">
        <v>82</v>
      </c>
      <c r="AL48" s="48" t="s">
        <v>83</v>
      </c>
      <c r="AM48" s="48">
        <v>6686400</v>
      </c>
      <c r="AN48" s="48">
        <v>7525600</v>
      </c>
      <c r="AO48" s="48">
        <v>6975900</v>
      </c>
      <c r="AP48" s="64">
        <f>AO48-AN48</f>
        <v>-549700</v>
      </c>
      <c r="AQ48" s="59"/>
    </row>
    <row r="49" spans="20:43" ht="19.5" customHeight="1" x14ac:dyDescent="0.4">
      <c r="AB49" s="137" t="s">
        <v>109</v>
      </c>
      <c r="AC49" s="139">
        <f>AC47/AC48</f>
        <v>483.76923076923077</v>
      </c>
      <c r="AD49" s="139">
        <f t="shared" ref="AD49:AE49" si="3">AD47/AD48</f>
        <v>414.54545454545456</v>
      </c>
      <c r="AE49" s="139">
        <f t="shared" si="3"/>
        <v>478.92</v>
      </c>
      <c r="AF49" s="139">
        <f>AF47/AF48</f>
        <v>461.24657534246575</v>
      </c>
      <c r="AG49" s="138">
        <f t="shared" ref="AG49" si="4">AG47/AG48</f>
        <v>461.24657534246575</v>
      </c>
      <c r="AK49" s="77" t="s">
        <v>84</v>
      </c>
      <c r="AL49" s="46" t="s">
        <v>85</v>
      </c>
      <c r="AM49" s="46"/>
      <c r="AN49" s="46"/>
      <c r="AO49" s="46"/>
      <c r="AP49" s="65">
        <f t="shared" ref="AP49:AP58" si="5">AO49-AN49</f>
        <v>0</v>
      </c>
      <c r="AQ49" s="58"/>
    </row>
    <row r="50" spans="20:43" ht="19.5" customHeight="1" x14ac:dyDescent="0.4">
      <c r="AK50" s="77" t="s">
        <v>86</v>
      </c>
      <c r="AL50" s="46" t="s">
        <v>83</v>
      </c>
      <c r="AM50" s="46">
        <v>1164800</v>
      </c>
      <c r="AN50" s="46">
        <v>672000</v>
      </c>
      <c r="AO50" s="46">
        <v>912000</v>
      </c>
      <c r="AP50" s="65">
        <f t="shared" si="5"/>
        <v>240000</v>
      </c>
      <c r="AQ50" s="58"/>
    </row>
    <row r="51" spans="20:43" ht="19.5" customHeight="1" x14ac:dyDescent="0.4">
      <c r="AK51" s="77" t="s">
        <v>87</v>
      </c>
      <c r="AL51" s="46" t="s">
        <v>88</v>
      </c>
      <c r="AM51" s="46">
        <v>1089650</v>
      </c>
      <c r="AN51" s="46">
        <v>1291300</v>
      </c>
      <c r="AO51" s="46">
        <v>982350</v>
      </c>
      <c r="AP51" s="66">
        <f t="shared" si="5"/>
        <v>-308950</v>
      </c>
      <c r="AQ51" s="58"/>
    </row>
    <row r="52" spans="20:43" ht="19.5" customHeight="1" x14ac:dyDescent="0.4">
      <c r="T52" s="40"/>
      <c r="AK52" s="77" t="s">
        <v>89</v>
      </c>
      <c r="AL52" s="46" t="s">
        <v>88</v>
      </c>
      <c r="AM52" s="46">
        <v>7028000</v>
      </c>
      <c r="AN52" s="46">
        <v>13080000</v>
      </c>
      <c r="AO52" s="46">
        <v>7388000</v>
      </c>
      <c r="AP52" s="66">
        <f t="shared" si="5"/>
        <v>-5692000</v>
      </c>
      <c r="AQ52" s="58" t="s">
        <v>91</v>
      </c>
    </row>
    <row r="53" spans="20:43" ht="19.5" customHeight="1" x14ac:dyDescent="0.4">
      <c r="T53" s="40"/>
      <c r="AK53" s="77" t="s">
        <v>92</v>
      </c>
      <c r="AL53" s="46" t="s">
        <v>88</v>
      </c>
      <c r="AM53" s="46"/>
      <c r="AN53" s="46"/>
      <c r="AO53" s="46">
        <v>1223100</v>
      </c>
      <c r="AP53" s="65">
        <f t="shared" si="5"/>
        <v>1223100</v>
      </c>
      <c r="AQ53" s="58"/>
    </row>
    <row r="54" spans="20:43" ht="20.25" customHeight="1" x14ac:dyDescent="0.4">
      <c r="AK54" s="77" t="s">
        <v>93</v>
      </c>
      <c r="AL54" s="46" t="s">
        <v>94</v>
      </c>
      <c r="AM54" s="46"/>
      <c r="AN54" s="46">
        <v>1200000</v>
      </c>
      <c r="AO54" s="46"/>
      <c r="AP54" s="66">
        <f t="shared" si="5"/>
        <v>-1200000</v>
      </c>
      <c r="AQ54" s="58"/>
    </row>
    <row r="55" spans="20:43" ht="20.25" customHeight="1" thickBot="1" x14ac:dyDescent="0.45">
      <c r="AK55" s="78" t="s">
        <v>95</v>
      </c>
      <c r="AL55" s="67" t="s">
        <v>96</v>
      </c>
      <c r="AM55" s="67">
        <v>300000</v>
      </c>
      <c r="AN55" s="67">
        <v>300000</v>
      </c>
      <c r="AO55" s="67">
        <v>300000</v>
      </c>
      <c r="AP55" s="68">
        <f t="shared" si="5"/>
        <v>0</v>
      </c>
      <c r="AQ55" s="69"/>
    </row>
    <row r="56" spans="20:43" ht="20.25" customHeight="1" thickBot="1" x14ac:dyDescent="0.45">
      <c r="AK56" s="79" t="s">
        <v>97</v>
      </c>
      <c r="AL56" s="73"/>
      <c r="AM56" s="73">
        <f>SUM(AM48:AM55)</f>
        <v>16268850</v>
      </c>
      <c r="AN56" s="73">
        <f>SUM(AN48:AN55)</f>
        <v>24068900</v>
      </c>
      <c r="AO56" s="73">
        <f>SUM(AO48:AO55)</f>
        <v>17781350</v>
      </c>
      <c r="AP56" s="74">
        <f t="shared" si="5"/>
        <v>-6287550</v>
      </c>
      <c r="AQ56" s="75"/>
    </row>
    <row r="57" spans="20:43" ht="20.25" customHeight="1" thickBot="1" x14ac:dyDescent="0.45">
      <c r="AK57" s="80" t="s">
        <v>30</v>
      </c>
      <c r="AL57" s="70" t="s">
        <v>83</v>
      </c>
      <c r="AM57" s="70">
        <v>19700000</v>
      </c>
      <c r="AN57" s="70">
        <v>23570000</v>
      </c>
      <c r="AO57" s="70">
        <v>21740000</v>
      </c>
      <c r="AP57" s="71"/>
      <c r="AQ57" s="72"/>
    </row>
    <row r="58" spans="20:43" ht="20.25" customHeight="1" thickBot="1" x14ac:dyDescent="0.45">
      <c r="AK58" s="79" t="s">
        <v>25</v>
      </c>
      <c r="AL58" s="73"/>
      <c r="AM58" s="73">
        <f>AM57</f>
        <v>19700000</v>
      </c>
      <c r="AN58" s="73">
        <f>AN57</f>
        <v>23570000</v>
      </c>
      <c r="AO58" s="73">
        <f>AO57</f>
        <v>21740000</v>
      </c>
      <c r="AP58" s="74">
        <f t="shared" si="5"/>
        <v>-1830000</v>
      </c>
      <c r="AQ58" s="75"/>
    </row>
    <row r="60" spans="20:43" ht="19.2" x14ac:dyDescent="0.4">
      <c r="T60" s="89" t="s">
        <v>314</v>
      </c>
    </row>
    <row r="72" spans="20:30" ht="18" thickBot="1" x14ac:dyDescent="0.45"/>
    <row r="73" spans="20:30" ht="18" thickBot="1" x14ac:dyDescent="0.45">
      <c r="AB73" s="235" t="s">
        <v>303</v>
      </c>
      <c r="AC73" s="236" t="s">
        <v>307</v>
      </c>
      <c r="AD73" s="237" t="s">
        <v>308</v>
      </c>
    </row>
    <row r="74" spans="20:30" x14ac:dyDescent="0.4">
      <c r="AB74" s="88" t="s">
        <v>304</v>
      </c>
      <c r="AC74" s="27">
        <v>8</v>
      </c>
      <c r="AD74" s="234" t="s">
        <v>309</v>
      </c>
    </row>
    <row r="75" spans="20:30" ht="19.2" x14ac:dyDescent="0.4">
      <c r="T75" s="89" t="s">
        <v>316</v>
      </c>
      <c r="AB75" s="45" t="s">
        <v>305</v>
      </c>
      <c r="AC75" s="42">
        <v>1</v>
      </c>
      <c r="AD75" s="232" t="s">
        <v>310</v>
      </c>
    </row>
    <row r="76" spans="20:30" ht="18" thickBot="1" x14ac:dyDescent="0.45">
      <c r="AB76" s="24" t="s">
        <v>306</v>
      </c>
      <c r="AC76" s="25">
        <v>13</v>
      </c>
      <c r="AD76" s="233" t="s">
        <v>311</v>
      </c>
    </row>
  </sheetData>
  <mergeCells count="3">
    <mergeCell ref="A2:B2"/>
    <mergeCell ref="B3:B8"/>
    <mergeCell ref="T16:Y16"/>
  </mergeCells>
  <phoneticPr fontId="2" type="noConversion"/>
  <pageMargins left="1.1200000000000001" right="0.17" top="0.24" bottom="0.18" header="0.16" footer="0.17"/>
  <pageSetup paperSize="9" scale="67" orientation="landscape" horizontalDpi="200" verticalDpi="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1"/>
  <sheetViews>
    <sheetView showGridLines="0" topLeftCell="R22" zoomScale="86" zoomScaleNormal="86" workbookViewId="0">
      <selection activeCell="Y95" sqref="Y95"/>
    </sheetView>
  </sheetViews>
  <sheetFormatPr defaultColWidth="9" defaultRowHeight="17.399999999999999" x14ac:dyDescent="0.4"/>
  <cols>
    <col min="1" max="1" width="0" style="41" hidden="1" customWidth="1"/>
    <col min="2" max="6" width="9" style="41"/>
    <col min="7" max="7" width="9.5" style="41" bestFit="1" customWidth="1"/>
    <col min="8" max="8" width="13" style="41" bestFit="1" customWidth="1"/>
    <col min="9" max="10" width="9" style="41"/>
    <col min="11" max="11" width="10.5" style="41" customWidth="1"/>
    <col min="12" max="15" width="9" style="41"/>
    <col min="16" max="16" width="11.19921875" style="41" customWidth="1"/>
    <col min="17" max="19" width="9" style="41"/>
    <col min="20" max="20" width="5.8984375" style="41" customWidth="1"/>
    <col min="21" max="21" width="33.3984375" style="41" customWidth="1"/>
    <col min="22" max="22" width="61" style="41" customWidth="1"/>
    <col min="23" max="23" width="11.8984375" style="41" bestFit="1" customWidth="1"/>
    <col min="24" max="24" width="13" style="41" bestFit="1" customWidth="1"/>
    <col min="25" max="25" width="23.8984375" style="41" customWidth="1"/>
    <col min="26" max="26" width="9" style="41"/>
    <col min="27" max="27" width="11.8984375" style="41" bestFit="1" customWidth="1"/>
    <col min="28" max="28" width="17.59765625" style="41" customWidth="1"/>
    <col min="29" max="29" width="9.5" style="41" customWidth="1"/>
    <col min="30" max="30" width="36.3984375" style="41" customWidth="1"/>
    <col min="31" max="33" width="9.5" style="41" customWidth="1"/>
    <col min="34" max="34" width="15.3984375" style="41" customWidth="1"/>
    <col min="35" max="35" width="16.09765625" style="41" customWidth="1"/>
    <col min="36" max="36" width="9" style="41"/>
    <col min="37" max="37" width="20.59765625" style="41" customWidth="1"/>
    <col min="38" max="38" width="13.69921875" style="41" customWidth="1"/>
    <col min="39" max="41" width="11.8984375" style="41" bestFit="1" customWidth="1"/>
    <col min="42" max="42" width="15" style="41" customWidth="1"/>
    <col min="43" max="43" width="36" style="41" customWidth="1"/>
    <col min="44" max="16384" width="9" style="41"/>
  </cols>
  <sheetData>
    <row r="1" spans="1:25" ht="18" thickBot="1" x14ac:dyDescent="0.45">
      <c r="A1" s="1"/>
      <c r="B1" s="18" t="s">
        <v>39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16</v>
      </c>
      <c r="R1" s="1"/>
    </row>
    <row r="2" spans="1:25" x14ac:dyDescent="0.4">
      <c r="A2" s="274"/>
      <c r="B2" s="274"/>
      <c r="C2" s="11" t="s">
        <v>41</v>
      </c>
      <c r="D2" s="11" t="s">
        <v>13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14</v>
      </c>
      <c r="Q2" s="11" t="s">
        <v>17</v>
      </c>
      <c r="R2" s="12" t="s">
        <v>15</v>
      </c>
    </row>
    <row r="3" spans="1:25" x14ac:dyDescent="0.4">
      <c r="A3" s="4"/>
      <c r="B3" s="270" t="s">
        <v>46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270"/>
      <c r="C4" s="19" t="s">
        <v>47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270"/>
      <c r="C5" s="20" t="s">
        <v>23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270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20</v>
      </c>
    </row>
    <row r="7" spans="1:25" x14ac:dyDescent="0.4">
      <c r="A7" s="4"/>
      <c r="B7" s="270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50</v>
      </c>
    </row>
    <row r="8" spans="1:25" ht="18" thickBot="1" x14ac:dyDescent="0.45">
      <c r="A8" s="14"/>
      <c r="B8" s="271"/>
      <c r="C8" s="15" t="s">
        <v>51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8" hidden="1" thickBot="1" x14ac:dyDescent="0.45">
      <c r="H9" s="34">
        <f>9320000+X15+2800000</f>
        <v>403759074</v>
      </c>
      <c r="T9" s="35" t="s">
        <v>279</v>
      </c>
      <c r="X9" s="140" t="s">
        <v>112</v>
      </c>
      <c r="Y9" s="150">
        <f ca="1">TODAY()</f>
        <v>46117</v>
      </c>
    </row>
    <row r="10" spans="1:25" ht="20.25" hidden="1" customHeight="1" thickBot="1" x14ac:dyDescent="0.45">
      <c r="T10" s="83" t="s">
        <v>52</v>
      </c>
      <c r="U10" s="84" t="s">
        <v>54</v>
      </c>
      <c r="V10" s="84" t="s">
        <v>55</v>
      </c>
      <c r="W10" s="84"/>
      <c r="X10" s="84" t="s">
        <v>56</v>
      </c>
      <c r="Y10" s="85" t="s">
        <v>57</v>
      </c>
    </row>
    <row r="11" spans="1:25" ht="23.25" hidden="1" customHeight="1" x14ac:dyDescent="0.4">
      <c r="T11" s="88"/>
      <c r="U11" s="27"/>
      <c r="V11" s="27"/>
      <c r="W11" s="48"/>
      <c r="X11" s="48"/>
      <c r="Y11" s="28"/>
    </row>
    <row r="12" spans="1:25" ht="23.25" hidden="1" customHeight="1" x14ac:dyDescent="0.4">
      <c r="T12" s="45"/>
      <c r="U12" s="42"/>
      <c r="V12" s="42"/>
      <c r="W12" s="46"/>
      <c r="X12" s="46"/>
      <c r="Y12" s="23"/>
    </row>
    <row r="13" spans="1:25" ht="111" hidden="1" customHeight="1" thickBot="1" x14ac:dyDescent="0.45">
      <c r="T13" s="24">
        <v>1</v>
      </c>
      <c r="U13" s="152" t="s">
        <v>280</v>
      </c>
      <c r="V13" s="53" t="s">
        <v>285</v>
      </c>
      <c r="W13" s="33"/>
      <c r="X13" s="33">
        <v>391639074</v>
      </c>
      <c r="Y13" s="26" t="s">
        <v>58</v>
      </c>
    </row>
    <row r="14" spans="1:25" ht="40.5" hidden="1" customHeight="1" thickBot="1" x14ac:dyDescent="0.45">
      <c r="T14" s="51"/>
      <c r="U14" s="36"/>
      <c r="V14" s="54"/>
      <c r="W14" s="37"/>
      <c r="X14" s="37"/>
      <c r="Y14" s="239"/>
    </row>
    <row r="15" spans="1:25" ht="18" hidden="1" thickBot="1" x14ac:dyDescent="0.45">
      <c r="W15" s="216" t="s">
        <v>25</v>
      </c>
      <c r="X15" s="30">
        <f>SUM(X11:X14)</f>
        <v>391639074</v>
      </c>
    </row>
    <row r="16" spans="1:25" x14ac:dyDescent="0.4">
      <c r="T16" s="277"/>
      <c r="U16" s="278"/>
      <c r="V16" s="278"/>
      <c r="W16" s="278"/>
      <c r="X16" s="278"/>
      <c r="Y16" s="278"/>
    </row>
    <row r="17" spans="20:27" x14ac:dyDescent="0.4">
      <c r="AA17" s="47">
        <f>25140000+2100000+16590000</f>
        <v>43830000</v>
      </c>
    </row>
    <row r="18" spans="20:27" x14ac:dyDescent="0.4">
      <c r="AA18" s="47"/>
    </row>
    <row r="19" spans="20:27" x14ac:dyDescent="0.4">
      <c r="AA19" s="47"/>
    </row>
    <row r="20" spans="20:27" x14ac:dyDescent="0.4">
      <c r="AA20" s="47"/>
    </row>
    <row r="21" spans="20:27" x14ac:dyDescent="0.4">
      <c r="AA21" s="47"/>
    </row>
    <row r="22" spans="20:27" x14ac:dyDescent="0.4">
      <c r="AA22" s="47"/>
    </row>
    <row r="28" spans="20:27" ht="32.25" customHeight="1" thickBot="1" x14ac:dyDescent="0.45"/>
    <row r="29" spans="20:27" ht="18" hidden="1" thickBot="1" x14ac:dyDescent="0.45"/>
    <row r="30" spans="20:27" ht="8.25" hidden="1" customHeight="1" x14ac:dyDescent="0.4"/>
    <row r="31" spans="20:27" ht="18" hidden="1" thickBot="1" x14ac:dyDescent="0.45">
      <c r="T31" s="35" t="s">
        <v>61</v>
      </c>
    </row>
    <row r="32" spans="20:27" ht="20.25" hidden="1" customHeight="1" thickBot="1" x14ac:dyDescent="0.45">
      <c r="T32" s="29" t="s">
        <v>52</v>
      </c>
      <c r="U32" s="86" t="s">
        <v>62</v>
      </c>
      <c r="V32" s="86" t="s">
        <v>63</v>
      </c>
      <c r="W32" s="86" t="s">
        <v>33</v>
      </c>
      <c r="X32" s="86" t="s">
        <v>34</v>
      </c>
      <c r="Y32" s="87" t="s">
        <v>57</v>
      </c>
    </row>
    <row r="33" spans="20:35" ht="21.75" hidden="1" customHeight="1" thickBot="1" x14ac:dyDescent="0.45">
      <c r="T33" s="51">
        <v>1</v>
      </c>
      <c r="U33" s="36"/>
      <c r="V33" s="54"/>
      <c r="W33" s="37"/>
      <c r="X33" s="37"/>
      <c r="Y33" s="57"/>
    </row>
    <row r="34" spans="20:35" ht="38.25" hidden="1" customHeight="1" thickBot="1" x14ac:dyDescent="0.45">
      <c r="T34" s="51">
        <v>2</v>
      </c>
      <c r="U34" s="36"/>
      <c r="V34" s="38"/>
      <c r="W34" s="37"/>
      <c r="X34" s="37"/>
      <c r="Y34" s="43"/>
    </row>
    <row r="35" spans="20:35" ht="18" hidden="1" thickBot="1" x14ac:dyDescent="0.45">
      <c r="W35" s="216" t="s">
        <v>25</v>
      </c>
      <c r="X35" s="30">
        <f>SUM(X33:X34)</f>
        <v>0</v>
      </c>
    </row>
    <row r="36" spans="20:35" ht="8.25" hidden="1" customHeight="1" x14ac:dyDescent="0.4"/>
    <row r="37" spans="20:35" ht="18" hidden="1" thickBot="1" x14ac:dyDescent="0.45">
      <c r="T37" s="35" t="s">
        <v>66</v>
      </c>
    </row>
    <row r="38" spans="20:35" ht="22.5" hidden="1" customHeight="1" thickBot="1" x14ac:dyDescent="0.45">
      <c r="T38" s="91" t="s">
        <v>52</v>
      </c>
      <c r="U38" s="118" t="s">
        <v>62</v>
      </c>
      <c r="V38" s="118" t="s">
        <v>35</v>
      </c>
      <c r="W38" s="115"/>
      <c r="X38" s="118" t="s">
        <v>68</v>
      </c>
      <c r="Y38" s="119" t="s">
        <v>69</v>
      </c>
    </row>
    <row r="39" spans="20:35" ht="76.5" hidden="1" customHeight="1" x14ac:dyDescent="0.4">
      <c r="T39" s="44">
        <v>1</v>
      </c>
      <c r="U39" s="39" t="s">
        <v>99</v>
      </c>
      <c r="V39" s="81" t="s">
        <v>103</v>
      </c>
      <c r="W39" s="120"/>
      <c r="X39" s="121">
        <v>21062358</v>
      </c>
      <c r="Y39" s="122"/>
    </row>
    <row r="40" spans="20:35" ht="55.5" hidden="1" customHeight="1" thickBot="1" x14ac:dyDescent="0.45">
      <c r="T40" s="24">
        <v>2</v>
      </c>
      <c r="U40" s="25" t="s">
        <v>104</v>
      </c>
      <c r="V40" s="82" t="s">
        <v>105</v>
      </c>
      <c r="W40" s="112"/>
      <c r="X40" s="114">
        <v>13898250</v>
      </c>
      <c r="Y40" s="113"/>
    </row>
    <row r="41" spans="20:35" ht="23.25" hidden="1" customHeight="1" thickBot="1" x14ac:dyDescent="0.45">
      <c r="W41" s="216" t="s">
        <v>25</v>
      </c>
      <c r="X41" s="30">
        <f>SUM(X39:X40)</f>
        <v>34960608</v>
      </c>
    </row>
    <row r="42" spans="20:35" ht="19.5" customHeight="1" thickBot="1" x14ac:dyDescent="0.45">
      <c r="T42" s="231" t="s">
        <v>317</v>
      </c>
      <c r="Y42" s="147" t="s">
        <v>318</v>
      </c>
      <c r="AF42" s="29"/>
      <c r="AG42" s="86" t="s">
        <v>70</v>
      </c>
      <c r="AH42" s="86" t="s">
        <v>71</v>
      </c>
      <c r="AI42" s="87" t="s">
        <v>31</v>
      </c>
    </row>
    <row r="43" spans="20:35" ht="19.5" customHeight="1" thickBot="1" x14ac:dyDescent="0.45">
      <c r="T43" s="91" t="s">
        <v>26</v>
      </c>
      <c r="U43" s="118" t="s">
        <v>32</v>
      </c>
      <c r="V43" s="118" t="s">
        <v>35</v>
      </c>
      <c r="W43" s="118" t="s">
        <v>33</v>
      </c>
      <c r="X43" s="118" t="s">
        <v>34</v>
      </c>
      <c r="Y43" s="119" t="s">
        <v>264</v>
      </c>
      <c r="AF43" s="88" t="s">
        <v>29</v>
      </c>
      <c r="AG43" s="48">
        <v>1050000</v>
      </c>
      <c r="AH43" s="55">
        <v>1000000</v>
      </c>
      <c r="AI43" s="279" t="s">
        <v>73</v>
      </c>
    </row>
    <row r="44" spans="20:35" ht="189.75" customHeight="1" thickBot="1" x14ac:dyDescent="0.45">
      <c r="T44" s="44">
        <v>1</v>
      </c>
      <c r="U44" s="229" t="s">
        <v>321</v>
      </c>
      <c r="V44" s="248" t="s">
        <v>328</v>
      </c>
      <c r="W44" s="116">
        <v>1116000</v>
      </c>
      <c r="X44" s="116">
        <f>W44</f>
        <v>1116000</v>
      </c>
      <c r="Y44" s="185"/>
      <c r="AF44" s="24" t="s">
        <v>74</v>
      </c>
      <c r="AG44" s="33">
        <v>1200000</v>
      </c>
      <c r="AH44" s="56">
        <v>1150000</v>
      </c>
      <c r="AI44" s="280"/>
    </row>
    <row r="45" spans="20:35" ht="189.75" customHeight="1" x14ac:dyDescent="0.4">
      <c r="T45" s="240">
        <v>2</v>
      </c>
      <c r="U45" s="241" t="s">
        <v>319</v>
      </c>
      <c r="V45" s="242" t="s">
        <v>327</v>
      </c>
      <c r="W45" s="70">
        <v>223400</v>
      </c>
      <c r="X45" s="70">
        <f>W45</f>
        <v>223400</v>
      </c>
      <c r="Y45" s="243"/>
      <c r="AF45" s="244"/>
      <c r="AG45" s="245"/>
      <c r="AH45" s="246"/>
      <c r="AI45" s="244"/>
    </row>
    <row r="46" spans="20:35" ht="169.5" customHeight="1" thickBot="1" x14ac:dyDescent="0.45">
      <c r="T46" s="24">
        <v>3</v>
      </c>
      <c r="U46" s="25" t="s">
        <v>322</v>
      </c>
      <c r="V46" s="247" t="s">
        <v>324</v>
      </c>
      <c r="W46" s="111">
        <v>210000</v>
      </c>
      <c r="X46" s="111">
        <v>210000</v>
      </c>
      <c r="Y46" s="110"/>
    </row>
    <row r="47" spans="20:35" ht="195" customHeight="1" thickBot="1" x14ac:dyDescent="0.45">
      <c r="T47" s="24">
        <v>4</v>
      </c>
      <c r="U47" s="25" t="s">
        <v>320</v>
      </c>
      <c r="V47" s="247" t="s">
        <v>329</v>
      </c>
      <c r="W47" s="111">
        <v>551500</v>
      </c>
      <c r="X47" s="111">
        <v>540000</v>
      </c>
      <c r="Y47" s="110"/>
    </row>
    <row r="48" spans="20:35" ht="195" customHeight="1" thickBot="1" x14ac:dyDescent="0.45">
      <c r="T48" s="24">
        <v>5</v>
      </c>
      <c r="U48" s="25" t="s">
        <v>323</v>
      </c>
      <c r="V48" s="53" t="s">
        <v>330</v>
      </c>
      <c r="W48" s="111">
        <v>524800</v>
      </c>
      <c r="X48" s="111">
        <v>510000</v>
      </c>
      <c r="Y48" s="110"/>
    </row>
    <row r="49" spans="20:43" ht="162" customHeight="1" thickBot="1" x14ac:dyDescent="0.45">
      <c r="T49" s="24">
        <v>6</v>
      </c>
      <c r="U49" s="25" t="s">
        <v>313</v>
      </c>
      <c r="V49" s="247" t="s">
        <v>331</v>
      </c>
      <c r="W49" s="111">
        <v>2900000</v>
      </c>
      <c r="X49" s="111">
        <v>2600000</v>
      </c>
      <c r="Y49" s="110"/>
    </row>
    <row r="50" spans="20:43" ht="19.5" customHeight="1" thickBot="1" x14ac:dyDescent="0.45">
      <c r="W50" s="216" t="s">
        <v>59</v>
      </c>
      <c r="X50" s="30">
        <f>SUM(X44:X49)</f>
        <v>5199400</v>
      </c>
      <c r="AB50" s="125"/>
      <c r="AC50" s="126" t="s">
        <v>107</v>
      </c>
      <c r="AD50" s="126" t="s">
        <v>100</v>
      </c>
      <c r="AE50" s="126" t="s">
        <v>101</v>
      </c>
      <c r="AF50" s="126" t="s">
        <v>36</v>
      </c>
      <c r="AG50" s="127" t="s">
        <v>108</v>
      </c>
    </row>
    <row r="51" spans="20:43" ht="10.5" customHeight="1" thickBot="1" x14ac:dyDescent="0.45">
      <c r="T51" s="40"/>
      <c r="U51" s="128"/>
      <c r="V51" s="128"/>
      <c r="W51" s="128"/>
      <c r="X51" s="128"/>
      <c r="AB51" s="132" t="s">
        <v>102</v>
      </c>
      <c r="AC51" s="48">
        <v>1529</v>
      </c>
      <c r="AD51" s="48">
        <v>1529</v>
      </c>
      <c r="AE51" s="48">
        <v>1601</v>
      </c>
      <c r="AF51" s="133">
        <f>SUM(AC51:AE51)</f>
        <v>4659</v>
      </c>
      <c r="AG51" s="134">
        <f>AVERAGE(AC51:AE51)</f>
        <v>1553</v>
      </c>
      <c r="AK51" s="52" t="s">
        <v>75</v>
      </c>
    </row>
    <row r="52" spans="20:43" ht="19.5" customHeight="1" thickBot="1" x14ac:dyDescent="0.45">
      <c r="T52" s="89" t="s">
        <v>315</v>
      </c>
      <c r="AB52" s="131" t="s">
        <v>106</v>
      </c>
      <c r="AC52" s="135">
        <v>12578</v>
      </c>
      <c r="AD52" s="135">
        <v>9120</v>
      </c>
      <c r="AE52" s="135">
        <v>11973</v>
      </c>
      <c r="AF52" s="135">
        <f>SUM(AC52:AE52)</f>
        <v>33671</v>
      </c>
      <c r="AG52" s="136">
        <f>AVERAGE(AC52:AE52)</f>
        <v>11223.666666666666</v>
      </c>
      <c r="AK52" s="60"/>
      <c r="AL52" s="61" t="s">
        <v>76</v>
      </c>
      <c r="AM52" s="61" t="s">
        <v>77</v>
      </c>
      <c r="AN52" s="61" t="s">
        <v>78</v>
      </c>
      <c r="AO52" s="61" t="s">
        <v>79</v>
      </c>
      <c r="AP52" s="63" t="s">
        <v>80</v>
      </c>
      <c r="AQ52" s="62" t="s">
        <v>81</v>
      </c>
    </row>
    <row r="53" spans="20:43" ht="19.5" customHeight="1" x14ac:dyDescent="0.4">
      <c r="AB53" s="41" t="s">
        <v>110</v>
      </c>
      <c r="AC53" s="41">
        <v>26</v>
      </c>
      <c r="AD53" s="41">
        <v>22</v>
      </c>
      <c r="AE53" s="41">
        <v>25</v>
      </c>
      <c r="AF53" s="41">
        <f>SUM(AC53:AE53)</f>
        <v>73</v>
      </c>
      <c r="AG53" s="138">
        <f>AVERAGE(AC53:AE53)</f>
        <v>24.333333333333332</v>
      </c>
      <c r="AK53" s="76" t="s">
        <v>82</v>
      </c>
      <c r="AL53" s="48" t="s">
        <v>83</v>
      </c>
      <c r="AM53" s="48">
        <v>6686400</v>
      </c>
      <c r="AN53" s="48">
        <v>7525600</v>
      </c>
      <c r="AO53" s="48">
        <v>6975900</v>
      </c>
      <c r="AP53" s="64">
        <f>AO53-AN53</f>
        <v>-549700</v>
      </c>
      <c r="AQ53" s="59"/>
    </row>
    <row r="54" spans="20:43" ht="19.5" customHeight="1" x14ac:dyDescent="0.4">
      <c r="AB54" s="137" t="s">
        <v>109</v>
      </c>
      <c r="AC54" s="139">
        <f>AC52/AC53</f>
        <v>483.76923076923077</v>
      </c>
      <c r="AD54" s="139">
        <f t="shared" ref="AD54:AE54" si="3">AD52/AD53</f>
        <v>414.54545454545456</v>
      </c>
      <c r="AE54" s="139">
        <f t="shared" si="3"/>
        <v>478.92</v>
      </c>
      <c r="AF54" s="139">
        <f>AF52/AF53</f>
        <v>461.24657534246575</v>
      </c>
      <c r="AG54" s="138">
        <f t="shared" ref="AG54" si="4">AG52/AG53</f>
        <v>461.24657534246575</v>
      </c>
      <c r="AK54" s="77" t="s">
        <v>84</v>
      </c>
      <c r="AL54" s="46" t="s">
        <v>85</v>
      </c>
      <c r="AM54" s="46"/>
      <c r="AN54" s="46"/>
      <c r="AO54" s="46"/>
      <c r="AP54" s="65">
        <f t="shared" ref="AP54:AP63" si="5">AO54-AN54</f>
        <v>0</v>
      </c>
      <c r="AQ54" s="58"/>
    </row>
    <row r="55" spans="20:43" ht="19.5" customHeight="1" x14ac:dyDescent="0.4">
      <c r="AK55" s="77" t="s">
        <v>86</v>
      </c>
      <c r="AL55" s="46" t="s">
        <v>83</v>
      </c>
      <c r="AM55" s="46">
        <v>1164800</v>
      </c>
      <c r="AN55" s="46">
        <v>672000</v>
      </c>
      <c r="AO55" s="46">
        <v>912000</v>
      </c>
      <c r="AP55" s="65">
        <f t="shared" si="5"/>
        <v>240000</v>
      </c>
      <c r="AQ55" s="58"/>
    </row>
    <row r="56" spans="20:43" ht="19.5" customHeight="1" x14ac:dyDescent="0.4">
      <c r="AK56" s="77" t="s">
        <v>87</v>
      </c>
      <c r="AL56" s="46" t="s">
        <v>88</v>
      </c>
      <c r="AM56" s="46">
        <v>1089650</v>
      </c>
      <c r="AN56" s="46">
        <v>1291300</v>
      </c>
      <c r="AO56" s="46">
        <v>982350</v>
      </c>
      <c r="AP56" s="66">
        <f t="shared" si="5"/>
        <v>-308950</v>
      </c>
      <c r="AQ56" s="58"/>
    </row>
    <row r="57" spans="20:43" ht="19.5" customHeight="1" x14ac:dyDescent="0.4">
      <c r="T57" s="40"/>
      <c r="AK57" s="77" t="s">
        <v>89</v>
      </c>
      <c r="AL57" s="46" t="s">
        <v>88</v>
      </c>
      <c r="AM57" s="46">
        <v>7028000</v>
      </c>
      <c r="AN57" s="46">
        <v>13080000</v>
      </c>
      <c r="AO57" s="46">
        <v>7388000</v>
      </c>
      <c r="AP57" s="66">
        <f t="shared" si="5"/>
        <v>-5692000</v>
      </c>
      <c r="AQ57" s="58" t="s">
        <v>91</v>
      </c>
    </row>
    <row r="58" spans="20:43" ht="19.5" customHeight="1" x14ac:dyDescent="0.4">
      <c r="T58" s="40"/>
      <c r="AK58" s="77" t="s">
        <v>92</v>
      </c>
      <c r="AL58" s="46" t="s">
        <v>88</v>
      </c>
      <c r="AM58" s="46"/>
      <c r="AN58" s="46"/>
      <c r="AO58" s="46">
        <v>1223100</v>
      </c>
      <c r="AP58" s="65">
        <f t="shared" si="5"/>
        <v>1223100</v>
      </c>
      <c r="AQ58" s="58"/>
    </row>
    <row r="59" spans="20:43" ht="20.25" customHeight="1" x14ac:dyDescent="0.4">
      <c r="AK59" s="77" t="s">
        <v>93</v>
      </c>
      <c r="AL59" s="46" t="s">
        <v>94</v>
      </c>
      <c r="AM59" s="46"/>
      <c r="AN59" s="46">
        <v>1200000</v>
      </c>
      <c r="AO59" s="46"/>
      <c r="AP59" s="66">
        <f t="shared" si="5"/>
        <v>-1200000</v>
      </c>
      <c r="AQ59" s="58"/>
    </row>
    <row r="60" spans="20:43" ht="20.25" customHeight="1" thickBot="1" x14ac:dyDescent="0.45">
      <c r="AK60" s="78" t="s">
        <v>95</v>
      </c>
      <c r="AL60" s="67" t="s">
        <v>96</v>
      </c>
      <c r="AM60" s="67">
        <v>300000</v>
      </c>
      <c r="AN60" s="67">
        <v>300000</v>
      </c>
      <c r="AO60" s="67">
        <v>300000</v>
      </c>
      <c r="AP60" s="68">
        <f t="shared" si="5"/>
        <v>0</v>
      </c>
      <c r="AQ60" s="69"/>
    </row>
    <row r="61" spans="20:43" ht="20.25" customHeight="1" thickBot="1" x14ac:dyDescent="0.45">
      <c r="AK61" s="79" t="s">
        <v>97</v>
      </c>
      <c r="AL61" s="73"/>
      <c r="AM61" s="73">
        <f>SUM(AM53:AM60)</f>
        <v>16268850</v>
      </c>
      <c r="AN61" s="73">
        <f>SUM(AN53:AN60)</f>
        <v>24068900</v>
      </c>
      <c r="AO61" s="73">
        <f>SUM(AO53:AO60)</f>
        <v>17781350</v>
      </c>
      <c r="AP61" s="74">
        <f t="shared" si="5"/>
        <v>-6287550</v>
      </c>
      <c r="AQ61" s="75"/>
    </row>
    <row r="62" spans="20:43" ht="20.25" customHeight="1" thickBot="1" x14ac:dyDescent="0.45">
      <c r="AK62" s="80" t="s">
        <v>30</v>
      </c>
      <c r="AL62" s="70" t="s">
        <v>83</v>
      </c>
      <c r="AM62" s="70">
        <v>19700000</v>
      </c>
      <c r="AN62" s="70">
        <v>23570000</v>
      </c>
      <c r="AO62" s="70">
        <v>21740000</v>
      </c>
      <c r="AP62" s="71"/>
      <c r="AQ62" s="72"/>
    </row>
    <row r="63" spans="20:43" ht="20.25" customHeight="1" thickBot="1" x14ac:dyDescent="0.45">
      <c r="AK63" s="79" t="s">
        <v>25</v>
      </c>
      <c r="AL63" s="73"/>
      <c r="AM63" s="73">
        <f>AM62</f>
        <v>19700000</v>
      </c>
      <c r="AN63" s="73">
        <f>AN62</f>
        <v>23570000</v>
      </c>
      <c r="AO63" s="73">
        <f>AO62</f>
        <v>21740000</v>
      </c>
      <c r="AP63" s="74">
        <f t="shared" si="5"/>
        <v>-1830000</v>
      </c>
      <c r="AQ63" s="75"/>
    </row>
    <row r="65" spans="20:30" ht="19.2" x14ac:dyDescent="0.4">
      <c r="T65" s="89" t="s">
        <v>314</v>
      </c>
    </row>
    <row r="77" spans="20:30" ht="18" thickBot="1" x14ac:dyDescent="0.45"/>
    <row r="78" spans="20:30" ht="18" thickBot="1" x14ac:dyDescent="0.45">
      <c r="AB78" s="235" t="s">
        <v>303</v>
      </c>
      <c r="AC78" s="236" t="s">
        <v>307</v>
      </c>
      <c r="AD78" s="237" t="s">
        <v>308</v>
      </c>
    </row>
    <row r="79" spans="20:30" x14ac:dyDescent="0.4">
      <c r="AB79" s="88" t="s">
        <v>304</v>
      </c>
      <c r="AC79" s="27">
        <v>8</v>
      </c>
      <c r="AD79" s="234" t="s">
        <v>309</v>
      </c>
    </row>
    <row r="80" spans="20:30" ht="19.2" x14ac:dyDescent="0.4">
      <c r="T80" s="89" t="s">
        <v>316</v>
      </c>
      <c r="AB80" s="45" t="s">
        <v>305</v>
      </c>
      <c r="AC80" s="42">
        <v>1</v>
      </c>
      <c r="AD80" s="232" t="s">
        <v>310</v>
      </c>
    </row>
    <row r="81" spans="28:30" ht="18" thickBot="1" x14ac:dyDescent="0.45">
      <c r="AB81" s="24" t="s">
        <v>306</v>
      </c>
      <c r="AC81" s="25">
        <v>13</v>
      </c>
      <c r="AD81" s="233" t="s">
        <v>311</v>
      </c>
    </row>
  </sheetData>
  <mergeCells count="4">
    <mergeCell ref="A2:B2"/>
    <mergeCell ref="B3:B8"/>
    <mergeCell ref="T16:Y16"/>
    <mergeCell ref="AI43:AI44"/>
  </mergeCells>
  <phoneticPr fontId="2" type="noConversion"/>
  <pageMargins left="1.1200000000000001" right="0.17" top="0.24" bottom="0.18" header="0.16" footer="0.17"/>
  <pageSetup paperSize="9" scale="67" orientation="landscape" horizontalDpi="200" verticalDpi="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6"/>
  <sheetViews>
    <sheetView showGridLines="0" topLeftCell="B16" zoomScale="86" zoomScaleNormal="86" workbookViewId="0">
      <selection activeCell="V44" sqref="V44"/>
    </sheetView>
  </sheetViews>
  <sheetFormatPr defaultColWidth="9" defaultRowHeight="17.399999999999999" x14ac:dyDescent="0.4"/>
  <cols>
    <col min="1" max="1" width="0" style="41" hidden="1" customWidth="1"/>
    <col min="2" max="6" width="9" style="41"/>
    <col min="7" max="7" width="9.5" style="41" bestFit="1" customWidth="1"/>
    <col min="8" max="8" width="13" style="41" bestFit="1" customWidth="1"/>
    <col min="9" max="10" width="9" style="41"/>
    <col min="11" max="11" width="10.5" style="41" customWidth="1"/>
    <col min="12" max="15" width="9" style="41"/>
    <col min="16" max="16" width="11.19921875" style="41" customWidth="1"/>
    <col min="17" max="19" width="9" style="41"/>
    <col min="20" max="20" width="5.8984375" style="41" customWidth="1"/>
    <col min="21" max="21" width="33.3984375" style="41" customWidth="1"/>
    <col min="22" max="22" width="61" style="41" customWidth="1"/>
    <col min="23" max="23" width="11.8984375" style="41" bestFit="1" customWidth="1"/>
    <col min="24" max="24" width="13" style="41" bestFit="1" customWidth="1"/>
    <col min="25" max="25" width="26.09765625" style="41" customWidth="1"/>
    <col min="26" max="26" width="9" style="41"/>
    <col min="27" max="27" width="11.8984375" style="41" bestFit="1" customWidth="1"/>
    <col min="28" max="28" width="17.59765625" style="41" customWidth="1"/>
    <col min="29" max="29" width="9.5" style="41" customWidth="1"/>
    <col min="30" max="30" width="36.3984375" style="41" customWidth="1"/>
    <col min="31" max="33" width="9.5" style="41" customWidth="1"/>
    <col min="34" max="34" width="15.3984375" style="41" customWidth="1"/>
    <col min="35" max="35" width="16.09765625" style="41" customWidth="1"/>
    <col min="36" max="36" width="9" style="41"/>
    <col min="37" max="37" width="20.59765625" style="41" customWidth="1"/>
    <col min="38" max="38" width="13.69921875" style="41" customWidth="1"/>
    <col min="39" max="41" width="11.8984375" style="41" bestFit="1" customWidth="1"/>
    <col min="42" max="42" width="15" style="41" customWidth="1"/>
    <col min="43" max="43" width="36" style="41" customWidth="1"/>
    <col min="44" max="16384" width="9" style="41"/>
  </cols>
  <sheetData>
    <row r="1" spans="1:25" ht="18" thickBot="1" x14ac:dyDescent="0.45">
      <c r="A1" s="1"/>
      <c r="B1" s="18" t="s">
        <v>39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16</v>
      </c>
      <c r="R1" s="1"/>
    </row>
    <row r="2" spans="1:25" x14ac:dyDescent="0.4">
      <c r="A2" s="274"/>
      <c r="B2" s="274"/>
      <c r="C2" s="11" t="s">
        <v>41</v>
      </c>
      <c r="D2" s="11" t="s">
        <v>13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14</v>
      </c>
      <c r="Q2" s="11" t="s">
        <v>17</v>
      </c>
      <c r="R2" s="12" t="s">
        <v>15</v>
      </c>
    </row>
    <row r="3" spans="1:25" x14ac:dyDescent="0.4">
      <c r="A3" s="4"/>
      <c r="B3" s="270" t="s">
        <v>18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270"/>
      <c r="C4" s="19" t="s">
        <v>19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270"/>
      <c r="C5" s="20" t="s">
        <v>23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270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20</v>
      </c>
    </row>
    <row r="7" spans="1:25" x14ac:dyDescent="0.4">
      <c r="A7" s="4"/>
      <c r="B7" s="270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21</v>
      </c>
    </row>
    <row r="8" spans="1:25" ht="18" thickBot="1" x14ac:dyDescent="0.45">
      <c r="A8" s="14"/>
      <c r="B8" s="271"/>
      <c r="C8" s="15" t="s">
        <v>11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8" hidden="1" thickBot="1" x14ac:dyDescent="0.45">
      <c r="H9" s="34">
        <f>9320000+X15+2800000</f>
        <v>403759074</v>
      </c>
      <c r="T9" s="35" t="s">
        <v>279</v>
      </c>
      <c r="X9" s="140" t="s">
        <v>112</v>
      </c>
      <c r="Y9" s="150">
        <f ca="1">TODAY()</f>
        <v>46117</v>
      </c>
    </row>
    <row r="10" spans="1:25" ht="20.25" hidden="1" customHeight="1" thickBot="1" x14ac:dyDescent="0.45">
      <c r="T10" s="83" t="s">
        <v>26</v>
      </c>
      <c r="U10" s="84" t="s">
        <v>54</v>
      </c>
      <c r="V10" s="84" t="s">
        <v>55</v>
      </c>
      <c r="W10" s="84"/>
      <c r="X10" s="84" t="s">
        <v>56</v>
      </c>
      <c r="Y10" s="85" t="s">
        <v>57</v>
      </c>
    </row>
    <row r="11" spans="1:25" ht="23.25" hidden="1" customHeight="1" x14ac:dyDescent="0.4">
      <c r="T11" s="88"/>
      <c r="U11" s="27"/>
      <c r="V11" s="27"/>
      <c r="W11" s="48"/>
      <c r="X11" s="48"/>
      <c r="Y11" s="28"/>
    </row>
    <row r="12" spans="1:25" ht="23.25" hidden="1" customHeight="1" x14ac:dyDescent="0.4">
      <c r="T12" s="45"/>
      <c r="U12" s="42"/>
      <c r="V12" s="42"/>
      <c r="W12" s="46"/>
      <c r="X12" s="46"/>
      <c r="Y12" s="23"/>
    </row>
    <row r="13" spans="1:25" ht="111" hidden="1" customHeight="1" thickBot="1" x14ac:dyDescent="0.45">
      <c r="T13" s="24">
        <v>1</v>
      </c>
      <c r="U13" s="152" t="s">
        <v>280</v>
      </c>
      <c r="V13" s="53" t="s">
        <v>285</v>
      </c>
      <c r="W13" s="33"/>
      <c r="X13" s="33">
        <v>391639074</v>
      </c>
      <c r="Y13" s="26" t="s">
        <v>58</v>
      </c>
    </row>
    <row r="14" spans="1:25" ht="40.5" hidden="1" customHeight="1" thickBot="1" x14ac:dyDescent="0.45">
      <c r="T14" s="51"/>
      <c r="U14" s="36"/>
      <c r="V14" s="54"/>
      <c r="W14" s="37"/>
      <c r="X14" s="37"/>
      <c r="Y14" s="249"/>
    </row>
    <row r="15" spans="1:25" ht="18" hidden="1" thickBot="1" x14ac:dyDescent="0.45">
      <c r="W15" s="216" t="s">
        <v>25</v>
      </c>
      <c r="X15" s="30">
        <f>SUM(X11:X14)</f>
        <v>391639074</v>
      </c>
    </row>
    <row r="16" spans="1:25" x14ac:dyDescent="0.4">
      <c r="T16" s="277"/>
      <c r="U16" s="278"/>
      <c r="V16" s="278"/>
      <c r="W16" s="278"/>
      <c r="X16" s="278"/>
      <c r="Y16" s="278"/>
    </row>
    <row r="17" spans="20:27" x14ac:dyDescent="0.4">
      <c r="AA17" s="47">
        <f>25140000+2100000+16590000</f>
        <v>43830000</v>
      </c>
    </row>
    <row r="18" spans="20:27" x14ac:dyDescent="0.4">
      <c r="AA18" s="47"/>
    </row>
    <row r="19" spans="20:27" x14ac:dyDescent="0.4">
      <c r="AA19" s="47"/>
    </row>
    <row r="20" spans="20:27" x14ac:dyDescent="0.4">
      <c r="AA20" s="47"/>
    </row>
    <row r="21" spans="20:27" x14ac:dyDescent="0.4">
      <c r="AA21" s="47"/>
    </row>
    <row r="22" spans="20:27" x14ac:dyDescent="0.4">
      <c r="AA22" s="47"/>
    </row>
    <row r="28" spans="20:27" ht="32.25" customHeight="1" thickBot="1" x14ac:dyDescent="0.45"/>
    <row r="29" spans="20:27" ht="18" hidden="1" thickBot="1" x14ac:dyDescent="0.45"/>
    <row r="30" spans="20:27" ht="8.25" hidden="1" customHeight="1" x14ac:dyDescent="0.4"/>
    <row r="31" spans="20:27" ht="18" hidden="1" thickBot="1" x14ac:dyDescent="0.45">
      <c r="T31" s="35" t="s">
        <v>61</v>
      </c>
    </row>
    <row r="32" spans="20:27" ht="20.25" hidden="1" customHeight="1" thickBot="1" x14ac:dyDescent="0.45">
      <c r="T32" s="29" t="s">
        <v>26</v>
      </c>
      <c r="U32" s="86" t="s">
        <v>62</v>
      </c>
      <c r="V32" s="86" t="s">
        <v>63</v>
      </c>
      <c r="W32" s="86" t="s">
        <v>33</v>
      </c>
      <c r="X32" s="86" t="s">
        <v>34</v>
      </c>
      <c r="Y32" s="87" t="s">
        <v>57</v>
      </c>
    </row>
    <row r="33" spans="20:43" ht="21.75" hidden="1" customHeight="1" thickBot="1" x14ac:dyDescent="0.45">
      <c r="T33" s="51">
        <v>1</v>
      </c>
      <c r="U33" s="36"/>
      <c r="V33" s="54"/>
      <c r="W33" s="37"/>
      <c r="X33" s="37"/>
      <c r="Y33" s="57"/>
    </row>
    <row r="34" spans="20:43" ht="38.25" hidden="1" customHeight="1" thickBot="1" x14ac:dyDescent="0.45">
      <c r="T34" s="51">
        <v>2</v>
      </c>
      <c r="U34" s="36"/>
      <c r="V34" s="38"/>
      <c r="W34" s="37"/>
      <c r="X34" s="37"/>
      <c r="Y34" s="43"/>
    </row>
    <row r="35" spans="20:43" ht="18" hidden="1" thickBot="1" x14ac:dyDescent="0.45">
      <c r="W35" s="216" t="s">
        <v>25</v>
      </c>
      <c r="X35" s="30">
        <f>SUM(X33:X34)</f>
        <v>0</v>
      </c>
    </row>
    <row r="36" spans="20:43" ht="8.25" hidden="1" customHeight="1" x14ac:dyDescent="0.4"/>
    <row r="37" spans="20:43" ht="18" hidden="1" thickBot="1" x14ac:dyDescent="0.45">
      <c r="T37" s="35" t="s">
        <v>66</v>
      </c>
    </row>
    <row r="38" spans="20:43" ht="22.5" hidden="1" customHeight="1" thickBot="1" x14ac:dyDescent="0.45">
      <c r="T38" s="91" t="s">
        <v>26</v>
      </c>
      <c r="U38" s="118" t="s">
        <v>62</v>
      </c>
      <c r="V38" s="118" t="s">
        <v>35</v>
      </c>
      <c r="W38" s="115"/>
      <c r="X38" s="118" t="s">
        <v>68</v>
      </c>
      <c r="Y38" s="119" t="s">
        <v>69</v>
      </c>
    </row>
    <row r="39" spans="20:43" ht="76.5" hidden="1" customHeight="1" x14ac:dyDescent="0.4">
      <c r="T39" s="44">
        <v>1</v>
      </c>
      <c r="U39" s="39" t="s">
        <v>99</v>
      </c>
      <c r="V39" s="81" t="s">
        <v>103</v>
      </c>
      <c r="W39" s="120"/>
      <c r="X39" s="121">
        <v>21062358</v>
      </c>
      <c r="Y39" s="122"/>
    </row>
    <row r="40" spans="20:43" ht="55.5" hidden="1" customHeight="1" thickBot="1" x14ac:dyDescent="0.45">
      <c r="T40" s="24">
        <v>2</v>
      </c>
      <c r="U40" s="25" t="s">
        <v>104</v>
      </c>
      <c r="V40" s="82" t="s">
        <v>105</v>
      </c>
      <c r="W40" s="112"/>
      <c r="X40" s="114">
        <v>13898250</v>
      </c>
      <c r="Y40" s="113"/>
    </row>
    <row r="41" spans="20:43" ht="23.25" hidden="1" customHeight="1" thickBot="1" x14ac:dyDescent="0.45">
      <c r="W41" s="216" t="s">
        <v>25</v>
      </c>
      <c r="X41" s="30">
        <f>SUM(X39:X40)</f>
        <v>34960608</v>
      </c>
    </row>
    <row r="42" spans="20:43" ht="19.5" customHeight="1" thickBot="1" x14ac:dyDescent="0.45">
      <c r="T42" s="231" t="s">
        <v>332</v>
      </c>
      <c r="Y42" s="147" t="s">
        <v>333</v>
      </c>
      <c r="AF42" s="29"/>
      <c r="AG42" s="86" t="s">
        <v>70</v>
      </c>
      <c r="AH42" s="86" t="s">
        <v>71</v>
      </c>
      <c r="AI42" s="87" t="s">
        <v>31</v>
      </c>
    </row>
    <row r="43" spans="20:43" ht="19.5" customHeight="1" thickBot="1" x14ac:dyDescent="0.45">
      <c r="T43" s="91" t="s">
        <v>26</v>
      </c>
      <c r="U43" s="118" t="s">
        <v>335</v>
      </c>
      <c r="V43" s="118" t="s">
        <v>35</v>
      </c>
      <c r="W43" s="118" t="s">
        <v>33</v>
      </c>
      <c r="X43" s="118" t="s">
        <v>34</v>
      </c>
      <c r="Y43" s="119" t="s">
        <v>264</v>
      </c>
      <c r="AF43" s="88" t="s">
        <v>29</v>
      </c>
      <c r="AG43" s="48">
        <v>1050000</v>
      </c>
      <c r="AH43" s="55">
        <v>1000000</v>
      </c>
      <c r="AI43" s="279" t="s">
        <v>73</v>
      </c>
    </row>
    <row r="44" spans="20:43" ht="189.75" customHeight="1" thickBot="1" x14ac:dyDescent="0.45">
      <c r="T44" s="250">
        <v>1</v>
      </c>
      <c r="U44" s="251" t="s">
        <v>336</v>
      </c>
      <c r="V44" s="252" t="s">
        <v>334</v>
      </c>
      <c r="W44" s="253">
        <v>4230000</v>
      </c>
      <c r="X44" s="253">
        <v>3930000</v>
      </c>
      <c r="Y44" s="254"/>
      <c r="AF44" s="24" t="s">
        <v>74</v>
      </c>
      <c r="AG44" s="33">
        <v>1200000</v>
      </c>
      <c r="AH44" s="56">
        <v>1150000</v>
      </c>
      <c r="AI44" s="280"/>
    </row>
    <row r="45" spans="20:43" ht="19.5" customHeight="1" thickBot="1" x14ac:dyDescent="0.45">
      <c r="W45" s="216" t="s">
        <v>25</v>
      </c>
      <c r="X45" s="30">
        <f>SUM(X44:X44)</f>
        <v>3930000</v>
      </c>
      <c r="AB45" s="125"/>
      <c r="AC45" s="126" t="s">
        <v>107</v>
      </c>
      <c r="AD45" s="126" t="s">
        <v>100</v>
      </c>
      <c r="AE45" s="126" t="s">
        <v>101</v>
      </c>
      <c r="AF45" s="126" t="s">
        <v>14</v>
      </c>
      <c r="AG45" s="127" t="s">
        <v>108</v>
      </c>
    </row>
    <row r="46" spans="20:43" ht="10.5" customHeight="1" thickBot="1" x14ac:dyDescent="0.45">
      <c r="T46" s="40"/>
      <c r="U46" s="128"/>
      <c r="V46" s="128"/>
      <c r="W46" s="128"/>
      <c r="X46" s="128"/>
      <c r="AB46" s="132" t="s">
        <v>102</v>
      </c>
      <c r="AC46" s="48">
        <v>1529</v>
      </c>
      <c r="AD46" s="48">
        <v>1529</v>
      </c>
      <c r="AE46" s="48">
        <v>1601</v>
      </c>
      <c r="AF46" s="133">
        <f>SUM(AC46:AE46)</f>
        <v>4659</v>
      </c>
      <c r="AG46" s="134">
        <f>AVERAGE(AC46:AE46)</f>
        <v>1553</v>
      </c>
      <c r="AK46" s="52" t="s">
        <v>75</v>
      </c>
    </row>
    <row r="47" spans="20:43" ht="19.5" customHeight="1" thickBot="1" x14ac:dyDescent="0.45">
      <c r="T47" s="89"/>
      <c r="AB47" s="131" t="s">
        <v>106</v>
      </c>
      <c r="AC47" s="135">
        <v>12578</v>
      </c>
      <c r="AD47" s="135">
        <v>9120</v>
      </c>
      <c r="AE47" s="135">
        <v>11973</v>
      </c>
      <c r="AF47" s="135">
        <f>SUM(AC47:AE47)</f>
        <v>33671</v>
      </c>
      <c r="AG47" s="136">
        <f>AVERAGE(AC47:AE47)</f>
        <v>11223.666666666666</v>
      </c>
      <c r="AK47" s="60"/>
      <c r="AL47" s="61" t="s">
        <v>76</v>
      </c>
      <c r="AM47" s="61" t="s">
        <v>77</v>
      </c>
      <c r="AN47" s="61" t="s">
        <v>78</v>
      </c>
      <c r="AO47" s="61" t="s">
        <v>79</v>
      </c>
      <c r="AP47" s="63" t="s">
        <v>80</v>
      </c>
      <c r="AQ47" s="62" t="s">
        <v>81</v>
      </c>
    </row>
    <row r="48" spans="20:43" ht="19.5" customHeight="1" x14ac:dyDescent="0.4">
      <c r="AB48" s="41" t="s">
        <v>110</v>
      </c>
      <c r="AC48" s="41">
        <v>26</v>
      </c>
      <c r="AD48" s="41">
        <v>22</v>
      </c>
      <c r="AE48" s="41">
        <v>25</v>
      </c>
      <c r="AF48" s="41">
        <f>SUM(AC48:AE48)</f>
        <v>73</v>
      </c>
      <c r="AG48" s="138">
        <f>AVERAGE(AC48:AE48)</f>
        <v>24.333333333333332</v>
      </c>
      <c r="AK48" s="76" t="s">
        <v>82</v>
      </c>
      <c r="AL48" s="48" t="s">
        <v>83</v>
      </c>
      <c r="AM48" s="48">
        <v>6686400</v>
      </c>
      <c r="AN48" s="48">
        <v>7525600</v>
      </c>
      <c r="AO48" s="48">
        <v>6975900</v>
      </c>
      <c r="AP48" s="64">
        <f>AO48-AN48</f>
        <v>-549700</v>
      </c>
      <c r="AQ48" s="59"/>
    </row>
    <row r="49" spans="20:43" ht="19.5" customHeight="1" x14ac:dyDescent="0.4">
      <c r="AB49" s="137" t="s">
        <v>109</v>
      </c>
      <c r="AC49" s="139">
        <f>AC47/AC48</f>
        <v>483.76923076923077</v>
      </c>
      <c r="AD49" s="139">
        <f t="shared" ref="AD49:AE49" si="3">AD47/AD48</f>
        <v>414.54545454545456</v>
      </c>
      <c r="AE49" s="139">
        <f t="shared" si="3"/>
        <v>478.92</v>
      </c>
      <c r="AF49" s="139">
        <f>AF47/AF48</f>
        <v>461.24657534246575</v>
      </c>
      <c r="AG49" s="138">
        <f t="shared" ref="AG49" si="4">AG47/AG48</f>
        <v>461.24657534246575</v>
      </c>
      <c r="AK49" s="77" t="s">
        <v>84</v>
      </c>
      <c r="AL49" s="46" t="s">
        <v>85</v>
      </c>
      <c r="AM49" s="46"/>
      <c r="AN49" s="46"/>
      <c r="AO49" s="46"/>
      <c r="AP49" s="65">
        <f t="shared" ref="AP49:AP58" si="5">AO49-AN49</f>
        <v>0</v>
      </c>
      <c r="AQ49" s="58"/>
    </row>
    <row r="50" spans="20:43" ht="19.5" customHeight="1" x14ac:dyDescent="0.4">
      <c r="AK50" s="77" t="s">
        <v>86</v>
      </c>
      <c r="AL50" s="46" t="s">
        <v>83</v>
      </c>
      <c r="AM50" s="46">
        <v>1164800</v>
      </c>
      <c r="AN50" s="46">
        <v>672000</v>
      </c>
      <c r="AO50" s="46">
        <v>912000</v>
      </c>
      <c r="AP50" s="65">
        <f t="shared" si="5"/>
        <v>240000</v>
      </c>
      <c r="AQ50" s="58"/>
    </row>
    <row r="51" spans="20:43" ht="19.5" customHeight="1" x14ac:dyDescent="0.4">
      <c r="AK51" s="77" t="s">
        <v>87</v>
      </c>
      <c r="AL51" s="46" t="s">
        <v>88</v>
      </c>
      <c r="AM51" s="46">
        <v>1089650</v>
      </c>
      <c r="AN51" s="46">
        <v>1291300</v>
      </c>
      <c r="AO51" s="46">
        <v>982350</v>
      </c>
      <c r="AP51" s="66">
        <f t="shared" si="5"/>
        <v>-308950</v>
      </c>
      <c r="AQ51" s="58"/>
    </row>
    <row r="52" spans="20:43" ht="19.5" customHeight="1" x14ac:dyDescent="0.4">
      <c r="T52" s="40"/>
      <c r="AK52" s="77" t="s">
        <v>89</v>
      </c>
      <c r="AL52" s="46" t="s">
        <v>88</v>
      </c>
      <c r="AM52" s="46">
        <v>7028000</v>
      </c>
      <c r="AN52" s="46">
        <v>13080000</v>
      </c>
      <c r="AO52" s="46">
        <v>7388000</v>
      </c>
      <c r="AP52" s="66">
        <f t="shared" si="5"/>
        <v>-5692000</v>
      </c>
      <c r="AQ52" s="58" t="s">
        <v>91</v>
      </c>
    </row>
    <row r="53" spans="20:43" ht="19.5" customHeight="1" x14ac:dyDescent="0.4">
      <c r="T53" s="40"/>
      <c r="AK53" s="77" t="s">
        <v>92</v>
      </c>
      <c r="AL53" s="46" t="s">
        <v>88</v>
      </c>
      <c r="AM53" s="46"/>
      <c r="AN53" s="46"/>
      <c r="AO53" s="46">
        <v>1223100</v>
      </c>
      <c r="AP53" s="65">
        <f t="shared" si="5"/>
        <v>1223100</v>
      </c>
      <c r="AQ53" s="58"/>
    </row>
    <row r="54" spans="20:43" ht="20.25" customHeight="1" x14ac:dyDescent="0.4">
      <c r="AK54" s="77" t="s">
        <v>93</v>
      </c>
      <c r="AL54" s="46" t="s">
        <v>94</v>
      </c>
      <c r="AM54" s="46"/>
      <c r="AN54" s="46">
        <v>1200000</v>
      </c>
      <c r="AO54" s="46"/>
      <c r="AP54" s="66">
        <f t="shared" si="5"/>
        <v>-1200000</v>
      </c>
      <c r="AQ54" s="58"/>
    </row>
    <row r="55" spans="20:43" ht="20.25" customHeight="1" thickBot="1" x14ac:dyDescent="0.45">
      <c r="AK55" s="78" t="s">
        <v>95</v>
      </c>
      <c r="AL55" s="67" t="s">
        <v>96</v>
      </c>
      <c r="AM55" s="67">
        <v>300000</v>
      </c>
      <c r="AN55" s="67">
        <v>300000</v>
      </c>
      <c r="AO55" s="67">
        <v>300000</v>
      </c>
      <c r="AP55" s="68">
        <f t="shared" si="5"/>
        <v>0</v>
      </c>
      <c r="AQ55" s="69"/>
    </row>
    <row r="56" spans="20:43" ht="20.25" customHeight="1" thickBot="1" x14ac:dyDescent="0.45">
      <c r="AK56" s="79" t="s">
        <v>97</v>
      </c>
      <c r="AL56" s="73"/>
      <c r="AM56" s="73">
        <f>SUM(AM48:AM55)</f>
        <v>16268850</v>
      </c>
      <c r="AN56" s="73">
        <f>SUM(AN48:AN55)</f>
        <v>24068900</v>
      </c>
      <c r="AO56" s="73">
        <f>SUM(AO48:AO55)</f>
        <v>17781350</v>
      </c>
      <c r="AP56" s="74">
        <f t="shared" si="5"/>
        <v>-6287550</v>
      </c>
      <c r="AQ56" s="75"/>
    </row>
    <row r="57" spans="20:43" ht="20.25" customHeight="1" thickBot="1" x14ac:dyDescent="0.45">
      <c r="AK57" s="80" t="s">
        <v>30</v>
      </c>
      <c r="AL57" s="70" t="s">
        <v>83</v>
      </c>
      <c r="AM57" s="70">
        <v>19700000</v>
      </c>
      <c r="AN57" s="70">
        <v>23570000</v>
      </c>
      <c r="AO57" s="70">
        <v>21740000</v>
      </c>
      <c r="AP57" s="71"/>
      <c r="AQ57" s="72"/>
    </row>
    <row r="58" spans="20:43" ht="20.25" customHeight="1" thickBot="1" x14ac:dyDescent="0.45">
      <c r="AK58" s="79" t="s">
        <v>25</v>
      </c>
      <c r="AL58" s="73"/>
      <c r="AM58" s="73">
        <f>AM57</f>
        <v>19700000</v>
      </c>
      <c r="AN58" s="73">
        <f>AN57</f>
        <v>23570000</v>
      </c>
      <c r="AO58" s="73">
        <f>AO57</f>
        <v>21740000</v>
      </c>
      <c r="AP58" s="74">
        <f t="shared" si="5"/>
        <v>-1830000</v>
      </c>
      <c r="AQ58" s="75"/>
    </row>
    <row r="60" spans="20:43" ht="19.2" x14ac:dyDescent="0.4">
      <c r="T60" s="89"/>
    </row>
    <row r="67" spans="20:30" ht="19.2" x14ac:dyDescent="0.4">
      <c r="W67" s="255">
        <v>1120000</v>
      </c>
    </row>
    <row r="68" spans="20:30" ht="19.2" x14ac:dyDescent="0.4">
      <c r="W68" s="255">
        <v>1220000</v>
      </c>
    </row>
    <row r="69" spans="20:30" ht="19.2" x14ac:dyDescent="0.4">
      <c r="W69" s="255">
        <v>1340000</v>
      </c>
    </row>
    <row r="70" spans="20:30" ht="19.2" x14ac:dyDescent="0.4">
      <c r="W70" s="255">
        <v>550000</v>
      </c>
    </row>
    <row r="72" spans="20:30" ht="18" thickBot="1" x14ac:dyDescent="0.45"/>
    <row r="73" spans="20:30" ht="18" thickBot="1" x14ac:dyDescent="0.45">
      <c r="AB73" s="235" t="s">
        <v>303</v>
      </c>
      <c r="AC73" s="236" t="s">
        <v>307</v>
      </c>
      <c r="AD73" s="237" t="s">
        <v>308</v>
      </c>
    </row>
    <row r="74" spans="20:30" x14ac:dyDescent="0.4">
      <c r="AB74" s="88" t="s">
        <v>304</v>
      </c>
      <c r="AC74" s="27">
        <v>8</v>
      </c>
      <c r="AD74" s="234" t="s">
        <v>309</v>
      </c>
    </row>
    <row r="75" spans="20:30" ht="19.2" x14ac:dyDescent="0.4">
      <c r="T75" s="89" t="s">
        <v>316</v>
      </c>
      <c r="AB75" s="45" t="s">
        <v>305</v>
      </c>
      <c r="AC75" s="42">
        <v>1</v>
      </c>
      <c r="AD75" s="232" t="s">
        <v>310</v>
      </c>
    </row>
    <row r="76" spans="20:30" ht="18" thickBot="1" x14ac:dyDescent="0.45">
      <c r="AB76" s="24" t="s">
        <v>306</v>
      </c>
      <c r="AC76" s="25">
        <v>13</v>
      </c>
      <c r="AD76" s="233" t="s">
        <v>311</v>
      </c>
    </row>
  </sheetData>
  <mergeCells count="4">
    <mergeCell ref="A2:B2"/>
    <mergeCell ref="B3:B8"/>
    <mergeCell ref="T16:Y16"/>
    <mergeCell ref="AI43:AI44"/>
  </mergeCells>
  <phoneticPr fontId="2" type="noConversion"/>
  <pageMargins left="1.1200000000000001" right="0.17" top="0.24" bottom="0.18" header="0.16" footer="0.17"/>
  <pageSetup paperSize="9" scale="67" orientation="landscape" horizontalDpi="200" verticalDpi="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B1:E3"/>
  <sheetViews>
    <sheetView workbookViewId="0">
      <selection activeCell="O10" sqref="O10"/>
    </sheetView>
  </sheetViews>
  <sheetFormatPr defaultRowHeight="17.399999999999999" x14ac:dyDescent="0.4"/>
  <cols>
    <col min="1" max="1" width="13.59765625" customWidth="1"/>
    <col min="2" max="5" width="10.09765625" customWidth="1"/>
  </cols>
  <sheetData>
    <row r="1" spans="2:5" ht="18" thickBot="1" x14ac:dyDescent="0.45"/>
    <row r="2" spans="2:5" ht="20.25" customHeight="1" thickBot="1" x14ac:dyDescent="0.45">
      <c r="B2" s="182" t="s">
        <v>241</v>
      </c>
      <c r="C2" s="183" t="s">
        <v>242</v>
      </c>
      <c r="D2" s="183" t="s">
        <v>239</v>
      </c>
      <c r="E2" s="184" t="s">
        <v>240</v>
      </c>
    </row>
    <row r="3" spans="2:5" ht="51" customHeight="1" thickBot="1" x14ac:dyDescent="0.45">
      <c r="B3" s="179"/>
      <c r="C3" s="180"/>
      <c r="D3" s="180"/>
      <c r="E3" s="18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6</vt:i4>
      </vt:variant>
    </vt:vector>
  </HeadingPairs>
  <TitlesOfParts>
    <vt:vector size="15" baseType="lpstr">
      <vt:lpstr>25년 예산_보전</vt:lpstr>
      <vt:lpstr>26년 사용금액_보전_공정_연구소</vt:lpstr>
      <vt:lpstr>보고_0304</vt:lpstr>
      <vt:lpstr>보고_0305</vt:lpstr>
      <vt:lpstr>보고_0313</vt:lpstr>
      <vt:lpstr>보고_0324_수선비</vt:lpstr>
      <vt:lpstr>보고_0324_소모품</vt:lpstr>
      <vt:lpstr>보고_0324_소모품_STEEL_ROLL</vt:lpstr>
      <vt:lpstr>서명란</vt:lpstr>
      <vt:lpstr>보고_0304!Print_Area</vt:lpstr>
      <vt:lpstr>보고_0305!Print_Area</vt:lpstr>
      <vt:lpstr>보고_0313!Print_Area</vt:lpstr>
      <vt:lpstr>보고_0324_소모품!Print_Area</vt:lpstr>
      <vt:lpstr>보고_0324_소모품_STEEL_ROLL!Print_Area</vt:lpstr>
      <vt:lpstr>보고_0324_수선비!Print_Area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cp:lastPrinted>2026-03-12T12:01:38Z</cp:lastPrinted>
  <dcterms:created xsi:type="dcterms:W3CDTF">2006-09-13T11:19:49Z</dcterms:created>
  <dcterms:modified xsi:type="dcterms:W3CDTF">2026-04-04T21:32:23Z</dcterms:modified>
</cp:coreProperties>
</file>