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NAS\employer-stats\"/>
    </mc:Choice>
  </mc:AlternateContent>
  <xr:revisionPtr revIDLastSave="0" documentId="8_{2E5A4D14-4F81-4E39-9E3E-32E60E5CF477}" xr6:coauthVersionLast="41" xr6:coauthVersionMax="41" xr10:uidLastSave="{00000000-0000-0000-0000-000000000000}"/>
  <bookViews>
    <workbookView xWindow="-120" yWindow="-120" windowWidth="29040" windowHeight="15840" tabRatio="312" xr2:uid="{00000000-000D-0000-FFFF-FFFF00000000}"/>
  </bookViews>
  <sheets>
    <sheet name="2019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e" sheetId="7" r:id="rId7"/>
    <sheet name="July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externalReferences>
    <externalReference r:id="rId14"/>
    <externalReference r:id="rId15"/>
  </externalReferences>
  <definedNames>
    <definedName name="_xlnm._FilterDatabase" localSheetId="0" hidden="1">'2019'!$A$2:$U$128</definedName>
    <definedName name="_xlnm._FilterDatabase" localSheetId="4" hidden="1">Apr!$A$4:$AD$54</definedName>
    <definedName name="_xlnm._FilterDatabase" localSheetId="8" hidden="1">Aug!$A$4:$V$72</definedName>
    <definedName name="_xlnm._FilterDatabase" localSheetId="2" hidden="1">Feb!$A$3:$Z$50</definedName>
    <definedName name="_xlnm._FilterDatabase" localSheetId="1" hidden="1">Jan!$A$3:$Z$52</definedName>
    <definedName name="_xlnm._FilterDatabase" localSheetId="7" hidden="1">July!$A$4:$V$70</definedName>
    <definedName name="_xlnm._FilterDatabase" localSheetId="6" hidden="1">June!$A$4:$V$62</definedName>
    <definedName name="_xlnm._FilterDatabase" localSheetId="3" hidden="1">Mar!$A$4:$AD$54</definedName>
    <definedName name="_xlnm._FilterDatabase" localSheetId="5" hidden="1">May!$A$4:$U$57</definedName>
    <definedName name="_xlnm._FilterDatabase" localSheetId="10" hidden="1">Oct!$A$4:$V$73</definedName>
    <definedName name="_xlnm._FilterDatabase" localSheetId="9" hidden="1">Sep!$A$4:$V$75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9" i="1"/>
  <c r="L10" i="1"/>
  <c r="L11" i="1"/>
  <c r="L28" i="1"/>
  <c r="L29" i="1"/>
  <c r="L30" i="1"/>
  <c r="L31" i="1"/>
  <c r="L32" i="1"/>
  <c r="L33" i="1"/>
  <c r="L34" i="1"/>
  <c r="L35" i="1"/>
  <c r="L36" i="1"/>
  <c r="L37" i="1"/>
  <c r="L39" i="1"/>
  <c r="L40" i="1"/>
  <c r="L56" i="1"/>
  <c r="L57" i="1"/>
  <c r="L58" i="1"/>
  <c r="L59" i="1"/>
  <c r="L60" i="1"/>
  <c r="L61" i="1"/>
  <c r="L62" i="1"/>
  <c r="L63" i="1"/>
  <c r="L64" i="1"/>
  <c r="L67" i="1"/>
  <c r="L68" i="1"/>
  <c r="L69" i="1"/>
  <c r="L70" i="1"/>
  <c r="L71" i="1"/>
  <c r="L72" i="1"/>
  <c r="L73" i="1"/>
  <c r="L74" i="1"/>
  <c r="L109" i="1"/>
  <c r="L110" i="1"/>
  <c r="L111" i="1"/>
  <c r="L112" i="1"/>
  <c r="L113" i="1"/>
  <c r="L114" i="1"/>
  <c r="L115" i="1"/>
  <c r="L116" i="1"/>
  <c r="L117" i="1"/>
  <c r="L118" i="1"/>
  <c r="L119" i="1"/>
  <c r="L127" i="1"/>
  <c r="L128" i="1"/>
  <c r="L3" i="1"/>
  <c r="K4" i="1"/>
  <c r="K5" i="1"/>
  <c r="K6" i="1"/>
  <c r="K9" i="1"/>
  <c r="K10" i="1"/>
  <c r="K11" i="1"/>
  <c r="K28" i="1"/>
  <c r="K29" i="1"/>
  <c r="K30" i="1"/>
  <c r="K31" i="1"/>
  <c r="K32" i="1"/>
  <c r="K33" i="1"/>
  <c r="K34" i="1"/>
  <c r="K35" i="1"/>
  <c r="K36" i="1"/>
  <c r="K37" i="1"/>
  <c r="K39" i="1"/>
  <c r="K40" i="1"/>
  <c r="K56" i="1"/>
  <c r="K57" i="1"/>
  <c r="K58" i="1"/>
  <c r="K59" i="1"/>
  <c r="K60" i="1"/>
  <c r="K61" i="1"/>
  <c r="K62" i="1"/>
  <c r="K63" i="1"/>
  <c r="K64" i="1"/>
  <c r="K67" i="1"/>
  <c r="K69" i="1"/>
  <c r="K70" i="1"/>
  <c r="K71" i="1"/>
  <c r="K72" i="1"/>
  <c r="K73" i="1"/>
  <c r="K74" i="1"/>
  <c r="K109" i="1"/>
  <c r="K110" i="1"/>
  <c r="K111" i="1"/>
  <c r="K112" i="1"/>
  <c r="K113" i="1"/>
  <c r="K114" i="1"/>
  <c r="K115" i="1"/>
  <c r="K116" i="1"/>
  <c r="K117" i="1"/>
  <c r="K119" i="1"/>
  <c r="K120" i="1"/>
  <c r="K121" i="1"/>
  <c r="K127" i="1"/>
  <c r="K128" i="1"/>
  <c r="K3" i="1"/>
  <c r="V99" i="12" l="1"/>
  <c r="Q99" i="12"/>
  <c r="O99" i="12"/>
  <c r="R99" i="12" s="1"/>
  <c r="H99" i="12"/>
  <c r="V98" i="12"/>
  <c r="Q98" i="12"/>
  <c r="O98" i="12"/>
  <c r="R98" i="12" s="1"/>
  <c r="H98" i="12"/>
  <c r="V97" i="12"/>
  <c r="Q97" i="12"/>
  <c r="O97" i="12"/>
  <c r="R97" i="12" s="1"/>
  <c r="H97" i="12"/>
  <c r="V96" i="12"/>
  <c r="Q96" i="12"/>
  <c r="O96" i="12"/>
  <c r="R96" i="12" s="1"/>
  <c r="H96" i="12"/>
  <c r="V95" i="12"/>
  <c r="Q95" i="12"/>
  <c r="O95" i="12"/>
  <c r="R95" i="12" s="1"/>
  <c r="H95" i="12"/>
  <c r="V94" i="12"/>
  <c r="Q94" i="12"/>
  <c r="O94" i="12"/>
  <c r="R94" i="12" s="1"/>
  <c r="H94" i="12"/>
  <c r="V93" i="12"/>
  <c r="Q93" i="12"/>
  <c r="O93" i="12"/>
  <c r="R93" i="12" s="1"/>
  <c r="H93" i="12"/>
  <c r="V92" i="12"/>
  <c r="Q92" i="12"/>
  <c r="O92" i="12"/>
  <c r="R92" i="12" s="1"/>
  <c r="H92" i="12"/>
  <c r="V91" i="12"/>
  <c r="Q91" i="12"/>
  <c r="O91" i="12"/>
  <c r="R91" i="12" s="1"/>
  <c r="H91" i="12"/>
  <c r="V90" i="12"/>
  <c r="Q90" i="12"/>
  <c r="O90" i="12"/>
  <c r="R90" i="12" s="1"/>
  <c r="H90" i="12"/>
  <c r="V89" i="12"/>
  <c r="Q89" i="12"/>
  <c r="O89" i="12"/>
  <c r="R89" i="12" s="1"/>
  <c r="H89" i="12"/>
  <c r="V88" i="12"/>
  <c r="Q88" i="12"/>
  <c r="O88" i="12"/>
  <c r="R88" i="12" s="1"/>
  <c r="H88" i="12"/>
  <c r="V87" i="12"/>
  <c r="Q87" i="12"/>
  <c r="O87" i="12"/>
  <c r="R87" i="12" s="1"/>
  <c r="H87" i="12"/>
  <c r="V86" i="12"/>
  <c r="Q86" i="12"/>
  <c r="O86" i="12"/>
  <c r="R86" i="12" s="1"/>
  <c r="H86" i="12"/>
  <c r="V85" i="12"/>
  <c r="Q85" i="12"/>
  <c r="O85" i="12"/>
  <c r="R85" i="12" s="1"/>
  <c r="H85" i="12"/>
  <c r="V84" i="12"/>
  <c r="Q84" i="12"/>
  <c r="O84" i="12"/>
  <c r="R84" i="12" s="1"/>
  <c r="H84" i="12"/>
  <c r="V83" i="12"/>
  <c r="Q83" i="12"/>
  <c r="O83" i="12"/>
  <c r="R83" i="12" s="1"/>
  <c r="H83" i="12"/>
  <c r="V82" i="12"/>
  <c r="Q82" i="12"/>
  <c r="P82" i="12"/>
  <c r="O82" i="12"/>
  <c r="H82" i="12"/>
  <c r="V81" i="12"/>
  <c r="Q81" i="12"/>
  <c r="P81" i="12"/>
  <c r="O81" i="12"/>
  <c r="H81" i="12"/>
  <c r="V80" i="12"/>
  <c r="Q80" i="12"/>
  <c r="P80" i="12"/>
  <c r="R80" i="12" s="1"/>
  <c r="O80" i="12"/>
  <c r="H80" i="12"/>
  <c r="V79" i="12"/>
  <c r="Q79" i="12"/>
  <c r="P79" i="12"/>
  <c r="O79" i="12"/>
  <c r="H79" i="12"/>
  <c r="V78" i="12"/>
  <c r="Q78" i="12"/>
  <c r="P78" i="12"/>
  <c r="O78" i="12"/>
  <c r="H78" i="12"/>
  <c r="V77" i="12"/>
  <c r="Q77" i="12"/>
  <c r="P77" i="12"/>
  <c r="O77" i="12"/>
  <c r="H77" i="12"/>
  <c r="V76" i="12"/>
  <c r="Q76" i="12"/>
  <c r="P76" i="12"/>
  <c r="O76" i="12"/>
  <c r="H76" i="12"/>
  <c r="V75" i="12"/>
  <c r="Q75" i="12"/>
  <c r="P75" i="12"/>
  <c r="O75" i="12"/>
  <c r="H75" i="12"/>
  <c r="V74" i="12"/>
  <c r="Q74" i="12"/>
  <c r="P74" i="12"/>
  <c r="O74" i="12"/>
  <c r="H74" i="12"/>
  <c r="V73" i="12"/>
  <c r="Q73" i="12"/>
  <c r="P73" i="12"/>
  <c r="O73" i="12"/>
  <c r="H73" i="12"/>
  <c r="V72" i="12"/>
  <c r="Q72" i="12"/>
  <c r="P72" i="12"/>
  <c r="O72" i="12"/>
  <c r="H72" i="12"/>
  <c r="V71" i="12"/>
  <c r="Q71" i="12"/>
  <c r="P71" i="12"/>
  <c r="O71" i="12"/>
  <c r="H71" i="12"/>
  <c r="V70" i="12"/>
  <c r="Q70" i="12"/>
  <c r="P70" i="12"/>
  <c r="O70" i="12"/>
  <c r="H70" i="12"/>
  <c r="V69" i="12"/>
  <c r="Q69" i="12"/>
  <c r="P69" i="12"/>
  <c r="O69" i="12"/>
  <c r="H69" i="12"/>
  <c r="V68" i="12"/>
  <c r="Q68" i="12"/>
  <c r="P68" i="12"/>
  <c r="O68" i="12"/>
  <c r="H68" i="12"/>
  <c r="V67" i="12"/>
  <c r="Q67" i="12"/>
  <c r="P67" i="12"/>
  <c r="O67" i="12"/>
  <c r="H67" i="12"/>
  <c r="V66" i="12"/>
  <c r="R66" i="12"/>
  <c r="Q66" i="12"/>
  <c r="H66" i="12"/>
  <c r="V65" i="12"/>
  <c r="R65" i="12"/>
  <c r="Q65" i="12"/>
  <c r="H65" i="12"/>
  <c r="V64" i="12"/>
  <c r="R64" i="12"/>
  <c r="Q64" i="12"/>
  <c r="H64" i="12"/>
  <c r="V63" i="12"/>
  <c r="R63" i="12"/>
  <c r="Q63" i="12"/>
  <c r="H63" i="12"/>
  <c r="V62" i="12"/>
  <c r="R62" i="12"/>
  <c r="Q62" i="12"/>
  <c r="H62" i="12"/>
  <c r="V61" i="12"/>
  <c r="R61" i="12"/>
  <c r="Q61" i="12"/>
  <c r="H61" i="12"/>
  <c r="V60" i="12"/>
  <c r="R60" i="12"/>
  <c r="Q60" i="12"/>
  <c r="H60" i="12"/>
  <c r="V59" i="12"/>
  <c r="R59" i="12"/>
  <c r="Q59" i="12"/>
  <c r="H59" i="12"/>
  <c r="V58" i="12"/>
  <c r="R58" i="12"/>
  <c r="Q58" i="12"/>
  <c r="H58" i="12"/>
  <c r="V57" i="12"/>
  <c r="R57" i="12"/>
  <c r="Q57" i="12"/>
  <c r="H57" i="12"/>
  <c r="V56" i="12"/>
  <c r="R56" i="12"/>
  <c r="Q56" i="12"/>
  <c r="H56" i="12"/>
  <c r="V55" i="12"/>
  <c r="Q55" i="12"/>
  <c r="P55" i="12"/>
  <c r="O55" i="12"/>
  <c r="H55" i="12"/>
  <c r="V54" i="12"/>
  <c r="Q54" i="12"/>
  <c r="P54" i="12"/>
  <c r="O54" i="12"/>
  <c r="H54" i="12"/>
  <c r="V53" i="12"/>
  <c r="Q53" i="12"/>
  <c r="P53" i="12"/>
  <c r="O53" i="12"/>
  <c r="H53" i="12"/>
  <c r="V52" i="12"/>
  <c r="Q52" i="12"/>
  <c r="P52" i="12"/>
  <c r="O52" i="12"/>
  <c r="H52" i="12"/>
  <c r="V51" i="12"/>
  <c r="Q51" i="12"/>
  <c r="P51" i="12"/>
  <c r="O51" i="12"/>
  <c r="H51" i="12"/>
  <c r="V50" i="12"/>
  <c r="Q50" i="12"/>
  <c r="P50" i="12"/>
  <c r="O50" i="12"/>
  <c r="H50" i="12"/>
  <c r="V49" i="12"/>
  <c r="Q49" i="12"/>
  <c r="P49" i="12"/>
  <c r="O49" i="12"/>
  <c r="H49" i="12"/>
  <c r="V48" i="12"/>
  <c r="Q48" i="12"/>
  <c r="P48" i="12"/>
  <c r="O48" i="12"/>
  <c r="H48" i="12"/>
  <c r="V47" i="12"/>
  <c r="Q47" i="12"/>
  <c r="P47" i="12"/>
  <c r="O47" i="12"/>
  <c r="H47" i="12"/>
  <c r="V46" i="12"/>
  <c r="Q46" i="12"/>
  <c r="P46" i="12"/>
  <c r="O46" i="12"/>
  <c r="H46" i="12"/>
  <c r="V45" i="12"/>
  <c r="Q45" i="12"/>
  <c r="P45" i="12"/>
  <c r="O45" i="12"/>
  <c r="H45" i="12"/>
  <c r="V44" i="12"/>
  <c r="Q44" i="12"/>
  <c r="P44" i="12"/>
  <c r="O44" i="12"/>
  <c r="H44" i="12"/>
  <c r="V43" i="12"/>
  <c r="Q43" i="12"/>
  <c r="P43" i="12"/>
  <c r="O43" i="12"/>
  <c r="H43" i="12"/>
  <c r="V42" i="12"/>
  <c r="Q42" i="12"/>
  <c r="P42" i="12"/>
  <c r="O42" i="12"/>
  <c r="H42" i="12"/>
  <c r="V41" i="12"/>
  <c r="Q41" i="12"/>
  <c r="P41" i="12"/>
  <c r="O41" i="12"/>
  <c r="H41" i="12"/>
  <c r="V40" i="12"/>
  <c r="Q40" i="12"/>
  <c r="P40" i="12"/>
  <c r="O40" i="12"/>
  <c r="H40" i="12"/>
  <c r="V39" i="12"/>
  <c r="Q39" i="12"/>
  <c r="P39" i="12"/>
  <c r="O39" i="12"/>
  <c r="H39" i="12"/>
  <c r="V38" i="12"/>
  <c r="Q38" i="12"/>
  <c r="P38" i="12"/>
  <c r="O38" i="12"/>
  <c r="H38" i="12"/>
  <c r="V37" i="12"/>
  <c r="Q37" i="12"/>
  <c r="P37" i="12"/>
  <c r="O37" i="12"/>
  <c r="H37" i="12"/>
  <c r="V36" i="12"/>
  <c r="Q36" i="12"/>
  <c r="P36" i="12"/>
  <c r="O36" i="12"/>
  <c r="H36" i="12"/>
  <c r="V35" i="12"/>
  <c r="Q35" i="12"/>
  <c r="P35" i="12"/>
  <c r="O35" i="12"/>
  <c r="H35" i="12"/>
  <c r="V34" i="12"/>
  <c r="Q34" i="12"/>
  <c r="P34" i="12"/>
  <c r="O34" i="12"/>
  <c r="H34" i="12"/>
  <c r="V33" i="12"/>
  <c r="Q33" i="12"/>
  <c r="P33" i="12"/>
  <c r="O33" i="12"/>
  <c r="H33" i="12"/>
  <c r="V32" i="12"/>
  <c r="Q32" i="12"/>
  <c r="P32" i="12"/>
  <c r="O32" i="12"/>
  <c r="H32" i="12"/>
  <c r="V31" i="12"/>
  <c r="Q31" i="12"/>
  <c r="P31" i="12"/>
  <c r="O31" i="12"/>
  <c r="H31" i="12"/>
  <c r="V30" i="12"/>
  <c r="Q30" i="12"/>
  <c r="P30" i="12"/>
  <c r="O30" i="12"/>
  <c r="H30" i="12"/>
  <c r="V29" i="12"/>
  <c r="Q29" i="12"/>
  <c r="P29" i="12"/>
  <c r="O29" i="12"/>
  <c r="H29" i="12"/>
  <c r="V28" i="12"/>
  <c r="Q28" i="12"/>
  <c r="P28" i="12"/>
  <c r="O28" i="12"/>
  <c r="H28" i="12"/>
  <c r="V27" i="12"/>
  <c r="Q27" i="12"/>
  <c r="P27" i="12"/>
  <c r="O27" i="12"/>
  <c r="H27" i="12"/>
  <c r="V26" i="12"/>
  <c r="Q26" i="12"/>
  <c r="P26" i="12"/>
  <c r="O26" i="12"/>
  <c r="H26" i="12"/>
  <c r="V25" i="12"/>
  <c r="Q25" i="12"/>
  <c r="P25" i="12"/>
  <c r="O25" i="12"/>
  <c r="H25" i="12"/>
  <c r="V24" i="12"/>
  <c r="Q24" i="12"/>
  <c r="P24" i="12"/>
  <c r="O24" i="12"/>
  <c r="H24" i="12"/>
  <c r="V23" i="12"/>
  <c r="Q23" i="12"/>
  <c r="P23" i="12"/>
  <c r="O23" i="12"/>
  <c r="H23" i="12"/>
  <c r="V22" i="12"/>
  <c r="Q22" i="12"/>
  <c r="P22" i="12"/>
  <c r="O22" i="12"/>
  <c r="H22" i="12"/>
  <c r="V21" i="12"/>
  <c r="Q21" i="12"/>
  <c r="P21" i="12"/>
  <c r="O21" i="12"/>
  <c r="H21" i="12"/>
  <c r="V20" i="12"/>
  <c r="Q20" i="12"/>
  <c r="P20" i="12"/>
  <c r="O20" i="12"/>
  <c r="H20" i="12"/>
  <c r="V19" i="12"/>
  <c r="Q19" i="12"/>
  <c r="P19" i="12"/>
  <c r="O19" i="12"/>
  <c r="H19" i="12"/>
  <c r="V18" i="12"/>
  <c r="Q18" i="12"/>
  <c r="P18" i="12"/>
  <c r="O18" i="12"/>
  <c r="H18" i="12"/>
  <c r="V17" i="12"/>
  <c r="Q17" i="12"/>
  <c r="P17" i="12"/>
  <c r="O17" i="12"/>
  <c r="H17" i="12"/>
  <c r="V16" i="12"/>
  <c r="Q16" i="12"/>
  <c r="P16" i="12"/>
  <c r="O16" i="12"/>
  <c r="H16" i="12"/>
  <c r="V15" i="12"/>
  <c r="Q15" i="12"/>
  <c r="P15" i="12"/>
  <c r="O15" i="12"/>
  <c r="H15" i="12"/>
  <c r="V14" i="12"/>
  <c r="Q14" i="12"/>
  <c r="P14" i="12"/>
  <c r="O14" i="12"/>
  <c r="H14" i="12"/>
  <c r="V13" i="12"/>
  <c r="Q13" i="12"/>
  <c r="P13" i="12"/>
  <c r="O13" i="12"/>
  <c r="H13" i="12"/>
  <c r="V12" i="12"/>
  <c r="Q12" i="12"/>
  <c r="P12" i="12"/>
  <c r="O12" i="12"/>
  <c r="H12" i="12"/>
  <c r="V11" i="12"/>
  <c r="Q11" i="12"/>
  <c r="P11" i="12"/>
  <c r="O11" i="12"/>
  <c r="H11" i="12"/>
  <c r="V10" i="12"/>
  <c r="Q10" i="12"/>
  <c r="P10" i="12"/>
  <c r="O10" i="12"/>
  <c r="H10" i="12"/>
  <c r="V9" i="12"/>
  <c r="Q9" i="12"/>
  <c r="T9" i="12" s="1"/>
  <c r="P9" i="12"/>
  <c r="O9" i="12"/>
  <c r="H9" i="12"/>
  <c r="V8" i="12"/>
  <c r="Q8" i="12"/>
  <c r="T8" i="12" s="1"/>
  <c r="P8" i="12"/>
  <c r="O8" i="12"/>
  <c r="H8" i="12"/>
  <c r="V7" i="12"/>
  <c r="Q7" i="12"/>
  <c r="P7" i="12"/>
  <c r="O7" i="12"/>
  <c r="H7" i="12"/>
  <c r="V6" i="12"/>
  <c r="Q6" i="12"/>
  <c r="P6" i="12"/>
  <c r="O6" i="12"/>
  <c r="H6" i="12"/>
  <c r="V5" i="12"/>
  <c r="Q5" i="12"/>
  <c r="T96" i="12" s="1"/>
  <c r="P5" i="12"/>
  <c r="O5" i="12"/>
  <c r="H5" i="12"/>
  <c r="T5" i="12" l="1"/>
  <c r="R76" i="12"/>
  <c r="R42" i="12"/>
  <c r="R73" i="12"/>
  <c r="R81" i="12"/>
  <c r="R43" i="12"/>
  <c r="R6" i="12"/>
  <c r="R28" i="12"/>
  <c r="R67" i="12"/>
  <c r="R75" i="12"/>
  <c r="R30" i="12"/>
  <c r="R54" i="12"/>
  <c r="R72" i="12"/>
  <c r="R53" i="12"/>
  <c r="R14" i="12"/>
  <c r="R18" i="12"/>
  <c r="U60" i="12" s="1"/>
  <c r="R49" i="12"/>
  <c r="R9" i="12"/>
  <c r="R31" i="12"/>
  <c r="R46" i="12"/>
  <c r="R79" i="12"/>
  <c r="R13" i="12"/>
  <c r="R33" i="12"/>
  <c r="R41" i="12"/>
  <c r="R12" i="12"/>
  <c r="R15" i="12"/>
  <c r="R22" i="12"/>
  <c r="R45" i="12"/>
  <c r="R71" i="12"/>
  <c r="R7" i="12"/>
  <c r="R17" i="12"/>
  <c r="R34" i="12"/>
  <c r="R38" i="12"/>
  <c r="R68" i="12"/>
  <c r="R21" i="12"/>
  <c r="R10" i="12"/>
  <c r="R26" i="12"/>
  <c r="R50" i="12"/>
  <c r="R16" i="12"/>
  <c r="R19" i="12"/>
  <c r="R47" i="12"/>
  <c r="R8" i="12"/>
  <c r="R55" i="12"/>
  <c r="R20" i="12"/>
  <c r="R23" i="12"/>
  <c r="R35" i="12"/>
  <c r="R69" i="12"/>
  <c r="R77" i="12"/>
  <c r="R5" i="12"/>
  <c r="R11" i="12"/>
  <c r="R24" i="12"/>
  <c r="R25" i="12"/>
  <c r="R27" i="12"/>
  <c r="R37" i="12"/>
  <c r="R39" i="12"/>
  <c r="R51" i="12"/>
  <c r="T41" i="12"/>
  <c r="T40" i="12"/>
  <c r="T37" i="12"/>
  <c r="T36" i="12"/>
  <c r="T6" i="12"/>
  <c r="T93" i="12"/>
  <c r="T97" i="12"/>
  <c r="T89" i="12"/>
  <c r="T85" i="12"/>
  <c r="T18" i="12"/>
  <c r="T22" i="12"/>
  <c r="T26" i="12"/>
  <c r="T39" i="12"/>
  <c r="T10" i="12"/>
  <c r="T14" i="12"/>
  <c r="T29" i="12"/>
  <c r="T30" i="12"/>
  <c r="T33" i="12"/>
  <c r="T35" i="12"/>
  <c r="T13" i="12"/>
  <c r="T17" i="12"/>
  <c r="T21" i="12"/>
  <c r="T24" i="12"/>
  <c r="T25" i="12"/>
  <c r="T28" i="12"/>
  <c r="T32" i="12"/>
  <c r="T47" i="12"/>
  <c r="T12" i="12"/>
  <c r="T16" i="12"/>
  <c r="T20" i="12"/>
  <c r="T7" i="12"/>
  <c r="T11" i="12"/>
  <c r="T15" i="12"/>
  <c r="T19" i="12"/>
  <c r="T23" i="12"/>
  <c r="T27" i="12"/>
  <c r="R29" i="12"/>
  <c r="T43" i="12"/>
  <c r="T51" i="12"/>
  <c r="T55" i="12"/>
  <c r="R32" i="12"/>
  <c r="T34" i="12"/>
  <c r="R36" i="12"/>
  <c r="T38" i="12"/>
  <c r="R40" i="12"/>
  <c r="T42" i="12"/>
  <c r="R44" i="12"/>
  <c r="T46" i="12"/>
  <c r="R48" i="12"/>
  <c r="T50" i="12"/>
  <c r="R52" i="12"/>
  <c r="T54" i="12"/>
  <c r="T58" i="12"/>
  <c r="T59" i="12"/>
  <c r="T61" i="12"/>
  <c r="T66" i="12"/>
  <c r="T67" i="12"/>
  <c r="T70" i="12"/>
  <c r="T71" i="12"/>
  <c r="T74" i="12"/>
  <c r="T75" i="12"/>
  <c r="T78" i="12"/>
  <c r="T79" i="12"/>
  <c r="T82" i="12"/>
  <c r="T86" i="12"/>
  <c r="T90" i="12"/>
  <c r="T94" i="12"/>
  <c r="T98" i="12"/>
  <c r="T56" i="12"/>
  <c r="T64" i="12"/>
  <c r="T31" i="12"/>
  <c r="T60" i="12"/>
  <c r="T69" i="12"/>
  <c r="T73" i="12"/>
  <c r="T77" i="12"/>
  <c r="T81" i="12"/>
  <c r="T83" i="12"/>
  <c r="T87" i="12"/>
  <c r="T91" i="12"/>
  <c r="T95" i="12"/>
  <c r="T99" i="12"/>
  <c r="T44" i="12"/>
  <c r="T45" i="12"/>
  <c r="T48" i="12"/>
  <c r="T49" i="12"/>
  <c r="T52" i="12"/>
  <c r="T53" i="12"/>
  <c r="T57" i="12"/>
  <c r="T62" i="12"/>
  <c r="T63" i="12"/>
  <c r="T65" i="12"/>
  <c r="T68" i="12"/>
  <c r="R70" i="12"/>
  <c r="T72" i="12"/>
  <c r="R74" i="12"/>
  <c r="T76" i="12"/>
  <c r="R78" i="12"/>
  <c r="T80" i="12"/>
  <c r="R82" i="12"/>
  <c r="T84" i="12"/>
  <c r="T88" i="12"/>
  <c r="T92" i="12"/>
  <c r="U90" i="12" l="1"/>
  <c r="W90" i="12" s="1"/>
  <c r="S90" i="1" s="1"/>
  <c r="U98" i="12"/>
  <c r="U82" i="12"/>
  <c r="W82" i="12" s="1"/>
  <c r="S70" i="1" s="1"/>
  <c r="U61" i="12"/>
  <c r="U79" i="12"/>
  <c r="U12" i="12"/>
  <c r="W12" i="12" s="1"/>
  <c r="S14" i="1" s="1"/>
  <c r="U46" i="12"/>
  <c r="W46" i="12" s="1"/>
  <c r="S45" i="1" s="1"/>
  <c r="U54" i="12"/>
  <c r="U87" i="12"/>
  <c r="U67" i="12"/>
  <c r="W67" i="12" s="1"/>
  <c r="S67" i="1" s="1"/>
  <c r="W98" i="12"/>
  <c r="S98" i="1" s="1"/>
  <c r="U43" i="12"/>
  <c r="W43" i="12" s="1"/>
  <c r="S41" i="1" s="1"/>
  <c r="U22" i="12"/>
  <c r="U6" i="12"/>
  <c r="W6" i="12" s="1"/>
  <c r="S27" i="1" s="1"/>
  <c r="U81" i="12"/>
  <c r="U35" i="12"/>
  <c r="U24" i="12"/>
  <c r="U27" i="12"/>
  <c r="W27" i="12" s="1"/>
  <c r="S5" i="1" s="1"/>
  <c r="U5" i="12"/>
  <c r="W5" i="12" s="1"/>
  <c r="S26" i="1" s="1"/>
  <c r="U63" i="12"/>
  <c r="U21" i="12"/>
  <c r="W21" i="12" s="1"/>
  <c r="S23" i="1" s="1"/>
  <c r="U16" i="12"/>
  <c r="W16" i="12" s="1"/>
  <c r="S18" i="1" s="1"/>
  <c r="U28" i="12"/>
  <c r="W28" i="12" s="1"/>
  <c r="S6" i="1" s="1"/>
  <c r="U74" i="12"/>
  <c r="W74" i="12" s="1"/>
  <c r="S75" i="1" s="1"/>
  <c r="U97" i="12"/>
  <c r="U89" i="12"/>
  <c r="W81" i="12"/>
  <c r="S82" i="1" s="1"/>
  <c r="U65" i="12"/>
  <c r="W65" i="12" s="1"/>
  <c r="S65" i="1" s="1"/>
  <c r="U53" i="12"/>
  <c r="W53" i="12" s="1"/>
  <c r="S52" i="1" s="1"/>
  <c r="U42" i="12"/>
  <c r="W42" i="12" s="1"/>
  <c r="S40" i="1" s="1"/>
  <c r="U99" i="12"/>
  <c r="W99" i="12" s="1"/>
  <c r="S99" i="1" s="1"/>
  <c r="U76" i="12"/>
  <c r="W76" i="12" s="1"/>
  <c r="S77" i="1" s="1"/>
  <c r="U96" i="12"/>
  <c r="W96" i="12" s="1"/>
  <c r="S96" i="1" s="1"/>
  <c r="U88" i="12"/>
  <c r="W79" i="12"/>
  <c r="S80" i="1" s="1"/>
  <c r="U64" i="12"/>
  <c r="W64" i="12" s="1"/>
  <c r="S64" i="1" s="1"/>
  <c r="U56" i="12"/>
  <c r="W56" i="12" s="1"/>
  <c r="S56" i="1" s="1"/>
  <c r="U48" i="12"/>
  <c r="W48" i="12" s="1"/>
  <c r="S47" i="1" s="1"/>
  <c r="U40" i="12"/>
  <c r="W40" i="12" s="1"/>
  <c r="S38" i="1" s="1"/>
  <c r="U32" i="12"/>
  <c r="W32" i="12" s="1"/>
  <c r="S30" i="1" s="1"/>
  <c r="U72" i="12"/>
  <c r="W72" i="12" s="1"/>
  <c r="S73" i="1" s="1"/>
  <c r="U77" i="12"/>
  <c r="W77" i="12" s="1"/>
  <c r="S78" i="1" s="1"/>
  <c r="U37" i="12"/>
  <c r="W37" i="12" s="1"/>
  <c r="S35" i="1" s="1"/>
  <c r="U18" i="12"/>
  <c r="W18" i="12" s="1"/>
  <c r="S20" i="1" s="1"/>
  <c r="U73" i="12"/>
  <c r="U30" i="12"/>
  <c r="W30" i="12" s="1"/>
  <c r="S28" i="1" s="1"/>
  <c r="U11" i="12"/>
  <c r="W11" i="12" s="1"/>
  <c r="S13" i="1" s="1"/>
  <c r="U31" i="12"/>
  <c r="W31" i="12" s="1"/>
  <c r="S29" i="1" s="1"/>
  <c r="U47" i="12"/>
  <c r="W47" i="12" s="1"/>
  <c r="S46" i="1" s="1"/>
  <c r="U58" i="12"/>
  <c r="W58" i="12" s="1"/>
  <c r="S58" i="1" s="1"/>
  <c r="U20" i="12"/>
  <c r="W20" i="12" s="1"/>
  <c r="S22" i="1" s="1"/>
  <c r="U13" i="12"/>
  <c r="W13" i="12" s="1"/>
  <c r="S15" i="1" s="1"/>
  <c r="W88" i="12"/>
  <c r="S88" i="1" s="1"/>
  <c r="W87" i="12"/>
  <c r="S87" i="1" s="1"/>
  <c r="W60" i="12"/>
  <c r="S60" i="1" s="1"/>
  <c r="U50" i="12"/>
  <c r="W50" i="12" s="1"/>
  <c r="S49" i="1" s="1"/>
  <c r="U38" i="12"/>
  <c r="W38" i="12" s="1"/>
  <c r="S36" i="1" s="1"/>
  <c r="U95" i="12"/>
  <c r="W95" i="12" s="1"/>
  <c r="S95" i="1" s="1"/>
  <c r="U75" i="12"/>
  <c r="W75" i="12" s="1"/>
  <c r="S76" i="1" s="1"/>
  <c r="W61" i="12"/>
  <c r="S61" i="1" s="1"/>
  <c r="W54" i="12"/>
  <c r="S53" i="1" s="1"/>
  <c r="U83" i="12"/>
  <c r="W83" i="12" s="1"/>
  <c r="S83" i="1" s="1"/>
  <c r="U71" i="12"/>
  <c r="W71" i="12" s="1"/>
  <c r="S72" i="1" s="1"/>
  <c r="U39" i="12"/>
  <c r="U69" i="12"/>
  <c r="W69" i="12" s="1"/>
  <c r="S69" i="1" s="1"/>
  <c r="U33" i="12"/>
  <c r="W33" i="12" s="1"/>
  <c r="S31" i="1" s="1"/>
  <c r="W24" i="12"/>
  <c r="S8" i="1" s="1"/>
  <c r="U41" i="12"/>
  <c r="W41" i="12" s="1"/>
  <c r="S39" i="1" s="1"/>
  <c r="U14" i="12"/>
  <c r="W14" i="12" s="1"/>
  <c r="S16" i="1" s="1"/>
  <c r="U45" i="12"/>
  <c r="W45" i="12" s="1"/>
  <c r="S43" i="1" s="1"/>
  <c r="W89" i="12"/>
  <c r="S89" i="1" s="1"/>
  <c r="U19" i="12"/>
  <c r="W19" i="12" s="1"/>
  <c r="S21" i="1" s="1"/>
  <c r="U15" i="12"/>
  <c r="W15" i="12" s="1"/>
  <c r="S17" i="1" s="1"/>
  <c r="U51" i="12"/>
  <c r="W51" i="12" s="1"/>
  <c r="S50" i="1" s="1"/>
  <c r="U66" i="12"/>
  <c r="W66" i="12" s="1"/>
  <c r="S66" i="1" s="1"/>
  <c r="U9" i="12"/>
  <c r="W9" i="12" s="1"/>
  <c r="S11" i="1" s="1"/>
  <c r="U17" i="12"/>
  <c r="W17" i="12" s="1"/>
  <c r="S19" i="1" s="1"/>
  <c r="W63" i="12"/>
  <c r="S63" i="1" s="1"/>
  <c r="U94" i="12"/>
  <c r="W94" i="12" s="1"/>
  <c r="S94" i="1" s="1"/>
  <c r="U86" i="12"/>
  <c r="W86" i="12" s="1"/>
  <c r="S86" i="1" s="1"/>
  <c r="U78" i="12"/>
  <c r="W78" i="12" s="1"/>
  <c r="S79" i="1" s="1"/>
  <c r="U70" i="12"/>
  <c r="W70" i="12" s="1"/>
  <c r="S71" i="1" s="1"/>
  <c r="U93" i="12"/>
  <c r="W93" i="12" s="1"/>
  <c r="S93" i="1" s="1"/>
  <c r="U85" i="12"/>
  <c r="W85" i="12" s="1"/>
  <c r="S85" i="1" s="1"/>
  <c r="W73" i="12"/>
  <c r="S74" i="1" s="1"/>
  <c r="U57" i="12"/>
  <c r="W57" i="12" s="1"/>
  <c r="S57" i="1" s="1"/>
  <c r="U49" i="12"/>
  <c r="W49" i="12" s="1"/>
  <c r="S48" i="1" s="1"/>
  <c r="U34" i="12"/>
  <c r="W34" i="12" s="1"/>
  <c r="S32" i="1" s="1"/>
  <c r="U91" i="12"/>
  <c r="W91" i="12" s="1"/>
  <c r="S91" i="1" s="1"/>
  <c r="U68" i="12"/>
  <c r="W68" i="12" s="1"/>
  <c r="S68" i="1" s="1"/>
  <c r="U92" i="12"/>
  <c r="W92" i="12" s="1"/>
  <c r="S92" i="1" s="1"/>
  <c r="U84" i="12"/>
  <c r="W84" i="12" s="1"/>
  <c r="S84" i="1" s="1"/>
  <c r="U52" i="12"/>
  <c r="W52" i="12" s="1"/>
  <c r="S51" i="1" s="1"/>
  <c r="U44" i="12"/>
  <c r="W44" i="12" s="1"/>
  <c r="S42" i="1" s="1"/>
  <c r="U36" i="12"/>
  <c r="W36" i="12" s="1"/>
  <c r="S34" i="1" s="1"/>
  <c r="U80" i="12"/>
  <c r="W80" i="12" s="1"/>
  <c r="S81" i="1" s="1"/>
  <c r="U29" i="12"/>
  <c r="W29" i="12" s="1"/>
  <c r="S7" i="1" s="1"/>
  <c r="W35" i="12"/>
  <c r="S33" i="1" s="1"/>
  <c r="U26" i="12"/>
  <c r="W26" i="12" s="1"/>
  <c r="S4" i="1" s="1"/>
  <c r="U10" i="12"/>
  <c r="W10" i="12" s="1"/>
  <c r="S12" i="1" s="1"/>
  <c r="W39" i="12"/>
  <c r="S37" i="1" s="1"/>
  <c r="W22" i="12"/>
  <c r="S24" i="1" s="1"/>
  <c r="W97" i="12"/>
  <c r="S97" i="1" s="1"/>
  <c r="U25" i="12"/>
  <c r="W25" i="12" s="1"/>
  <c r="S3" i="1" s="1"/>
  <c r="U23" i="12"/>
  <c r="W23" i="12" s="1"/>
  <c r="S25" i="1" s="1"/>
  <c r="U62" i="12"/>
  <c r="W62" i="12" s="1"/>
  <c r="S62" i="1" s="1"/>
  <c r="U55" i="12"/>
  <c r="W55" i="12" s="1"/>
  <c r="S54" i="1" s="1"/>
  <c r="U59" i="12"/>
  <c r="W59" i="12" s="1"/>
  <c r="S59" i="1" s="1"/>
  <c r="U8" i="12"/>
  <c r="W8" i="12" s="1"/>
  <c r="S10" i="1" s="1"/>
  <c r="U7" i="12"/>
  <c r="W7" i="12" s="1"/>
  <c r="S9" i="1" s="1"/>
  <c r="R65" i="1" l="1"/>
  <c r="U100" i="1"/>
  <c r="U101" i="1"/>
  <c r="U102" i="1"/>
  <c r="U103" i="1"/>
  <c r="U104" i="1"/>
  <c r="U105" i="1"/>
  <c r="U106" i="1"/>
  <c r="U107" i="1"/>
  <c r="U108" i="1"/>
  <c r="U55" i="1"/>
  <c r="R52" i="1"/>
  <c r="U44" i="1"/>
  <c r="U111" i="1" l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R82" i="1"/>
  <c r="U91" i="1" l="1"/>
  <c r="U83" i="1"/>
  <c r="U66" i="1"/>
  <c r="U84" i="1" l="1"/>
  <c r="U82" i="1"/>
  <c r="U54" i="1"/>
  <c r="U95" i="1"/>
  <c r="U52" i="1"/>
  <c r="U65" i="1"/>
  <c r="U43" i="1"/>
  <c r="U88" i="1"/>
  <c r="U8" i="1"/>
  <c r="U86" i="1"/>
  <c r="U99" i="1"/>
  <c r="U97" i="1"/>
  <c r="U98" i="1"/>
  <c r="U25" i="1"/>
  <c r="U53" i="1"/>
  <c r="U24" i="1"/>
  <c r="U94" i="1"/>
  <c r="R85" i="1" l="1"/>
  <c r="R87" i="1"/>
  <c r="U87" i="1" s="1"/>
  <c r="R89" i="1"/>
  <c r="R90" i="1"/>
  <c r="U90" i="1" s="1"/>
  <c r="R92" i="1"/>
  <c r="U92" i="1" s="1"/>
  <c r="R93" i="1"/>
  <c r="R96" i="1"/>
  <c r="U96" i="1" s="1"/>
  <c r="U93" i="1" l="1"/>
  <c r="U89" i="1"/>
  <c r="U85" i="1"/>
  <c r="G29" i="6" l="1"/>
  <c r="R32" i="1" l="1"/>
  <c r="R20" i="1"/>
  <c r="R26" i="1"/>
  <c r="R42" i="1"/>
  <c r="R7" i="1" l="1"/>
  <c r="R81" i="1"/>
  <c r="R34" i="1"/>
  <c r="R30" i="1"/>
  <c r="R38" i="1"/>
  <c r="R18" i="1"/>
  <c r="R12" i="1"/>
  <c r="R69" i="1"/>
  <c r="R47" i="1"/>
  <c r="R56" i="1"/>
  <c r="R16" i="1"/>
  <c r="R48" i="1"/>
  <c r="R11" i="1"/>
  <c r="R19" i="1"/>
  <c r="R67" i="1"/>
  <c r="R45" i="1"/>
  <c r="R27" i="1"/>
  <c r="R9" i="1"/>
  <c r="R60" i="1"/>
  <c r="R80" i="1"/>
  <c r="R15" i="1"/>
  <c r="R79" i="1"/>
  <c r="R61" i="1"/>
  <c r="R39" i="1"/>
  <c r="R21" i="1"/>
  <c r="R4" i="1"/>
  <c r="R76" i="1"/>
  <c r="R58" i="1"/>
  <c r="R36" i="1"/>
  <c r="R63" i="1"/>
  <c r="R41" i="1"/>
  <c r="R23" i="1"/>
  <c r="R75" i="1"/>
  <c r="R57" i="1"/>
  <c r="R35" i="1"/>
  <c r="R17" i="1"/>
  <c r="R78" i="1"/>
  <c r="R72" i="1"/>
  <c r="R50" i="1"/>
  <c r="R74" i="1"/>
  <c r="R77" i="1"/>
  <c r="R59" i="1"/>
  <c r="R37" i="1"/>
  <c r="R62" i="1"/>
  <c r="R28" i="1"/>
  <c r="R10" i="1"/>
  <c r="R6" i="1"/>
  <c r="R29" i="1"/>
  <c r="R71" i="1"/>
  <c r="R49" i="1"/>
  <c r="R31" i="1"/>
  <c r="R13" i="1"/>
  <c r="R70" i="1"/>
  <c r="R68" i="1"/>
  <c r="R46" i="1"/>
  <c r="R64" i="1"/>
  <c r="R73" i="1"/>
  <c r="R51" i="1"/>
  <c r="R33" i="1"/>
  <c r="R3" i="1" l="1"/>
  <c r="R40" i="1"/>
  <c r="R5" i="1"/>
  <c r="R14" i="1"/>
  <c r="R22" i="1"/>
  <c r="U75" i="10"/>
  <c r="Q75" i="10"/>
  <c r="P75" i="10"/>
  <c r="H75" i="10"/>
  <c r="U74" i="10"/>
  <c r="Q74" i="10"/>
  <c r="H74" i="10"/>
  <c r="I74" i="10" s="1"/>
  <c r="P74" i="10" s="1"/>
  <c r="U73" i="10"/>
  <c r="Q73" i="10"/>
  <c r="P73" i="10"/>
  <c r="H73" i="10"/>
  <c r="U72" i="10"/>
  <c r="Q72" i="10"/>
  <c r="P72" i="10"/>
  <c r="H72" i="10"/>
  <c r="U71" i="10"/>
  <c r="Q71" i="10"/>
  <c r="P71" i="10"/>
  <c r="H71" i="10"/>
  <c r="U70" i="10"/>
  <c r="Q70" i="10"/>
  <c r="H70" i="10"/>
  <c r="I70" i="10" s="1"/>
  <c r="P70" i="10" s="1"/>
  <c r="U69" i="10"/>
  <c r="Q69" i="10"/>
  <c r="H69" i="10"/>
  <c r="I69" i="10" s="1"/>
  <c r="P69" i="10" s="1"/>
  <c r="U68" i="10"/>
  <c r="Q68" i="10"/>
  <c r="H68" i="10"/>
  <c r="I68" i="10" s="1"/>
  <c r="P68" i="10" s="1"/>
  <c r="U67" i="10"/>
  <c r="Q67" i="10"/>
  <c r="H67" i="10"/>
  <c r="I67" i="10" s="1"/>
  <c r="P67" i="10" s="1"/>
  <c r="U66" i="10"/>
  <c r="Q66" i="10"/>
  <c r="H66" i="10"/>
  <c r="I66" i="10" s="1"/>
  <c r="P66" i="10" s="1"/>
  <c r="U65" i="10"/>
  <c r="Q65" i="10"/>
  <c r="H65" i="10"/>
  <c r="I65" i="10" s="1"/>
  <c r="P65" i="10" s="1"/>
  <c r="U64" i="10"/>
  <c r="Q64" i="10"/>
  <c r="H64" i="10"/>
  <c r="I64" i="10" s="1"/>
  <c r="P64" i="10" s="1"/>
  <c r="U63" i="10"/>
  <c r="Q63" i="10"/>
  <c r="H63" i="10"/>
  <c r="I63" i="10" s="1"/>
  <c r="P63" i="10" s="1"/>
  <c r="U62" i="10"/>
  <c r="Q62" i="10"/>
  <c r="H62" i="10"/>
  <c r="I62" i="10" s="1"/>
  <c r="P62" i="10" s="1"/>
  <c r="U61" i="10"/>
  <c r="Q61" i="10"/>
  <c r="H61" i="10"/>
  <c r="I61" i="10" s="1"/>
  <c r="P61" i="10" s="1"/>
  <c r="U60" i="10"/>
  <c r="Q60" i="10"/>
  <c r="H60" i="10"/>
  <c r="I60" i="10" s="1"/>
  <c r="P60" i="10" s="1"/>
  <c r="U59" i="10"/>
  <c r="Q59" i="10"/>
  <c r="H59" i="10"/>
  <c r="I59" i="10" s="1"/>
  <c r="P59" i="10" s="1"/>
  <c r="U58" i="10"/>
  <c r="Q58" i="10"/>
  <c r="H58" i="10"/>
  <c r="I58" i="10" s="1"/>
  <c r="P58" i="10" s="1"/>
  <c r="U57" i="10"/>
  <c r="Q57" i="10"/>
  <c r="H57" i="10"/>
  <c r="I57" i="10" s="1"/>
  <c r="P57" i="10" s="1"/>
  <c r="U56" i="10"/>
  <c r="Q56" i="10"/>
  <c r="H56" i="10"/>
  <c r="I56" i="10" s="1"/>
  <c r="P56" i="10" s="1"/>
  <c r="U55" i="10"/>
  <c r="Q55" i="10"/>
  <c r="H55" i="10"/>
  <c r="I55" i="10" s="1"/>
  <c r="P55" i="10" s="1"/>
  <c r="U54" i="10"/>
  <c r="Q54" i="10"/>
  <c r="H54" i="10"/>
  <c r="I54" i="10" s="1"/>
  <c r="P54" i="10" s="1"/>
  <c r="U53" i="10"/>
  <c r="Q53" i="10"/>
  <c r="H53" i="10"/>
  <c r="I53" i="10" s="1"/>
  <c r="P53" i="10" s="1"/>
  <c r="U52" i="10"/>
  <c r="Q52" i="10"/>
  <c r="H52" i="10"/>
  <c r="I52" i="10" s="1"/>
  <c r="P52" i="10" s="1"/>
  <c r="U51" i="10"/>
  <c r="Q51" i="10"/>
  <c r="H51" i="10"/>
  <c r="I51" i="10" s="1"/>
  <c r="P51" i="10" s="1"/>
  <c r="U50" i="10"/>
  <c r="Q50" i="10"/>
  <c r="H50" i="10"/>
  <c r="I50" i="10" s="1"/>
  <c r="P50" i="10" s="1"/>
  <c r="U49" i="10"/>
  <c r="Q49" i="10"/>
  <c r="H49" i="10"/>
  <c r="I49" i="10" s="1"/>
  <c r="P49" i="10" s="1"/>
  <c r="U48" i="10"/>
  <c r="Q48" i="10"/>
  <c r="H48" i="10"/>
  <c r="I48" i="10" s="1"/>
  <c r="P48" i="10" s="1"/>
  <c r="U47" i="10"/>
  <c r="Q47" i="10"/>
  <c r="H47" i="10"/>
  <c r="I47" i="10" s="1"/>
  <c r="P47" i="10" s="1"/>
  <c r="U46" i="10"/>
  <c r="Q46" i="10"/>
  <c r="H46" i="10"/>
  <c r="I46" i="10" s="1"/>
  <c r="P46" i="10" s="1"/>
  <c r="U45" i="10"/>
  <c r="Q45" i="10"/>
  <c r="H45" i="10"/>
  <c r="I45" i="10" s="1"/>
  <c r="P45" i="10" s="1"/>
  <c r="U44" i="10"/>
  <c r="Q44" i="10"/>
  <c r="H44" i="10"/>
  <c r="I44" i="10" s="1"/>
  <c r="P44" i="10" s="1"/>
  <c r="U43" i="10"/>
  <c r="Q43" i="10"/>
  <c r="H43" i="10"/>
  <c r="I43" i="10" s="1"/>
  <c r="P43" i="10" s="1"/>
  <c r="U42" i="10"/>
  <c r="Q42" i="10"/>
  <c r="H42" i="10"/>
  <c r="I42" i="10" s="1"/>
  <c r="P42" i="10" s="1"/>
  <c r="U41" i="10"/>
  <c r="Q41" i="10"/>
  <c r="H41" i="10"/>
  <c r="I41" i="10" s="1"/>
  <c r="P41" i="10" s="1"/>
  <c r="U40" i="10"/>
  <c r="Q40" i="10"/>
  <c r="H40" i="10"/>
  <c r="I40" i="10" s="1"/>
  <c r="P40" i="10" s="1"/>
  <c r="U39" i="10"/>
  <c r="Q39" i="10"/>
  <c r="H39" i="10"/>
  <c r="I39" i="10" s="1"/>
  <c r="P39" i="10" s="1"/>
  <c r="U38" i="10"/>
  <c r="Q38" i="10"/>
  <c r="H38" i="10"/>
  <c r="I38" i="10" s="1"/>
  <c r="P38" i="10" s="1"/>
  <c r="U37" i="10"/>
  <c r="Q37" i="10"/>
  <c r="H37" i="10"/>
  <c r="I37" i="10" s="1"/>
  <c r="P37" i="10" s="1"/>
  <c r="U36" i="10"/>
  <c r="Q36" i="10"/>
  <c r="H36" i="10"/>
  <c r="I36" i="10" s="1"/>
  <c r="P36" i="10" s="1"/>
  <c r="U35" i="10"/>
  <c r="Q35" i="10"/>
  <c r="H35" i="10"/>
  <c r="I35" i="10" s="1"/>
  <c r="P35" i="10" s="1"/>
  <c r="U34" i="10"/>
  <c r="Q34" i="10"/>
  <c r="H34" i="10"/>
  <c r="I34" i="10" s="1"/>
  <c r="P34" i="10" s="1"/>
  <c r="U33" i="10"/>
  <c r="Q33" i="10"/>
  <c r="H33" i="10"/>
  <c r="I33" i="10" s="1"/>
  <c r="P33" i="10" s="1"/>
  <c r="U32" i="10"/>
  <c r="Q32" i="10"/>
  <c r="H32" i="10"/>
  <c r="I32" i="10" s="1"/>
  <c r="P32" i="10" s="1"/>
  <c r="U31" i="10"/>
  <c r="Q31" i="10"/>
  <c r="H31" i="10"/>
  <c r="I31" i="10" s="1"/>
  <c r="P31" i="10" s="1"/>
  <c r="U30" i="10"/>
  <c r="Q30" i="10"/>
  <c r="H30" i="10"/>
  <c r="I30" i="10" s="1"/>
  <c r="P30" i="10" s="1"/>
  <c r="U29" i="10"/>
  <c r="Q29" i="10"/>
  <c r="H29" i="10"/>
  <c r="I29" i="10" s="1"/>
  <c r="P29" i="10" s="1"/>
  <c r="U28" i="10"/>
  <c r="Q28" i="10"/>
  <c r="H28" i="10"/>
  <c r="I28" i="10" s="1"/>
  <c r="P28" i="10" s="1"/>
  <c r="U27" i="10"/>
  <c r="Q27" i="10"/>
  <c r="H27" i="10"/>
  <c r="I27" i="10" s="1"/>
  <c r="P27" i="10" s="1"/>
  <c r="U26" i="10"/>
  <c r="Q26" i="10"/>
  <c r="H26" i="10"/>
  <c r="I26" i="10" s="1"/>
  <c r="P26" i="10" s="1"/>
  <c r="U25" i="10"/>
  <c r="Q25" i="10"/>
  <c r="H25" i="10"/>
  <c r="I25" i="10" s="1"/>
  <c r="P25" i="10" s="1"/>
  <c r="U24" i="10"/>
  <c r="Q24" i="10"/>
  <c r="H24" i="10"/>
  <c r="I24" i="10" s="1"/>
  <c r="P24" i="10" s="1"/>
  <c r="U23" i="10"/>
  <c r="Q23" i="10"/>
  <c r="H23" i="10"/>
  <c r="I23" i="10" s="1"/>
  <c r="P23" i="10" s="1"/>
  <c r="U22" i="10"/>
  <c r="Q22" i="10"/>
  <c r="H22" i="10"/>
  <c r="I22" i="10" s="1"/>
  <c r="P22" i="10" s="1"/>
  <c r="U21" i="10"/>
  <c r="Q21" i="10"/>
  <c r="H21" i="10"/>
  <c r="I21" i="10" s="1"/>
  <c r="P21" i="10" s="1"/>
  <c r="U20" i="10"/>
  <c r="Q20" i="10"/>
  <c r="H20" i="10"/>
  <c r="I20" i="10" s="1"/>
  <c r="P20" i="10" s="1"/>
  <c r="U19" i="10"/>
  <c r="Q19" i="10"/>
  <c r="H19" i="10"/>
  <c r="I19" i="10" s="1"/>
  <c r="P19" i="10" s="1"/>
  <c r="U18" i="10"/>
  <c r="Q18" i="10"/>
  <c r="H18" i="10"/>
  <c r="I18" i="10" s="1"/>
  <c r="P18" i="10" s="1"/>
  <c r="U17" i="10"/>
  <c r="Q17" i="10"/>
  <c r="H17" i="10"/>
  <c r="I17" i="10" s="1"/>
  <c r="P17" i="10" s="1"/>
  <c r="U16" i="10"/>
  <c r="Q16" i="10"/>
  <c r="H16" i="10"/>
  <c r="I16" i="10" s="1"/>
  <c r="P16" i="10" s="1"/>
  <c r="U15" i="10"/>
  <c r="Q15" i="10"/>
  <c r="H15" i="10"/>
  <c r="I15" i="10" s="1"/>
  <c r="P15" i="10" s="1"/>
  <c r="U14" i="10"/>
  <c r="Q14" i="10"/>
  <c r="H14" i="10"/>
  <c r="I14" i="10" s="1"/>
  <c r="P14" i="10" s="1"/>
  <c r="U13" i="10"/>
  <c r="Q13" i="10"/>
  <c r="H13" i="10"/>
  <c r="I13" i="10" s="1"/>
  <c r="P13" i="10" s="1"/>
  <c r="U12" i="10"/>
  <c r="Q12" i="10"/>
  <c r="H12" i="10"/>
  <c r="I12" i="10" s="1"/>
  <c r="P12" i="10" s="1"/>
  <c r="U11" i="10"/>
  <c r="Q11" i="10"/>
  <c r="H11" i="10"/>
  <c r="I11" i="10" s="1"/>
  <c r="P11" i="10" s="1"/>
  <c r="U10" i="10"/>
  <c r="Q10" i="10"/>
  <c r="H10" i="10"/>
  <c r="I10" i="10" s="1"/>
  <c r="P10" i="10" s="1"/>
  <c r="U9" i="10"/>
  <c r="Q9" i="10"/>
  <c r="H9" i="10"/>
  <c r="I9" i="10" s="1"/>
  <c r="P9" i="10" s="1"/>
  <c r="U8" i="10"/>
  <c r="Q8" i="10"/>
  <c r="H8" i="10"/>
  <c r="I8" i="10" s="1"/>
  <c r="P8" i="10" s="1"/>
  <c r="U7" i="10"/>
  <c r="Q7" i="10"/>
  <c r="H7" i="10"/>
  <c r="I7" i="10" s="1"/>
  <c r="P7" i="10" s="1"/>
  <c r="U6" i="10"/>
  <c r="Q6" i="10"/>
  <c r="H6" i="10"/>
  <c r="I6" i="10" s="1"/>
  <c r="P6" i="10" s="1"/>
  <c r="U5" i="10"/>
  <c r="Q5" i="10"/>
  <c r="H5" i="10"/>
  <c r="I5" i="10" s="1"/>
  <c r="P5" i="10" s="1"/>
  <c r="T6" i="10" l="1"/>
  <c r="S13" i="10"/>
  <c r="S75" i="10"/>
  <c r="S12" i="10"/>
  <c r="S8" i="10"/>
  <c r="S16" i="10"/>
  <c r="S9" i="10"/>
  <c r="S17" i="10"/>
  <c r="T18" i="10"/>
  <c r="T7" i="10"/>
  <c r="T11" i="10"/>
  <c r="T15" i="10"/>
  <c r="T19" i="10"/>
  <c r="T20" i="10"/>
  <c r="T21" i="10"/>
  <c r="T22" i="10"/>
  <c r="T23" i="10"/>
  <c r="T24" i="10"/>
  <c r="T25" i="10"/>
  <c r="T26" i="10"/>
  <c r="T27" i="10"/>
  <c r="T28" i="10"/>
  <c r="T29" i="10"/>
  <c r="T8" i="10"/>
  <c r="S32" i="10"/>
  <c r="T10" i="10"/>
  <c r="T14" i="10"/>
  <c r="T12" i="10"/>
  <c r="T16" i="10"/>
  <c r="T72" i="10"/>
  <c r="T9" i="10"/>
  <c r="T13" i="10"/>
  <c r="T17" i="10"/>
  <c r="S36" i="10"/>
  <c r="S40" i="10"/>
  <c r="S46" i="10"/>
  <c r="S48" i="10"/>
  <c r="S49" i="10"/>
  <c r="S56" i="10"/>
  <c r="S57" i="10"/>
  <c r="S63" i="10"/>
  <c r="S67" i="10"/>
  <c r="S6" i="10"/>
  <c r="V6" i="10" s="1"/>
  <c r="S10" i="10"/>
  <c r="V10" i="10" s="1"/>
  <c r="S14" i="10"/>
  <c r="V14" i="10" s="1"/>
  <c r="S18" i="10"/>
  <c r="V18" i="10" s="1"/>
  <c r="S31" i="10"/>
  <c r="S35" i="10"/>
  <c r="S39" i="10"/>
  <c r="S43" i="10"/>
  <c r="S44" i="10"/>
  <c r="S45" i="10"/>
  <c r="S54" i="10"/>
  <c r="S62" i="10"/>
  <c r="S66" i="10"/>
  <c r="S70" i="10"/>
  <c r="S7" i="10"/>
  <c r="V7" i="10" s="1"/>
  <c r="S11" i="10"/>
  <c r="S15" i="10"/>
  <c r="S19" i="10"/>
  <c r="S20" i="10"/>
  <c r="S21" i="10"/>
  <c r="S22" i="10"/>
  <c r="S23" i="10"/>
  <c r="S24" i="10"/>
  <c r="V24" i="10" s="1"/>
  <c r="S25" i="10"/>
  <c r="S26" i="10"/>
  <c r="S27" i="10"/>
  <c r="S28" i="10"/>
  <c r="S29" i="10"/>
  <c r="S30" i="10"/>
  <c r="S34" i="10"/>
  <c r="S38" i="10"/>
  <c r="S42" i="10"/>
  <c r="S52" i="10"/>
  <c r="S53" i="10"/>
  <c r="S60" i="10"/>
  <c r="S61" i="10"/>
  <c r="S65" i="10"/>
  <c r="S69" i="10"/>
  <c r="S33" i="10"/>
  <c r="S37" i="10"/>
  <c r="S41" i="10"/>
  <c r="S50" i="10"/>
  <c r="S58" i="10"/>
  <c r="S64" i="10"/>
  <c r="S68" i="10"/>
  <c r="T32" i="10"/>
  <c r="T36" i="10"/>
  <c r="T38" i="10"/>
  <c r="T44" i="10"/>
  <c r="S47" i="10"/>
  <c r="S51" i="10"/>
  <c r="S55" i="10"/>
  <c r="T56" i="10"/>
  <c r="S59" i="10"/>
  <c r="T60" i="10"/>
  <c r="T74" i="10"/>
  <c r="S5" i="10"/>
  <c r="T45" i="10"/>
  <c r="T49" i="10"/>
  <c r="T53" i="10"/>
  <c r="T57" i="10"/>
  <c r="T61" i="10"/>
  <c r="T62" i="10"/>
  <c r="T63" i="10"/>
  <c r="T64" i="10"/>
  <c r="T65" i="10"/>
  <c r="T66" i="10"/>
  <c r="T67" i="10"/>
  <c r="T68" i="10"/>
  <c r="T69" i="10"/>
  <c r="T70" i="10"/>
  <c r="T75" i="10"/>
  <c r="T30" i="10"/>
  <c r="T34" i="10"/>
  <c r="T40" i="10"/>
  <c r="T42" i="10"/>
  <c r="T48" i="10"/>
  <c r="T52" i="10"/>
  <c r="T5" i="10"/>
  <c r="T31" i="10"/>
  <c r="T33" i="10"/>
  <c r="T35" i="10"/>
  <c r="T37" i="10"/>
  <c r="T39" i="10"/>
  <c r="T41" i="10"/>
  <c r="T43" i="10"/>
  <c r="T46" i="10"/>
  <c r="T50" i="10"/>
  <c r="T54" i="10"/>
  <c r="T58" i="10"/>
  <c r="S72" i="10"/>
  <c r="S73" i="10"/>
  <c r="S71" i="10"/>
  <c r="T47" i="10"/>
  <c r="T51" i="10"/>
  <c r="T55" i="10"/>
  <c r="T59" i="10"/>
  <c r="T71" i="10"/>
  <c r="T73" i="10"/>
  <c r="S74" i="10"/>
  <c r="V74" i="10" s="1"/>
  <c r="V28" i="10" l="1"/>
  <c r="V20" i="10"/>
  <c r="V72" i="10"/>
  <c r="V71" i="10"/>
  <c r="V5" i="10"/>
  <c r="V65" i="10"/>
  <c r="V52" i="10"/>
  <c r="V26" i="10"/>
  <c r="V22" i="10"/>
  <c r="V15" i="10"/>
  <c r="V75" i="10"/>
  <c r="V29" i="10"/>
  <c r="V25" i="10"/>
  <c r="V21" i="10"/>
  <c r="V11" i="10"/>
  <c r="V8" i="10"/>
  <c r="V17" i="10"/>
  <c r="V12" i="10"/>
  <c r="V32" i="10"/>
  <c r="V27" i="10"/>
  <c r="V23" i="10"/>
  <c r="V19" i="10"/>
  <c r="V70" i="10"/>
  <c r="V45" i="10"/>
  <c r="V35" i="10"/>
  <c r="V46" i="10"/>
  <c r="V9" i="10"/>
  <c r="V16" i="10"/>
  <c r="V13" i="10"/>
  <c r="V57" i="10"/>
  <c r="V73" i="10"/>
  <c r="V55" i="10"/>
  <c r="V64" i="10"/>
  <c r="V37" i="10"/>
  <c r="V61" i="10"/>
  <c r="V42" i="10"/>
  <c r="V66" i="10"/>
  <c r="V44" i="10"/>
  <c r="V31" i="10"/>
  <c r="V56" i="10"/>
  <c r="V40" i="10"/>
  <c r="V41" i="10"/>
  <c r="V30" i="10"/>
  <c r="V51" i="10"/>
  <c r="V58" i="10"/>
  <c r="V33" i="10"/>
  <c r="V60" i="10"/>
  <c r="V38" i="10"/>
  <c r="V62" i="10"/>
  <c r="V43" i="10"/>
  <c r="V67" i="10"/>
  <c r="V49" i="10"/>
  <c r="V36" i="10"/>
  <c r="V68" i="10"/>
  <c r="V59" i="10"/>
  <c r="V47" i="10"/>
  <c r="V50" i="10"/>
  <c r="V69" i="10"/>
  <c r="V53" i="10"/>
  <c r="V34" i="10"/>
  <c r="V54" i="10"/>
  <c r="V39" i="10"/>
  <c r="V63" i="10"/>
  <c r="V48" i="10"/>
  <c r="J113" i="1"/>
  <c r="J112" i="1"/>
  <c r="J110" i="1"/>
  <c r="J4" i="1"/>
  <c r="J5" i="1"/>
  <c r="J6" i="1"/>
  <c r="J28" i="1"/>
  <c r="J29" i="1"/>
  <c r="J30" i="1"/>
  <c r="J32" i="1"/>
  <c r="J34" i="1"/>
  <c r="J35" i="1"/>
  <c r="J36" i="1"/>
  <c r="J37" i="1"/>
  <c r="J39" i="1"/>
  <c r="J40" i="1"/>
  <c r="J56" i="1"/>
  <c r="J57" i="1"/>
  <c r="J58" i="1"/>
  <c r="J59" i="1"/>
  <c r="J60" i="1"/>
  <c r="J61" i="1"/>
  <c r="J62" i="1"/>
  <c r="J63" i="1"/>
  <c r="J64" i="1"/>
  <c r="J127" i="1"/>
  <c r="J128" i="1"/>
  <c r="J69" i="1"/>
  <c r="J70" i="1"/>
  <c r="J71" i="1"/>
  <c r="J72" i="1"/>
  <c r="J73" i="1"/>
  <c r="J74" i="1"/>
  <c r="J109" i="1"/>
  <c r="J3" i="1"/>
  <c r="Q11" i="1" l="1"/>
  <c r="Q40" i="1"/>
  <c r="Q80" i="1"/>
  <c r="Q67" i="1"/>
  <c r="Q22" i="1"/>
  <c r="Q14" i="1"/>
  <c r="Q76" i="1"/>
  <c r="Q78" i="1"/>
  <c r="Q39" i="1"/>
  <c r="Q75" i="1"/>
  <c r="Q30" i="1"/>
  <c r="Q21" i="1"/>
  <c r="Q17" i="1"/>
  <c r="Q13" i="1"/>
  <c r="Q36" i="1"/>
  <c r="Q10" i="1"/>
  <c r="Q28" i="1"/>
  <c r="Q79" i="1"/>
  <c r="Q48" i="1"/>
  <c r="Q6" i="1"/>
  <c r="Q32" i="1"/>
  <c r="Q18" i="1"/>
  <c r="Q58" i="1"/>
  <c r="Q46" i="1"/>
  <c r="Q27" i="1"/>
  <c r="Q41" i="1"/>
  <c r="Q51" i="1"/>
  <c r="Q5" i="1"/>
  <c r="Q61" i="1"/>
  <c r="Q42" i="1"/>
  <c r="Q64" i="1"/>
  <c r="Q60" i="1"/>
  <c r="Q4" i="1"/>
  <c r="Q3" i="1"/>
  <c r="Q74" i="1"/>
  <c r="Q59" i="1"/>
  <c r="Q38" i="1"/>
  <c r="Q71" i="1"/>
  <c r="Q50" i="1"/>
  <c r="Q20" i="1"/>
  <c r="Q16" i="1"/>
  <c r="Q72" i="1"/>
  <c r="Q56" i="1"/>
  <c r="Q34" i="1"/>
  <c r="Q69" i="1"/>
  <c r="Q23" i="1"/>
  <c r="Q12" i="1"/>
  <c r="Q33" i="1"/>
  <c r="Q77" i="1"/>
  <c r="Q62" i="1"/>
  <c r="Q73" i="1"/>
  <c r="Q57" i="1"/>
  <c r="Q35" i="1"/>
  <c r="Q109" i="1"/>
  <c r="Q31" i="1"/>
  <c r="Q81" i="1"/>
  <c r="Q70" i="1"/>
  <c r="Q49" i="1"/>
  <c r="Q127" i="1"/>
  <c r="Q26" i="1"/>
  <c r="Q19" i="1"/>
  <c r="Q15" i="1"/>
  <c r="Q9" i="1"/>
  <c r="Q128" i="1"/>
  <c r="Q68" i="1"/>
  <c r="Q45" i="1"/>
  <c r="Q63" i="1"/>
  <c r="Q7" i="1"/>
  <c r="Q37" i="1"/>
  <c r="Q47" i="1"/>
  <c r="Q29" i="1"/>
  <c r="U81" i="1" l="1"/>
  <c r="U72" i="9"/>
  <c r="Q72" i="9"/>
  <c r="P72" i="9"/>
  <c r="H72" i="9"/>
  <c r="U71" i="9"/>
  <c r="Q71" i="9"/>
  <c r="P71" i="9"/>
  <c r="H71" i="9"/>
  <c r="U70" i="9"/>
  <c r="Q70" i="9"/>
  <c r="P70" i="9"/>
  <c r="H70" i="9"/>
  <c r="U69" i="9"/>
  <c r="Q69" i="9"/>
  <c r="P69" i="9"/>
  <c r="H69" i="9"/>
  <c r="U68" i="9"/>
  <c r="Q68" i="9"/>
  <c r="H68" i="9"/>
  <c r="I68" i="9" s="1"/>
  <c r="P68" i="9" s="1"/>
  <c r="U67" i="9"/>
  <c r="Q67" i="9"/>
  <c r="H67" i="9"/>
  <c r="I67" i="9" s="1"/>
  <c r="P67" i="9" s="1"/>
  <c r="U66" i="9"/>
  <c r="Q66" i="9"/>
  <c r="H66" i="9"/>
  <c r="I66" i="9" s="1"/>
  <c r="P66" i="9" s="1"/>
  <c r="U65" i="9"/>
  <c r="Q65" i="9"/>
  <c r="H65" i="9"/>
  <c r="I65" i="9" s="1"/>
  <c r="P65" i="9" s="1"/>
  <c r="U64" i="9"/>
  <c r="Q64" i="9"/>
  <c r="H64" i="9"/>
  <c r="I64" i="9" s="1"/>
  <c r="P64" i="9" s="1"/>
  <c r="U63" i="9"/>
  <c r="Q63" i="9"/>
  <c r="H63" i="9"/>
  <c r="I63" i="9" s="1"/>
  <c r="P63" i="9" s="1"/>
  <c r="U62" i="9"/>
  <c r="Q62" i="9"/>
  <c r="H62" i="9"/>
  <c r="I62" i="9" s="1"/>
  <c r="P62" i="9" s="1"/>
  <c r="U61" i="9"/>
  <c r="Q61" i="9"/>
  <c r="H61" i="9"/>
  <c r="I61" i="9" s="1"/>
  <c r="P61" i="9" s="1"/>
  <c r="U60" i="9"/>
  <c r="Q60" i="9"/>
  <c r="H60" i="9"/>
  <c r="I60" i="9" s="1"/>
  <c r="P60" i="9" s="1"/>
  <c r="U59" i="9"/>
  <c r="Q59" i="9"/>
  <c r="H59" i="9"/>
  <c r="I59" i="9" s="1"/>
  <c r="P59" i="9" s="1"/>
  <c r="U58" i="9"/>
  <c r="Q58" i="9"/>
  <c r="H58" i="9"/>
  <c r="I58" i="9" s="1"/>
  <c r="P58" i="9" s="1"/>
  <c r="U57" i="9"/>
  <c r="Q57" i="9"/>
  <c r="H57" i="9"/>
  <c r="I57" i="9" s="1"/>
  <c r="P57" i="9" s="1"/>
  <c r="U56" i="9"/>
  <c r="Q56" i="9"/>
  <c r="H56" i="9"/>
  <c r="I56" i="9" s="1"/>
  <c r="P56" i="9" s="1"/>
  <c r="U55" i="9"/>
  <c r="Q55" i="9"/>
  <c r="H55" i="9"/>
  <c r="I55" i="9" s="1"/>
  <c r="P55" i="9" s="1"/>
  <c r="U54" i="9"/>
  <c r="Q54" i="9"/>
  <c r="H54" i="9"/>
  <c r="I54" i="9" s="1"/>
  <c r="P54" i="9" s="1"/>
  <c r="U53" i="9"/>
  <c r="Q53" i="9"/>
  <c r="H53" i="9"/>
  <c r="I53" i="9" s="1"/>
  <c r="P53" i="9" s="1"/>
  <c r="U52" i="9"/>
  <c r="Q52" i="9"/>
  <c r="H52" i="9"/>
  <c r="I52" i="9" s="1"/>
  <c r="P52" i="9" s="1"/>
  <c r="U51" i="9"/>
  <c r="Q51" i="9"/>
  <c r="H51" i="9"/>
  <c r="I51" i="9" s="1"/>
  <c r="P51" i="9" s="1"/>
  <c r="U50" i="9"/>
  <c r="Q50" i="9"/>
  <c r="H50" i="9"/>
  <c r="I50" i="9" s="1"/>
  <c r="P50" i="9" s="1"/>
  <c r="U49" i="9"/>
  <c r="Q49" i="9"/>
  <c r="H49" i="9"/>
  <c r="I49" i="9" s="1"/>
  <c r="P49" i="9" s="1"/>
  <c r="U48" i="9"/>
  <c r="Q48" i="9"/>
  <c r="H48" i="9"/>
  <c r="I48" i="9" s="1"/>
  <c r="P48" i="9" s="1"/>
  <c r="U47" i="9"/>
  <c r="Q47" i="9"/>
  <c r="H47" i="9"/>
  <c r="I47" i="9" s="1"/>
  <c r="P47" i="9" s="1"/>
  <c r="U46" i="9"/>
  <c r="Q46" i="9"/>
  <c r="H46" i="9"/>
  <c r="I46" i="9" s="1"/>
  <c r="P46" i="9" s="1"/>
  <c r="U45" i="9"/>
  <c r="Q45" i="9"/>
  <c r="H45" i="9"/>
  <c r="I45" i="9" s="1"/>
  <c r="P45" i="9" s="1"/>
  <c r="U44" i="9"/>
  <c r="Q44" i="9"/>
  <c r="H44" i="9"/>
  <c r="I44" i="9" s="1"/>
  <c r="P44" i="9" s="1"/>
  <c r="U43" i="9"/>
  <c r="Q43" i="9"/>
  <c r="H43" i="9"/>
  <c r="I43" i="9" s="1"/>
  <c r="P43" i="9" s="1"/>
  <c r="U42" i="9"/>
  <c r="Q42" i="9"/>
  <c r="H42" i="9"/>
  <c r="I42" i="9" s="1"/>
  <c r="P42" i="9" s="1"/>
  <c r="U41" i="9"/>
  <c r="Q41" i="9"/>
  <c r="H41" i="9"/>
  <c r="I41" i="9" s="1"/>
  <c r="P41" i="9" s="1"/>
  <c r="U40" i="9"/>
  <c r="Q40" i="9"/>
  <c r="H40" i="9"/>
  <c r="I40" i="9" s="1"/>
  <c r="P40" i="9" s="1"/>
  <c r="U39" i="9"/>
  <c r="Q39" i="9"/>
  <c r="H39" i="9"/>
  <c r="I39" i="9" s="1"/>
  <c r="P39" i="9" s="1"/>
  <c r="U38" i="9"/>
  <c r="Q38" i="9"/>
  <c r="H38" i="9"/>
  <c r="I38" i="9" s="1"/>
  <c r="P38" i="9" s="1"/>
  <c r="U37" i="9"/>
  <c r="Q37" i="9"/>
  <c r="H37" i="9"/>
  <c r="I37" i="9" s="1"/>
  <c r="P37" i="9" s="1"/>
  <c r="U36" i="9"/>
  <c r="Q36" i="9"/>
  <c r="H36" i="9"/>
  <c r="I36" i="9" s="1"/>
  <c r="P36" i="9" s="1"/>
  <c r="U35" i="9"/>
  <c r="Q35" i="9"/>
  <c r="H35" i="9"/>
  <c r="I35" i="9" s="1"/>
  <c r="P35" i="9" s="1"/>
  <c r="U34" i="9"/>
  <c r="Q34" i="9"/>
  <c r="H34" i="9"/>
  <c r="I34" i="9" s="1"/>
  <c r="P34" i="9" s="1"/>
  <c r="U33" i="9"/>
  <c r="Q33" i="9"/>
  <c r="H33" i="9"/>
  <c r="I33" i="9" s="1"/>
  <c r="P33" i="9" s="1"/>
  <c r="U32" i="9"/>
  <c r="Q32" i="9"/>
  <c r="H32" i="9"/>
  <c r="I32" i="9" s="1"/>
  <c r="P32" i="9" s="1"/>
  <c r="U31" i="9"/>
  <c r="Q31" i="9"/>
  <c r="H31" i="9"/>
  <c r="I31" i="9" s="1"/>
  <c r="P31" i="9" s="1"/>
  <c r="U30" i="9"/>
  <c r="Q30" i="9"/>
  <c r="H30" i="9"/>
  <c r="I30" i="9" s="1"/>
  <c r="P30" i="9" s="1"/>
  <c r="U29" i="9"/>
  <c r="Q29" i="9"/>
  <c r="H29" i="9"/>
  <c r="I29" i="9" s="1"/>
  <c r="P29" i="9" s="1"/>
  <c r="U28" i="9"/>
  <c r="Q28" i="9"/>
  <c r="H28" i="9"/>
  <c r="I28" i="9" s="1"/>
  <c r="P28" i="9" s="1"/>
  <c r="U27" i="9"/>
  <c r="Q27" i="9"/>
  <c r="H27" i="9"/>
  <c r="I27" i="9" s="1"/>
  <c r="P27" i="9" s="1"/>
  <c r="U26" i="9"/>
  <c r="Q26" i="9"/>
  <c r="H26" i="9"/>
  <c r="I26" i="9" s="1"/>
  <c r="P26" i="9" s="1"/>
  <c r="U25" i="9"/>
  <c r="Q25" i="9"/>
  <c r="H25" i="9"/>
  <c r="I25" i="9" s="1"/>
  <c r="P25" i="9" s="1"/>
  <c r="U24" i="9"/>
  <c r="Q24" i="9"/>
  <c r="H24" i="9"/>
  <c r="I24" i="9" s="1"/>
  <c r="P24" i="9" s="1"/>
  <c r="U23" i="9"/>
  <c r="Q23" i="9"/>
  <c r="H23" i="9"/>
  <c r="I23" i="9" s="1"/>
  <c r="P23" i="9" s="1"/>
  <c r="U22" i="9"/>
  <c r="Q22" i="9"/>
  <c r="H22" i="9"/>
  <c r="I22" i="9" s="1"/>
  <c r="P22" i="9" s="1"/>
  <c r="U21" i="9"/>
  <c r="Q21" i="9"/>
  <c r="H21" i="9"/>
  <c r="I21" i="9" s="1"/>
  <c r="P21" i="9" s="1"/>
  <c r="U20" i="9"/>
  <c r="Q20" i="9"/>
  <c r="H20" i="9"/>
  <c r="I20" i="9" s="1"/>
  <c r="P20" i="9" s="1"/>
  <c r="U19" i="9"/>
  <c r="Q19" i="9"/>
  <c r="H19" i="9"/>
  <c r="I19" i="9" s="1"/>
  <c r="P19" i="9" s="1"/>
  <c r="U18" i="9"/>
  <c r="Q18" i="9"/>
  <c r="H18" i="9"/>
  <c r="I18" i="9" s="1"/>
  <c r="P18" i="9" s="1"/>
  <c r="U17" i="9"/>
  <c r="Q17" i="9"/>
  <c r="H17" i="9"/>
  <c r="I17" i="9" s="1"/>
  <c r="P17" i="9" s="1"/>
  <c r="U16" i="9"/>
  <c r="Q16" i="9"/>
  <c r="H16" i="9"/>
  <c r="I16" i="9" s="1"/>
  <c r="P16" i="9" s="1"/>
  <c r="U15" i="9"/>
  <c r="Q15" i="9"/>
  <c r="H15" i="9"/>
  <c r="I15" i="9" s="1"/>
  <c r="P15" i="9" s="1"/>
  <c r="U14" i="9"/>
  <c r="Q14" i="9"/>
  <c r="H14" i="9"/>
  <c r="I14" i="9" s="1"/>
  <c r="P14" i="9" s="1"/>
  <c r="U13" i="9"/>
  <c r="Q13" i="9"/>
  <c r="H13" i="9"/>
  <c r="I13" i="9" s="1"/>
  <c r="P13" i="9" s="1"/>
  <c r="U12" i="9"/>
  <c r="Q12" i="9"/>
  <c r="H12" i="9"/>
  <c r="I12" i="9" s="1"/>
  <c r="P12" i="9" s="1"/>
  <c r="U11" i="9"/>
  <c r="Q11" i="9"/>
  <c r="H11" i="9"/>
  <c r="I11" i="9" s="1"/>
  <c r="P11" i="9" s="1"/>
  <c r="U10" i="9"/>
  <c r="Q10" i="9"/>
  <c r="H10" i="9"/>
  <c r="I10" i="9" s="1"/>
  <c r="P10" i="9" s="1"/>
  <c r="U9" i="9"/>
  <c r="Q9" i="9"/>
  <c r="H9" i="9"/>
  <c r="I9" i="9" s="1"/>
  <c r="P9" i="9" s="1"/>
  <c r="U8" i="9"/>
  <c r="Q8" i="9"/>
  <c r="H8" i="9"/>
  <c r="I8" i="9" s="1"/>
  <c r="P8" i="9" s="1"/>
  <c r="U7" i="9"/>
  <c r="Q7" i="9"/>
  <c r="H7" i="9"/>
  <c r="I7" i="9" s="1"/>
  <c r="P7" i="9" s="1"/>
  <c r="U6" i="9"/>
  <c r="Q6" i="9"/>
  <c r="H6" i="9"/>
  <c r="I6" i="9" s="1"/>
  <c r="P6" i="9" s="1"/>
  <c r="U5" i="9"/>
  <c r="Q5" i="9"/>
  <c r="H5" i="9"/>
  <c r="I5" i="9" s="1"/>
  <c r="P5" i="9" s="1"/>
  <c r="T8" i="9" l="1"/>
  <c r="T12" i="9"/>
  <c r="T16" i="9"/>
  <c r="T20" i="9"/>
  <c r="T24" i="9"/>
  <c r="T69" i="9"/>
  <c r="T26" i="9"/>
  <c r="S34" i="9"/>
  <c r="S29" i="9"/>
  <c r="S36" i="9"/>
  <c r="S50" i="9"/>
  <c r="S52" i="9"/>
  <c r="S60" i="9"/>
  <c r="S7" i="9"/>
  <c r="S8" i="9"/>
  <c r="V8" i="9" s="1"/>
  <c r="S15" i="9"/>
  <c r="S16" i="9"/>
  <c r="S23" i="9"/>
  <c r="S27" i="9"/>
  <c r="S33" i="9"/>
  <c r="S49" i="9"/>
  <c r="S63" i="9"/>
  <c r="S6" i="9"/>
  <c r="S14" i="9"/>
  <c r="S22" i="9"/>
  <c r="S31" i="9"/>
  <c r="S32" i="9"/>
  <c r="S40" i="9"/>
  <c r="S54" i="9"/>
  <c r="S56" i="9"/>
  <c r="S62" i="9"/>
  <c r="S66" i="9"/>
  <c r="S42" i="9"/>
  <c r="S44" i="9"/>
  <c r="S58" i="9"/>
  <c r="S64" i="9"/>
  <c r="S68" i="9"/>
  <c r="S11" i="9"/>
  <c r="S12" i="9"/>
  <c r="V12" i="9" s="1"/>
  <c r="S19" i="9"/>
  <c r="S20" i="9"/>
  <c r="S24" i="9"/>
  <c r="S28" i="9"/>
  <c r="S41" i="9"/>
  <c r="S57" i="9"/>
  <c r="S67" i="9"/>
  <c r="S10" i="9"/>
  <c r="S18" i="9"/>
  <c r="S26" i="9"/>
  <c r="S38" i="9"/>
  <c r="S46" i="9"/>
  <c r="S48" i="9"/>
  <c r="S72" i="9"/>
  <c r="S9" i="9"/>
  <c r="S13" i="9"/>
  <c r="S17" i="9"/>
  <c r="S21" i="9"/>
  <c r="S25" i="9"/>
  <c r="S30" i="9"/>
  <c r="S37" i="9"/>
  <c r="S45" i="9"/>
  <c r="S53" i="9"/>
  <c r="S61" i="9"/>
  <c r="S65" i="9"/>
  <c r="T11" i="9"/>
  <c r="T19" i="9"/>
  <c r="T23" i="9"/>
  <c r="S39" i="9"/>
  <c r="S47" i="9"/>
  <c r="S55" i="9"/>
  <c r="T72" i="9"/>
  <c r="S5" i="9"/>
  <c r="T6" i="9"/>
  <c r="T10" i="9"/>
  <c r="T14" i="9"/>
  <c r="T18" i="9"/>
  <c r="T22" i="9"/>
  <c r="T66" i="9"/>
  <c r="T67" i="9"/>
  <c r="T68" i="9"/>
  <c r="S69" i="9"/>
  <c r="T71" i="9"/>
  <c r="T35" i="9"/>
  <c r="T34" i="9"/>
  <c r="V34" i="9" s="1"/>
  <c r="T33" i="9"/>
  <c r="T32" i="9"/>
  <c r="T31" i="9"/>
  <c r="T30" i="9"/>
  <c r="T29" i="9"/>
  <c r="V29" i="9" s="1"/>
  <c r="T28" i="9"/>
  <c r="T70" i="9"/>
  <c r="T7" i="9"/>
  <c r="T15" i="9"/>
  <c r="T27" i="9"/>
  <c r="S35" i="9"/>
  <c r="V35" i="9" s="1"/>
  <c r="S43" i="9"/>
  <c r="S51" i="9"/>
  <c r="S59" i="9"/>
  <c r="T5" i="9"/>
  <c r="T9" i="9"/>
  <c r="T13" i="9"/>
  <c r="T17" i="9"/>
  <c r="T21" i="9"/>
  <c r="T25" i="9"/>
  <c r="S70" i="9"/>
  <c r="S71" i="9"/>
  <c r="V71" i="9" s="1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V24" i="9" l="1"/>
  <c r="P39" i="1"/>
  <c r="P6" i="1"/>
  <c r="P79" i="1"/>
  <c r="U79" i="1" s="1"/>
  <c r="P40" i="1"/>
  <c r="P12" i="1"/>
  <c r="P34" i="1"/>
  <c r="V11" i="9"/>
  <c r="V69" i="9"/>
  <c r="V53" i="9"/>
  <c r="V25" i="9"/>
  <c r="V9" i="9"/>
  <c r="V38" i="9"/>
  <c r="V26" i="9"/>
  <c r="V20" i="9"/>
  <c r="V16" i="9"/>
  <c r="V66" i="9"/>
  <c r="V33" i="9"/>
  <c r="V15" i="9"/>
  <c r="V61" i="9"/>
  <c r="V30" i="9"/>
  <c r="V13" i="9"/>
  <c r="V46" i="9"/>
  <c r="V10" i="9"/>
  <c r="V28" i="9"/>
  <c r="V58" i="9"/>
  <c r="V62" i="9"/>
  <c r="V6" i="9"/>
  <c r="V50" i="9"/>
  <c r="V40" i="9"/>
  <c r="V52" i="9"/>
  <c r="V59" i="9"/>
  <c r="V44" i="9"/>
  <c r="V32" i="9"/>
  <c r="V27" i="9"/>
  <c r="V70" i="9"/>
  <c r="V51" i="9"/>
  <c r="V47" i="9"/>
  <c r="V45" i="9"/>
  <c r="V21" i="9"/>
  <c r="V72" i="9"/>
  <c r="V57" i="9"/>
  <c r="V68" i="9"/>
  <c r="V42" i="9"/>
  <c r="V56" i="9"/>
  <c r="V31" i="9"/>
  <c r="V63" i="9"/>
  <c r="V23" i="9"/>
  <c r="V7" i="9"/>
  <c r="V36" i="9"/>
  <c r="V14" i="9"/>
  <c r="V55" i="9"/>
  <c r="V67" i="9"/>
  <c r="V43" i="9"/>
  <c r="V5" i="9"/>
  <c r="V39" i="9"/>
  <c r="V65" i="9"/>
  <c r="V37" i="9"/>
  <c r="V17" i="9"/>
  <c r="V48" i="9"/>
  <c r="V18" i="9"/>
  <c r="V41" i="9"/>
  <c r="V19" i="9"/>
  <c r="V64" i="9"/>
  <c r="V54" i="9"/>
  <c r="V22" i="9"/>
  <c r="V49" i="9"/>
  <c r="V60" i="9"/>
  <c r="P29" i="1" l="1"/>
  <c r="P73" i="1"/>
  <c r="P48" i="1"/>
  <c r="P78" i="1"/>
  <c r="U78" i="1" s="1"/>
  <c r="P4" i="1"/>
  <c r="P16" i="1"/>
  <c r="P19" i="1"/>
  <c r="P3" i="1"/>
  <c r="P72" i="1"/>
  <c r="P56" i="1"/>
  <c r="P71" i="1"/>
  <c r="P15" i="1"/>
  <c r="P30" i="1"/>
  <c r="P47" i="1"/>
  <c r="P49" i="1"/>
  <c r="P36" i="1"/>
  <c r="P127" i="1"/>
  <c r="P58" i="1"/>
  <c r="P37" i="1"/>
  <c r="P46" i="1"/>
  <c r="P68" i="1"/>
  <c r="P13" i="1"/>
  <c r="P38" i="1"/>
  <c r="P31" i="1"/>
  <c r="P63" i="1"/>
  <c r="P69" i="1"/>
  <c r="P59" i="1"/>
  <c r="P45" i="1"/>
  <c r="P28" i="1"/>
  <c r="P26" i="1"/>
  <c r="P128" i="1"/>
  <c r="P10" i="1"/>
  <c r="P70" i="1"/>
  <c r="P9" i="1"/>
  <c r="P11" i="1"/>
  <c r="P60" i="1"/>
  <c r="P17" i="1"/>
  <c r="P14" i="1"/>
  <c r="P76" i="1"/>
  <c r="P32" i="1"/>
  <c r="P62" i="1"/>
  <c r="P57" i="1"/>
  <c r="P23" i="1"/>
  <c r="P27" i="1"/>
  <c r="P42" i="1"/>
  <c r="P41" i="1"/>
  <c r="P64" i="1"/>
  <c r="P18" i="1"/>
  <c r="P109" i="1"/>
  <c r="P75" i="1"/>
  <c r="P5" i="1"/>
  <c r="P67" i="1"/>
  <c r="P80" i="1"/>
  <c r="U80" i="1" s="1"/>
  <c r="P61" i="1"/>
  <c r="P50" i="1"/>
  <c r="P110" i="1"/>
  <c r="P33" i="1"/>
  <c r="P35" i="1"/>
  <c r="P74" i="1"/>
  <c r="U77" i="1"/>
  <c r="U70" i="8"/>
  <c r="Q70" i="8"/>
  <c r="P70" i="8"/>
  <c r="H70" i="8"/>
  <c r="U69" i="8"/>
  <c r="Q69" i="8"/>
  <c r="H69" i="8"/>
  <c r="I69" i="8" s="1"/>
  <c r="P69" i="8" s="1"/>
  <c r="U68" i="8"/>
  <c r="Q68" i="8"/>
  <c r="H68" i="8"/>
  <c r="I68" i="8" s="1"/>
  <c r="P68" i="8" s="1"/>
  <c r="U67" i="8"/>
  <c r="Q67" i="8"/>
  <c r="H67" i="8"/>
  <c r="I67" i="8" s="1"/>
  <c r="P67" i="8" s="1"/>
  <c r="U66" i="8"/>
  <c r="Q66" i="8"/>
  <c r="H66" i="8"/>
  <c r="I66" i="8" s="1"/>
  <c r="P66" i="8" s="1"/>
  <c r="U65" i="8"/>
  <c r="Q65" i="8"/>
  <c r="H65" i="8"/>
  <c r="I65" i="8" s="1"/>
  <c r="P65" i="8" s="1"/>
  <c r="U64" i="8"/>
  <c r="Q64" i="8"/>
  <c r="H64" i="8"/>
  <c r="I64" i="8" s="1"/>
  <c r="P64" i="8" s="1"/>
  <c r="U63" i="8"/>
  <c r="Q63" i="8"/>
  <c r="H63" i="8"/>
  <c r="I63" i="8" s="1"/>
  <c r="P63" i="8" s="1"/>
  <c r="U62" i="8"/>
  <c r="Q62" i="8"/>
  <c r="H62" i="8"/>
  <c r="I62" i="8" s="1"/>
  <c r="P62" i="8" s="1"/>
  <c r="U61" i="8"/>
  <c r="Q61" i="8"/>
  <c r="H61" i="8"/>
  <c r="I61" i="8" s="1"/>
  <c r="P61" i="8" s="1"/>
  <c r="U60" i="8"/>
  <c r="Q60" i="8"/>
  <c r="H60" i="8"/>
  <c r="I60" i="8" s="1"/>
  <c r="P60" i="8" s="1"/>
  <c r="U59" i="8"/>
  <c r="Q59" i="8"/>
  <c r="H59" i="8"/>
  <c r="I59" i="8" s="1"/>
  <c r="P59" i="8" s="1"/>
  <c r="U58" i="8"/>
  <c r="Q58" i="8"/>
  <c r="H58" i="8"/>
  <c r="I58" i="8" s="1"/>
  <c r="P58" i="8" s="1"/>
  <c r="U57" i="8"/>
  <c r="Q57" i="8"/>
  <c r="H57" i="8"/>
  <c r="I57" i="8" s="1"/>
  <c r="P57" i="8" s="1"/>
  <c r="U56" i="8"/>
  <c r="Q56" i="8"/>
  <c r="H56" i="8"/>
  <c r="I56" i="8" s="1"/>
  <c r="P56" i="8" s="1"/>
  <c r="U55" i="8"/>
  <c r="Q55" i="8"/>
  <c r="H55" i="8"/>
  <c r="I55" i="8" s="1"/>
  <c r="P55" i="8" s="1"/>
  <c r="U54" i="8"/>
  <c r="Q54" i="8"/>
  <c r="H54" i="8"/>
  <c r="I54" i="8" s="1"/>
  <c r="P54" i="8" s="1"/>
  <c r="U53" i="8"/>
  <c r="Q53" i="8"/>
  <c r="H53" i="8"/>
  <c r="I53" i="8" s="1"/>
  <c r="P53" i="8" s="1"/>
  <c r="U52" i="8"/>
  <c r="Q52" i="8"/>
  <c r="H52" i="8"/>
  <c r="I52" i="8" s="1"/>
  <c r="P52" i="8" s="1"/>
  <c r="U51" i="8"/>
  <c r="Q51" i="8"/>
  <c r="H51" i="8"/>
  <c r="I51" i="8" s="1"/>
  <c r="P51" i="8" s="1"/>
  <c r="U50" i="8"/>
  <c r="Q50" i="8"/>
  <c r="H50" i="8"/>
  <c r="I50" i="8" s="1"/>
  <c r="P50" i="8" s="1"/>
  <c r="U49" i="8"/>
  <c r="Q49" i="8"/>
  <c r="H49" i="8"/>
  <c r="I49" i="8" s="1"/>
  <c r="P49" i="8" s="1"/>
  <c r="U48" i="8"/>
  <c r="Q48" i="8"/>
  <c r="H48" i="8"/>
  <c r="I48" i="8" s="1"/>
  <c r="P48" i="8" s="1"/>
  <c r="U47" i="8"/>
  <c r="Q47" i="8"/>
  <c r="H47" i="8"/>
  <c r="I47" i="8" s="1"/>
  <c r="P47" i="8" s="1"/>
  <c r="U46" i="8"/>
  <c r="Q46" i="8"/>
  <c r="H46" i="8"/>
  <c r="I46" i="8" s="1"/>
  <c r="P46" i="8" s="1"/>
  <c r="U45" i="8"/>
  <c r="Q45" i="8"/>
  <c r="H45" i="8"/>
  <c r="I45" i="8" s="1"/>
  <c r="P45" i="8" s="1"/>
  <c r="U44" i="8"/>
  <c r="Q44" i="8"/>
  <c r="H44" i="8"/>
  <c r="I44" i="8" s="1"/>
  <c r="P44" i="8" s="1"/>
  <c r="U43" i="8"/>
  <c r="Q43" i="8"/>
  <c r="P43" i="8"/>
  <c r="H43" i="8"/>
  <c r="U42" i="8"/>
  <c r="Q42" i="8"/>
  <c r="P42" i="8"/>
  <c r="H42" i="8"/>
  <c r="U41" i="8"/>
  <c r="Q41" i="8"/>
  <c r="H41" i="8"/>
  <c r="I41" i="8" s="1"/>
  <c r="P41" i="8" s="1"/>
  <c r="U40" i="8"/>
  <c r="Q40" i="8"/>
  <c r="H40" i="8"/>
  <c r="I40" i="8" s="1"/>
  <c r="P40" i="8" s="1"/>
  <c r="U39" i="8"/>
  <c r="Q39" i="8"/>
  <c r="H39" i="8"/>
  <c r="I39" i="8" s="1"/>
  <c r="P39" i="8" s="1"/>
  <c r="U38" i="8"/>
  <c r="Q38" i="8"/>
  <c r="H38" i="8"/>
  <c r="I38" i="8" s="1"/>
  <c r="P38" i="8" s="1"/>
  <c r="U37" i="8"/>
  <c r="Q37" i="8"/>
  <c r="P37" i="8"/>
  <c r="H37" i="8"/>
  <c r="U36" i="8"/>
  <c r="Q36" i="8"/>
  <c r="P36" i="8"/>
  <c r="H36" i="8"/>
  <c r="U35" i="8"/>
  <c r="Q35" i="8"/>
  <c r="P35" i="8"/>
  <c r="H35" i="8"/>
  <c r="U34" i="8"/>
  <c r="Q34" i="8"/>
  <c r="H34" i="8"/>
  <c r="I34" i="8" s="1"/>
  <c r="P34" i="8" s="1"/>
  <c r="U33" i="8"/>
  <c r="Q33" i="8"/>
  <c r="H33" i="8"/>
  <c r="I33" i="8" s="1"/>
  <c r="P33" i="8" s="1"/>
  <c r="U32" i="8"/>
  <c r="Q32" i="8"/>
  <c r="H32" i="8"/>
  <c r="I32" i="8" s="1"/>
  <c r="P32" i="8" s="1"/>
  <c r="U31" i="8"/>
  <c r="Q31" i="8"/>
  <c r="H31" i="8"/>
  <c r="I31" i="8" s="1"/>
  <c r="P31" i="8" s="1"/>
  <c r="U30" i="8"/>
  <c r="Q30" i="8"/>
  <c r="H30" i="8"/>
  <c r="I30" i="8" s="1"/>
  <c r="P30" i="8" s="1"/>
  <c r="U29" i="8"/>
  <c r="Q29" i="8"/>
  <c r="H29" i="8"/>
  <c r="I29" i="8" s="1"/>
  <c r="P29" i="8" s="1"/>
  <c r="U28" i="8"/>
  <c r="Q28" i="8"/>
  <c r="H28" i="8"/>
  <c r="I28" i="8" s="1"/>
  <c r="P28" i="8" s="1"/>
  <c r="U27" i="8"/>
  <c r="Q27" i="8"/>
  <c r="H27" i="8"/>
  <c r="I27" i="8" s="1"/>
  <c r="P27" i="8" s="1"/>
  <c r="U26" i="8"/>
  <c r="Q26" i="8"/>
  <c r="H26" i="8"/>
  <c r="I26" i="8" s="1"/>
  <c r="P26" i="8" s="1"/>
  <c r="U25" i="8"/>
  <c r="Q25" i="8"/>
  <c r="H25" i="8"/>
  <c r="I25" i="8" s="1"/>
  <c r="P25" i="8" s="1"/>
  <c r="U24" i="8"/>
  <c r="Q24" i="8"/>
  <c r="H24" i="8"/>
  <c r="I24" i="8" s="1"/>
  <c r="P24" i="8" s="1"/>
  <c r="U23" i="8"/>
  <c r="Q23" i="8"/>
  <c r="H23" i="8"/>
  <c r="I23" i="8" s="1"/>
  <c r="P23" i="8" s="1"/>
  <c r="U22" i="8"/>
  <c r="Q22" i="8"/>
  <c r="H22" i="8"/>
  <c r="I22" i="8" s="1"/>
  <c r="P22" i="8" s="1"/>
  <c r="U21" i="8"/>
  <c r="Q21" i="8"/>
  <c r="H21" i="8"/>
  <c r="I21" i="8" s="1"/>
  <c r="P21" i="8" s="1"/>
  <c r="U20" i="8"/>
  <c r="Q20" i="8"/>
  <c r="H20" i="8"/>
  <c r="I20" i="8" s="1"/>
  <c r="P20" i="8" s="1"/>
  <c r="U19" i="8"/>
  <c r="Q19" i="8"/>
  <c r="H19" i="8"/>
  <c r="I19" i="8" s="1"/>
  <c r="P19" i="8" s="1"/>
  <c r="U18" i="8"/>
  <c r="Q18" i="8"/>
  <c r="H18" i="8"/>
  <c r="I18" i="8" s="1"/>
  <c r="P18" i="8" s="1"/>
  <c r="U17" i="8"/>
  <c r="Q17" i="8"/>
  <c r="H17" i="8"/>
  <c r="I17" i="8" s="1"/>
  <c r="P17" i="8" s="1"/>
  <c r="U16" i="8"/>
  <c r="Q16" i="8"/>
  <c r="H16" i="8"/>
  <c r="I16" i="8" s="1"/>
  <c r="P16" i="8" s="1"/>
  <c r="U15" i="8"/>
  <c r="Q15" i="8"/>
  <c r="H15" i="8"/>
  <c r="I15" i="8" s="1"/>
  <c r="P15" i="8" s="1"/>
  <c r="U14" i="8"/>
  <c r="Q14" i="8"/>
  <c r="H14" i="8"/>
  <c r="I14" i="8" s="1"/>
  <c r="P14" i="8" s="1"/>
  <c r="U13" i="8"/>
  <c r="Q13" i="8"/>
  <c r="H13" i="8"/>
  <c r="I13" i="8" s="1"/>
  <c r="P13" i="8" s="1"/>
  <c r="U12" i="8"/>
  <c r="Q12" i="8"/>
  <c r="H12" i="8"/>
  <c r="I12" i="8" s="1"/>
  <c r="P12" i="8" s="1"/>
  <c r="U11" i="8"/>
  <c r="Q11" i="8"/>
  <c r="H11" i="8"/>
  <c r="I11" i="8" s="1"/>
  <c r="P11" i="8" s="1"/>
  <c r="U10" i="8"/>
  <c r="Q10" i="8"/>
  <c r="H10" i="8"/>
  <c r="I10" i="8" s="1"/>
  <c r="P10" i="8" s="1"/>
  <c r="U9" i="8"/>
  <c r="Q9" i="8"/>
  <c r="H9" i="8"/>
  <c r="I9" i="8" s="1"/>
  <c r="P9" i="8" s="1"/>
  <c r="U8" i="8"/>
  <c r="Q8" i="8"/>
  <c r="H8" i="8"/>
  <c r="I8" i="8" s="1"/>
  <c r="P8" i="8" s="1"/>
  <c r="U7" i="8"/>
  <c r="Q7" i="8"/>
  <c r="H7" i="8"/>
  <c r="I7" i="8" s="1"/>
  <c r="P7" i="8" s="1"/>
  <c r="U6" i="8"/>
  <c r="Q6" i="8"/>
  <c r="H6" i="8"/>
  <c r="I6" i="8" s="1"/>
  <c r="P6" i="8" s="1"/>
  <c r="U5" i="8"/>
  <c r="Q5" i="8"/>
  <c r="H5" i="8"/>
  <c r="I5" i="8" s="1"/>
  <c r="P5" i="8" s="1"/>
  <c r="T12" i="8" l="1"/>
  <c r="S18" i="8"/>
  <c r="T15" i="8"/>
  <c r="T16" i="8"/>
  <c r="T10" i="8"/>
  <c r="T24" i="8"/>
  <c r="S6" i="8"/>
  <c r="S22" i="8"/>
  <c r="S41" i="8"/>
  <c r="S26" i="8"/>
  <c r="S39" i="8"/>
  <c r="S36" i="8"/>
  <c r="S5" i="8"/>
  <c r="S35" i="8"/>
  <c r="S70" i="8"/>
  <c r="S7" i="8"/>
  <c r="S8" i="8"/>
  <c r="S9" i="8"/>
  <c r="S10" i="8"/>
  <c r="S14" i="8"/>
  <c r="T20" i="8"/>
  <c r="T23" i="8"/>
  <c r="S24" i="8"/>
  <c r="V24" i="8" s="1"/>
  <c r="T36" i="8"/>
  <c r="S63" i="8"/>
  <c r="S64" i="8"/>
  <c r="T65" i="8"/>
  <c r="T6" i="8"/>
  <c r="T8" i="8"/>
  <c r="T21" i="8"/>
  <c r="S25" i="8"/>
  <c r="T31" i="8"/>
  <c r="S32" i="8"/>
  <c r="S33" i="8"/>
  <c r="S46" i="8"/>
  <c r="T14" i="8"/>
  <c r="T19" i="8"/>
  <c r="S20" i="8"/>
  <c r="T22" i="8"/>
  <c r="T27" i="8"/>
  <c r="T32" i="8"/>
  <c r="S51" i="8"/>
  <c r="S52" i="8"/>
  <c r="T53" i="8"/>
  <c r="S59" i="8"/>
  <c r="S60" i="8"/>
  <c r="T61" i="8"/>
  <c r="S67" i="8"/>
  <c r="S68" i="8"/>
  <c r="T69" i="8"/>
  <c r="S16" i="8"/>
  <c r="T18" i="8"/>
  <c r="V18" i="8" s="1"/>
  <c r="T26" i="8"/>
  <c r="T29" i="8"/>
  <c r="T30" i="8"/>
  <c r="S31" i="8"/>
  <c r="V31" i="8" s="1"/>
  <c r="S47" i="8"/>
  <c r="S48" i="8"/>
  <c r="T49" i="8"/>
  <c r="S55" i="8"/>
  <c r="S56" i="8"/>
  <c r="T57" i="8"/>
  <c r="S11" i="8"/>
  <c r="T13" i="8"/>
  <c r="S17" i="8"/>
  <c r="S19" i="8"/>
  <c r="S27" i="8"/>
  <c r="S45" i="8"/>
  <c r="S53" i="8"/>
  <c r="S54" i="8"/>
  <c r="S61" i="8"/>
  <c r="V61" i="8" s="1"/>
  <c r="S62" i="8"/>
  <c r="S69" i="8"/>
  <c r="T40" i="8"/>
  <c r="T11" i="8"/>
  <c r="T41" i="8"/>
  <c r="T39" i="8"/>
  <c r="S12" i="8"/>
  <c r="S28" i="8"/>
  <c r="S29" i="8"/>
  <c r="V29" i="8" s="1"/>
  <c r="S34" i="8"/>
  <c r="S38" i="8"/>
  <c r="S40" i="8"/>
  <c r="S42" i="8"/>
  <c r="S44" i="8"/>
  <c r="T45" i="8"/>
  <c r="T5" i="8"/>
  <c r="T7" i="8"/>
  <c r="T9" i="8"/>
  <c r="S13" i="8"/>
  <c r="S15" i="8"/>
  <c r="V15" i="8" s="1"/>
  <c r="T17" i="8"/>
  <c r="S21" i="8"/>
  <c r="S23" i="8"/>
  <c r="V23" i="8" s="1"/>
  <c r="T25" i="8"/>
  <c r="T28" i="8"/>
  <c r="S30" i="8"/>
  <c r="T33" i="8"/>
  <c r="T34" i="8"/>
  <c r="T35" i="8"/>
  <c r="S37" i="8"/>
  <c r="S49" i="8"/>
  <c r="S50" i="8"/>
  <c r="S57" i="8"/>
  <c r="V57" i="8" s="1"/>
  <c r="S58" i="8"/>
  <c r="S65" i="8"/>
  <c r="S66" i="8"/>
  <c r="T66" i="8"/>
  <c r="T38" i="8"/>
  <c r="T42" i="8"/>
  <c r="T43" i="8"/>
  <c r="T47" i="8"/>
  <c r="T51" i="8"/>
  <c r="T55" i="8"/>
  <c r="T59" i="8"/>
  <c r="T63" i="8"/>
  <c r="T67" i="8"/>
  <c r="S43" i="8"/>
  <c r="T46" i="8"/>
  <c r="T50" i="8"/>
  <c r="T54" i="8"/>
  <c r="T58" i="8"/>
  <c r="T62" i="8"/>
  <c r="T70" i="8"/>
  <c r="T37" i="8"/>
  <c r="T44" i="8"/>
  <c r="T48" i="8"/>
  <c r="T52" i="8"/>
  <c r="T56" i="8"/>
  <c r="T60" i="8"/>
  <c r="T64" i="8"/>
  <c r="T68" i="8"/>
  <c r="V42" i="8" l="1"/>
  <c r="V62" i="8"/>
  <c r="V45" i="8"/>
  <c r="O113" i="1" s="1"/>
  <c r="V55" i="8"/>
  <c r="O64" i="1" s="1"/>
  <c r="V22" i="8"/>
  <c r="V12" i="8"/>
  <c r="O67" i="1"/>
  <c r="O35" i="1"/>
  <c r="O37" i="1"/>
  <c r="O18" i="1"/>
  <c r="O15" i="1"/>
  <c r="O31" i="1"/>
  <c r="O30" i="1"/>
  <c r="O47" i="1"/>
  <c r="O70" i="1"/>
  <c r="O69" i="1"/>
  <c r="V21" i="8"/>
  <c r="V69" i="8"/>
  <c r="V58" i="8"/>
  <c r="V30" i="8"/>
  <c r="V44" i="8"/>
  <c r="V34" i="8"/>
  <c r="V53" i="8"/>
  <c r="V17" i="8"/>
  <c r="V47" i="8"/>
  <c r="V68" i="8"/>
  <c r="V59" i="8"/>
  <c r="V63" i="8"/>
  <c r="V5" i="8"/>
  <c r="V41" i="8"/>
  <c r="V16" i="8"/>
  <c r="V10" i="8"/>
  <c r="V43" i="8"/>
  <c r="V65" i="8"/>
  <c r="V49" i="8"/>
  <c r="V32" i="8"/>
  <c r="V67" i="8"/>
  <c r="V14" i="8"/>
  <c r="V7" i="8"/>
  <c r="V36" i="8"/>
  <c r="V66" i="8"/>
  <c r="V50" i="8"/>
  <c r="V40" i="8"/>
  <c r="V28" i="8"/>
  <c r="V27" i="8"/>
  <c r="V11" i="8"/>
  <c r="V52" i="8"/>
  <c r="V46" i="8"/>
  <c r="V25" i="8"/>
  <c r="V70" i="8"/>
  <c r="V39" i="8"/>
  <c r="V6" i="8"/>
  <c r="V37" i="8"/>
  <c r="V56" i="8"/>
  <c r="V8" i="8"/>
  <c r="V13" i="8"/>
  <c r="V38" i="8"/>
  <c r="V54" i="8"/>
  <c r="V19" i="8"/>
  <c r="V48" i="8"/>
  <c r="V60" i="8"/>
  <c r="V51" i="8"/>
  <c r="V20" i="8"/>
  <c r="V33" i="8"/>
  <c r="V64" i="8"/>
  <c r="V9" i="8"/>
  <c r="V35" i="8"/>
  <c r="V26" i="8"/>
  <c r="O29" i="1" l="1"/>
  <c r="O12" i="1"/>
  <c r="O33" i="1"/>
  <c r="O39" i="1"/>
  <c r="O13" i="1"/>
  <c r="O4" i="1"/>
  <c r="O34" i="1"/>
  <c r="O42" i="1"/>
  <c r="O38" i="1"/>
  <c r="O10" i="1"/>
  <c r="O71" i="1"/>
  <c r="O17" i="1"/>
  <c r="O36" i="1"/>
  <c r="O41" i="1"/>
  <c r="O26" i="1"/>
  <c r="O45" i="1"/>
  <c r="O9" i="1"/>
  <c r="O61" i="1"/>
  <c r="O112" i="1"/>
  <c r="O76" i="1"/>
  <c r="U76" i="1" s="1"/>
  <c r="O11" i="1"/>
  <c r="O110" i="1"/>
  <c r="O14" i="1"/>
  <c r="O72" i="1"/>
  <c r="O46" i="1"/>
  <c r="O74" i="1"/>
  <c r="O40" i="1"/>
  <c r="O75" i="1"/>
  <c r="U75" i="1" s="1"/>
  <c r="O59" i="1"/>
  <c r="O57" i="1"/>
  <c r="O27" i="1"/>
  <c r="O6" i="1"/>
  <c r="O62" i="1"/>
  <c r="O5" i="1"/>
  <c r="O60" i="1"/>
  <c r="O16" i="1"/>
  <c r="O68" i="1"/>
  <c r="O63" i="1"/>
  <c r="O127" i="1"/>
  <c r="O128" i="1"/>
  <c r="O32" i="1"/>
  <c r="O73" i="1"/>
  <c r="O109" i="1"/>
  <c r="O48" i="1"/>
  <c r="O3" i="1"/>
  <c r="O58" i="1"/>
  <c r="O56" i="1"/>
  <c r="O28" i="1"/>
  <c r="U7" i="1"/>
  <c r="H51" i="7" l="1"/>
  <c r="H46" i="7"/>
  <c r="I51" i="7" l="1"/>
  <c r="U40" i="7" l="1"/>
  <c r="T39" i="6" l="1"/>
  <c r="T19" i="6"/>
  <c r="T21" i="6"/>
  <c r="T18" i="6"/>
  <c r="T34" i="6"/>
  <c r="T32" i="6"/>
  <c r="T37" i="6"/>
  <c r="T50" i="6"/>
  <c r="T52" i="6"/>
  <c r="T5" i="6"/>
  <c r="T6" i="6"/>
  <c r="T33" i="6"/>
  <c r="T9" i="6"/>
  <c r="T8" i="6"/>
  <c r="T16" i="6"/>
  <c r="T13" i="6"/>
  <c r="T29" i="6"/>
  <c r="T30" i="6"/>
  <c r="T40" i="6"/>
  <c r="T15" i="6"/>
  <c r="T44" i="6"/>
  <c r="T54" i="6"/>
  <c r="T47" i="6"/>
  <c r="T51" i="6"/>
  <c r="T56" i="6"/>
  <c r="T55" i="6"/>
  <c r="T12" i="6"/>
  <c r="T17" i="6"/>
  <c r="T31" i="6"/>
  <c r="T25" i="6"/>
  <c r="T28" i="6"/>
  <c r="T36" i="6"/>
  <c r="T14" i="6"/>
  <c r="T43" i="6"/>
  <c r="T38" i="6"/>
  <c r="T20" i="6"/>
  <c r="T22" i="6"/>
  <c r="T49" i="6"/>
  <c r="T46" i="6"/>
  <c r="T7" i="6"/>
  <c r="T10" i="6"/>
  <c r="T11" i="6"/>
  <c r="T23" i="6"/>
  <c r="T26" i="6"/>
  <c r="T27" i="6"/>
  <c r="T35" i="6"/>
  <c r="T41" i="6"/>
  <c r="T42" i="6"/>
  <c r="T45" i="6"/>
  <c r="T48" i="6"/>
  <c r="T53" i="6"/>
  <c r="T57" i="6"/>
  <c r="T24" i="6"/>
  <c r="U47" i="7" l="1"/>
  <c r="U42" i="7"/>
  <c r="U39" i="7"/>
  <c r="U38" i="7"/>
  <c r="U46" i="7"/>
  <c r="U45" i="7"/>
  <c r="U43" i="7"/>
  <c r="U44" i="7"/>
  <c r="U37" i="7"/>
  <c r="U41" i="7"/>
  <c r="U8" i="7"/>
  <c r="U7" i="7"/>
  <c r="U6" i="7"/>
  <c r="U5" i="7"/>
  <c r="U9" i="7"/>
  <c r="U11" i="7"/>
  <c r="U10" i="7"/>
  <c r="U12" i="7"/>
  <c r="U15" i="7"/>
  <c r="U13" i="7"/>
  <c r="U14" i="7"/>
  <c r="U48" i="7"/>
  <c r="U49" i="7"/>
  <c r="U24" i="7"/>
  <c r="U23" i="7"/>
  <c r="U22" i="7"/>
  <c r="U17" i="7"/>
  <c r="U21" i="7"/>
  <c r="U20" i="7"/>
  <c r="U29" i="7"/>
  <c r="U26" i="7"/>
  <c r="U18" i="7"/>
  <c r="U16" i="7"/>
  <c r="U19" i="7"/>
  <c r="U30" i="7"/>
  <c r="U27" i="7"/>
  <c r="U32" i="7"/>
  <c r="U31" i="7"/>
  <c r="U25" i="7"/>
  <c r="U28" i="7"/>
  <c r="U54" i="7"/>
  <c r="U51" i="7"/>
  <c r="U59" i="7"/>
  <c r="U62" i="7"/>
  <c r="U58" i="7"/>
  <c r="U60" i="7"/>
  <c r="U55" i="7"/>
  <c r="U52" i="7"/>
  <c r="U61" i="7"/>
  <c r="U56" i="7"/>
  <c r="U53" i="7"/>
  <c r="U57" i="7"/>
  <c r="U50" i="7"/>
  <c r="U33" i="7"/>
  <c r="U35" i="7"/>
  <c r="U34" i="7"/>
  <c r="U36" i="7"/>
  <c r="P17" i="6"/>
  <c r="P22" i="6"/>
  <c r="P25" i="6"/>
  <c r="P20" i="6"/>
  <c r="P12" i="6"/>
  <c r="P28" i="6"/>
  <c r="P31" i="6"/>
  <c r="P36" i="6"/>
  <c r="P43" i="6"/>
  <c r="P38" i="6"/>
  <c r="P14" i="6"/>
  <c r="P24" i="6"/>
  <c r="P6" i="6"/>
  <c r="P7" i="6"/>
  <c r="P19" i="6"/>
  <c r="P35" i="6"/>
  <c r="P21" i="6"/>
  <c r="P18" i="6"/>
  <c r="P33" i="6"/>
  <c r="P37" i="6"/>
  <c r="P34" i="6"/>
  <c r="P9" i="6"/>
  <c r="P32" i="6"/>
  <c r="P8" i="6"/>
  <c r="P16" i="6"/>
  <c r="P13" i="6"/>
  <c r="P10" i="6"/>
  <c r="P39" i="6"/>
  <c r="P11" i="6"/>
  <c r="P29" i="6"/>
  <c r="P30" i="6"/>
  <c r="P23" i="6"/>
  <c r="P26" i="6"/>
  <c r="P27" i="6"/>
  <c r="P49" i="6"/>
  <c r="P46" i="6"/>
  <c r="P40" i="6"/>
  <c r="P15" i="6"/>
  <c r="P44" i="6"/>
  <c r="P54" i="6"/>
  <c r="P50" i="6"/>
  <c r="P42" i="6"/>
  <c r="P41" i="6"/>
  <c r="P45" i="6"/>
  <c r="P47" i="6"/>
  <c r="P51" i="6"/>
  <c r="P48" i="6"/>
  <c r="P56" i="6"/>
  <c r="P53" i="6"/>
  <c r="P52" i="6"/>
  <c r="P55" i="6"/>
  <c r="P57" i="6"/>
  <c r="P5" i="6"/>
  <c r="S44" i="6" l="1"/>
  <c r="S52" i="6"/>
  <c r="S51" i="6"/>
  <c r="S5" i="6"/>
  <c r="S56" i="6"/>
  <c r="S54" i="6"/>
  <c r="S39" i="6"/>
  <c r="S8" i="6"/>
  <c r="S37" i="6"/>
  <c r="S31" i="6"/>
  <c r="S14" i="6"/>
  <c r="S22" i="6"/>
  <c r="S10" i="6"/>
  <c r="S27" i="6"/>
  <c r="S45" i="6"/>
  <c r="S24" i="6"/>
  <c r="S20" i="6"/>
  <c r="S42" i="6"/>
  <c r="S55" i="6"/>
  <c r="S25" i="6"/>
  <c r="S43" i="6"/>
  <c r="S49" i="6"/>
  <c r="S11" i="6"/>
  <c r="S35" i="6"/>
  <c r="S48" i="6"/>
  <c r="S12" i="6"/>
  <c r="S28" i="6"/>
  <c r="S38" i="6"/>
  <c r="S46" i="6"/>
  <c r="S23" i="6"/>
  <c r="S41" i="6"/>
  <c r="S53" i="6"/>
  <c r="S17" i="6"/>
  <c r="S36" i="6"/>
  <c r="S7" i="6"/>
  <c r="S26" i="6"/>
  <c r="S57" i="6"/>
  <c r="S30" i="6"/>
  <c r="S32" i="6"/>
  <c r="S33" i="6"/>
  <c r="S19" i="6"/>
  <c r="S29" i="6"/>
  <c r="S13" i="6"/>
  <c r="S9" i="6"/>
  <c r="S18" i="6"/>
  <c r="S15" i="6"/>
  <c r="S47" i="6"/>
  <c r="S50" i="6"/>
  <c r="S40" i="6"/>
  <c r="S16" i="6"/>
  <c r="S34" i="6"/>
  <c r="S21" i="6"/>
  <c r="S6" i="6"/>
  <c r="G35" i="6"/>
  <c r="H35" i="6" s="1"/>
  <c r="O35" i="6" s="1"/>
  <c r="G25" i="6"/>
  <c r="G20" i="6"/>
  <c r="G12" i="6"/>
  <c r="G28" i="6"/>
  <c r="G31" i="6"/>
  <c r="G36" i="6"/>
  <c r="G43" i="6"/>
  <c r="G38" i="6"/>
  <c r="G14" i="6"/>
  <c r="G5" i="6"/>
  <c r="G24" i="6"/>
  <c r="G6" i="6"/>
  <c r="G7" i="6"/>
  <c r="G19" i="6"/>
  <c r="G21" i="6"/>
  <c r="G18" i="6"/>
  <c r="G33" i="6"/>
  <c r="G37" i="6"/>
  <c r="G34" i="6"/>
  <c r="G9" i="6"/>
  <c r="G32" i="6"/>
  <c r="G8" i="6"/>
  <c r="G16" i="6"/>
  <c r="G13" i="6"/>
  <c r="G10" i="6"/>
  <c r="G39" i="6"/>
  <c r="G11" i="6"/>
  <c r="G30" i="6"/>
  <c r="G23" i="6"/>
  <c r="G26" i="6"/>
  <c r="G27" i="6"/>
  <c r="G49" i="6"/>
  <c r="G46" i="6"/>
  <c r="G40" i="6"/>
  <c r="G15" i="6"/>
  <c r="G44" i="6"/>
  <c r="G54" i="6"/>
  <c r="G50" i="6"/>
  <c r="G42" i="6"/>
  <c r="G41" i="6"/>
  <c r="G22" i="6"/>
  <c r="G45" i="6"/>
  <c r="G47" i="6"/>
  <c r="G51" i="6"/>
  <c r="G48" i="6"/>
  <c r="G56" i="6"/>
  <c r="G53" i="6"/>
  <c r="G52" i="6"/>
  <c r="G55" i="6"/>
  <c r="G57" i="6"/>
  <c r="G17" i="6"/>
  <c r="Q50" i="7" l="1"/>
  <c r="H50" i="7"/>
  <c r="I50" i="7" s="1"/>
  <c r="P50" i="7" s="1"/>
  <c r="Q57" i="7"/>
  <c r="H57" i="7"/>
  <c r="I57" i="7" s="1"/>
  <c r="P57" i="7" s="1"/>
  <c r="Q53" i="7"/>
  <c r="H53" i="7"/>
  <c r="I53" i="7" s="1"/>
  <c r="P53" i="7" s="1"/>
  <c r="Q56" i="7"/>
  <c r="H56" i="7"/>
  <c r="I56" i="7" s="1"/>
  <c r="P56" i="7" s="1"/>
  <c r="Q61" i="7"/>
  <c r="H61" i="7"/>
  <c r="I61" i="7" s="1"/>
  <c r="P61" i="7" s="1"/>
  <c r="Q52" i="7"/>
  <c r="H52" i="7"/>
  <c r="I52" i="7" s="1"/>
  <c r="P52" i="7" s="1"/>
  <c r="Q55" i="7"/>
  <c r="H55" i="7"/>
  <c r="I55" i="7" s="1"/>
  <c r="P55" i="7" s="1"/>
  <c r="Q60" i="7"/>
  <c r="H60" i="7"/>
  <c r="I60" i="7" s="1"/>
  <c r="P60" i="7" s="1"/>
  <c r="Q58" i="7"/>
  <c r="H58" i="7"/>
  <c r="I58" i="7" s="1"/>
  <c r="P58" i="7" s="1"/>
  <c r="Q62" i="7"/>
  <c r="H62" i="7"/>
  <c r="I62" i="7" s="1"/>
  <c r="P62" i="7" s="1"/>
  <c r="Q59" i="7"/>
  <c r="H59" i="7"/>
  <c r="I59" i="7" s="1"/>
  <c r="P59" i="7" s="1"/>
  <c r="Q51" i="7"/>
  <c r="P51" i="7"/>
  <c r="Q54" i="7"/>
  <c r="H54" i="7"/>
  <c r="I54" i="7" s="1"/>
  <c r="P54" i="7" s="1"/>
  <c r="Q49" i="7"/>
  <c r="H49" i="7"/>
  <c r="I49" i="7" s="1"/>
  <c r="P49" i="7" s="1"/>
  <c r="Q48" i="7"/>
  <c r="H48" i="7"/>
  <c r="I48" i="7" s="1"/>
  <c r="P48" i="7" s="1"/>
  <c r="Q41" i="7"/>
  <c r="H41" i="7"/>
  <c r="I41" i="7" s="1"/>
  <c r="P41" i="7" s="1"/>
  <c r="Q37" i="7"/>
  <c r="H37" i="7"/>
  <c r="I37" i="7" s="1"/>
  <c r="P37" i="7" s="1"/>
  <c r="Q44" i="7"/>
  <c r="H44" i="7"/>
  <c r="I44" i="7" s="1"/>
  <c r="P44" i="7" s="1"/>
  <c r="Q43" i="7"/>
  <c r="H43" i="7"/>
  <c r="I43" i="7" s="1"/>
  <c r="Q45" i="7"/>
  <c r="H45" i="7"/>
  <c r="I45" i="7" s="1"/>
  <c r="P45" i="7" s="1"/>
  <c r="Q46" i="7"/>
  <c r="I46" i="7"/>
  <c r="P46" i="7" s="1"/>
  <c r="Q38" i="7"/>
  <c r="H38" i="7"/>
  <c r="I38" i="7" s="1"/>
  <c r="P38" i="7" s="1"/>
  <c r="Q39" i="7"/>
  <c r="H39" i="7"/>
  <c r="I39" i="7" s="1"/>
  <c r="P39" i="7" s="1"/>
  <c r="Q42" i="7"/>
  <c r="H42" i="7"/>
  <c r="I42" i="7" s="1"/>
  <c r="P42" i="7" s="1"/>
  <c r="Q47" i="7"/>
  <c r="H47" i="7"/>
  <c r="I47" i="7" s="1"/>
  <c r="P47" i="7" s="1"/>
  <c r="Q40" i="7"/>
  <c r="H40" i="7"/>
  <c r="I40" i="7" s="1"/>
  <c r="P40" i="7" s="1"/>
  <c r="Q36" i="7"/>
  <c r="H36" i="7"/>
  <c r="I36" i="7" s="1"/>
  <c r="P36" i="7" s="1"/>
  <c r="Q28" i="7"/>
  <c r="H28" i="7"/>
  <c r="I28" i="7" s="1"/>
  <c r="P28" i="7" s="1"/>
  <c r="Q25" i="7"/>
  <c r="H25" i="7"/>
  <c r="I25" i="7" s="1"/>
  <c r="P25" i="7" s="1"/>
  <c r="Q34" i="7"/>
  <c r="H34" i="7"/>
  <c r="I34" i="7" s="1"/>
  <c r="P34" i="7" s="1"/>
  <c r="Q31" i="7"/>
  <c r="H31" i="7"/>
  <c r="I31" i="7" s="1"/>
  <c r="P31" i="7" s="1"/>
  <c r="Q32" i="7"/>
  <c r="H32" i="7"/>
  <c r="I32" i="7" s="1"/>
  <c r="P32" i="7" s="1"/>
  <c r="Q27" i="7"/>
  <c r="H27" i="7"/>
  <c r="I27" i="7" s="1"/>
  <c r="P27" i="7" s="1"/>
  <c r="Q30" i="7"/>
  <c r="H30" i="7"/>
  <c r="I30" i="7" s="1"/>
  <c r="P30" i="7" s="1"/>
  <c r="Q19" i="7"/>
  <c r="H19" i="7"/>
  <c r="I19" i="7" s="1"/>
  <c r="P19" i="7" s="1"/>
  <c r="Q16" i="7"/>
  <c r="H16" i="7"/>
  <c r="I16" i="7" s="1"/>
  <c r="P16" i="7" s="1"/>
  <c r="Q18" i="7"/>
  <c r="H18" i="7"/>
  <c r="I18" i="7" s="1"/>
  <c r="P18" i="7" s="1"/>
  <c r="Q26" i="7"/>
  <c r="H26" i="7"/>
  <c r="I26" i="7" s="1"/>
  <c r="P26" i="7" s="1"/>
  <c r="Q29" i="7"/>
  <c r="H29" i="7"/>
  <c r="I29" i="7" s="1"/>
  <c r="P29" i="7" s="1"/>
  <c r="Q35" i="7"/>
  <c r="H35" i="7"/>
  <c r="I35" i="7" s="1"/>
  <c r="P35" i="7" s="1"/>
  <c r="Q20" i="7"/>
  <c r="H20" i="7"/>
  <c r="I20" i="7" s="1"/>
  <c r="P20" i="7" s="1"/>
  <c r="Q21" i="7"/>
  <c r="H21" i="7"/>
  <c r="I21" i="7" s="1"/>
  <c r="P21" i="7" s="1"/>
  <c r="Q17" i="7"/>
  <c r="H17" i="7"/>
  <c r="I17" i="7" s="1"/>
  <c r="P17" i="7" s="1"/>
  <c r="Q22" i="7"/>
  <c r="H22" i="7"/>
  <c r="I22" i="7" s="1"/>
  <c r="P22" i="7" s="1"/>
  <c r="Q33" i="7"/>
  <c r="H33" i="7"/>
  <c r="I33" i="7" s="1"/>
  <c r="P33" i="7" s="1"/>
  <c r="Q23" i="7"/>
  <c r="H23" i="7"/>
  <c r="I23" i="7" s="1"/>
  <c r="P23" i="7" s="1"/>
  <c r="Q24" i="7"/>
  <c r="H24" i="7"/>
  <c r="I24" i="7" s="1"/>
  <c r="P24" i="7" s="1"/>
  <c r="Q14" i="7"/>
  <c r="H14" i="7"/>
  <c r="I14" i="7" s="1"/>
  <c r="P14" i="7" s="1"/>
  <c r="Q13" i="7"/>
  <c r="H13" i="7"/>
  <c r="I13" i="7" s="1"/>
  <c r="P13" i="7" s="1"/>
  <c r="Q15" i="7"/>
  <c r="H15" i="7"/>
  <c r="I15" i="7" s="1"/>
  <c r="P15" i="7" s="1"/>
  <c r="Q12" i="7"/>
  <c r="H12" i="7"/>
  <c r="I12" i="7" s="1"/>
  <c r="P12" i="7" s="1"/>
  <c r="Q5" i="7"/>
  <c r="H5" i="7"/>
  <c r="I5" i="7" s="1"/>
  <c r="P5" i="7" s="1"/>
  <c r="Q6" i="7"/>
  <c r="H6" i="7"/>
  <c r="I6" i="7" s="1"/>
  <c r="P6" i="7" s="1"/>
  <c r="Q10" i="7"/>
  <c r="H10" i="7"/>
  <c r="I10" i="7" s="1"/>
  <c r="P10" i="7" s="1"/>
  <c r="Q7" i="7"/>
  <c r="H7" i="7"/>
  <c r="I7" i="7" s="1"/>
  <c r="P7" i="7" s="1"/>
  <c r="Q8" i="7"/>
  <c r="H8" i="7"/>
  <c r="I8" i="7" s="1"/>
  <c r="P8" i="7" s="1"/>
  <c r="Q11" i="7"/>
  <c r="H11" i="7"/>
  <c r="I11" i="7" s="1"/>
  <c r="P11" i="7" s="1"/>
  <c r="Q9" i="7"/>
  <c r="H9" i="7"/>
  <c r="I9" i="7" s="1"/>
  <c r="P9" i="7" s="1"/>
  <c r="T7" i="7" l="1"/>
  <c r="T11" i="7"/>
  <c r="T6" i="7"/>
  <c r="T12" i="7"/>
  <c r="T13" i="7"/>
  <c r="T24" i="7"/>
  <c r="T33" i="7"/>
  <c r="T17" i="7"/>
  <c r="T20" i="7"/>
  <c r="T29" i="7"/>
  <c r="T18" i="7"/>
  <c r="T19" i="7"/>
  <c r="T27" i="7"/>
  <c r="T31" i="7"/>
  <c r="T25" i="7"/>
  <c r="T36" i="7"/>
  <c r="T47" i="7"/>
  <c r="T39" i="7"/>
  <c r="T46" i="7"/>
  <c r="T43" i="7"/>
  <c r="T37" i="7"/>
  <c r="T48" i="7"/>
  <c r="T54" i="7"/>
  <c r="T59" i="7"/>
  <c r="T58" i="7"/>
  <c r="T55" i="7"/>
  <c r="T61" i="7"/>
  <c r="T53" i="7"/>
  <c r="T50" i="7"/>
  <c r="T9" i="7"/>
  <c r="T8" i="7"/>
  <c r="T10" i="7"/>
  <c r="T5" i="7"/>
  <c r="T15" i="7"/>
  <c r="T14" i="7"/>
  <c r="T23" i="7"/>
  <c r="T22" i="7"/>
  <c r="T21" i="7"/>
  <c r="T35" i="7"/>
  <c r="T26" i="7"/>
  <c r="T16" i="7"/>
  <c r="T30" i="7"/>
  <c r="T32" i="7"/>
  <c r="T34" i="7"/>
  <c r="T28" i="7"/>
  <c r="T40" i="7"/>
  <c r="T42" i="7"/>
  <c r="T38" i="7"/>
  <c r="T45" i="7"/>
  <c r="T44" i="7"/>
  <c r="T41" i="7"/>
  <c r="T49" i="7"/>
  <c r="T51" i="7"/>
  <c r="T62" i="7"/>
  <c r="T60" i="7"/>
  <c r="T52" i="7"/>
  <c r="T56" i="7"/>
  <c r="T57" i="7"/>
  <c r="P43" i="7"/>
  <c r="S43" i="7" s="1"/>
  <c r="H57" i="6"/>
  <c r="O57" i="6" s="1"/>
  <c r="H53" i="6"/>
  <c r="O53" i="6" s="1"/>
  <c r="H48" i="6"/>
  <c r="O48" i="6" s="1"/>
  <c r="H45" i="6"/>
  <c r="O45" i="6" s="1"/>
  <c r="H22" i="6"/>
  <c r="O22" i="6" s="1"/>
  <c r="H41" i="6"/>
  <c r="O41" i="6" s="1"/>
  <c r="H42" i="6"/>
  <c r="O42" i="6" s="1"/>
  <c r="H27" i="6"/>
  <c r="O27" i="6" s="1"/>
  <c r="H26" i="6"/>
  <c r="O26" i="6" s="1"/>
  <c r="H23" i="6"/>
  <c r="O23" i="6" s="1"/>
  <c r="H11" i="6"/>
  <c r="O11" i="6" s="1"/>
  <c r="H10" i="6"/>
  <c r="O10" i="6" s="1"/>
  <c r="H32" i="6"/>
  <c r="O32" i="6" s="1"/>
  <c r="H34" i="6"/>
  <c r="O34" i="6" s="1"/>
  <c r="H7" i="6"/>
  <c r="O7" i="6" s="1"/>
  <c r="H14" i="6"/>
  <c r="O14" i="6" s="1"/>
  <c r="H38" i="6"/>
  <c r="O38" i="6" s="1"/>
  <c r="H43" i="6"/>
  <c r="O43" i="6" s="1"/>
  <c r="H36" i="6"/>
  <c r="O36" i="6" s="1"/>
  <c r="H31" i="6"/>
  <c r="O31" i="6" s="1"/>
  <c r="H28" i="6"/>
  <c r="O28" i="6" s="1"/>
  <c r="H12" i="6"/>
  <c r="O12" i="6" s="1"/>
  <c r="H20" i="6"/>
  <c r="O20" i="6" s="1"/>
  <c r="H25" i="6"/>
  <c r="O25" i="6" s="1"/>
  <c r="H17" i="6"/>
  <c r="O17" i="6" s="1"/>
  <c r="S60" i="7" l="1"/>
  <c r="S42" i="7"/>
  <c r="V42" i="7" s="1"/>
  <c r="S32" i="7"/>
  <c r="V32" i="7" s="1"/>
  <c r="S35" i="7"/>
  <c r="V35" i="7" s="1"/>
  <c r="S14" i="7"/>
  <c r="V14" i="7" s="1"/>
  <c r="S8" i="7"/>
  <c r="V8" i="7" s="1"/>
  <c r="S61" i="7"/>
  <c r="V61" i="7" s="1"/>
  <c r="S54" i="7"/>
  <c r="V54" i="7" s="1"/>
  <c r="S39" i="7"/>
  <c r="V39" i="7" s="1"/>
  <c r="S31" i="7"/>
  <c r="V31" i="7" s="1"/>
  <c r="S29" i="7"/>
  <c r="V29" i="7" s="1"/>
  <c r="S24" i="7"/>
  <c r="V24" i="7" s="1"/>
  <c r="S7" i="7"/>
  <c r="V7" i="7" s="1"/>
  <c r="S57" i="7"/>
  <c r="V57" i="7" s="1"/>
  <c r="S62" i="7"/>
  <c r="V62" i="7" s="1"/>
  <c r="S44" i="7"/>
  <c r="V44" i="7" s="1"/>
  <c r="S40" i="7"/>
  <c r="V40" i="7" s="1"/>
  <c r="S30" i="7"/>
  <c r="V30" i="7" s="1"/>
  <c r="S21" i="7"/>
  <c r="V21" i="7" s="1"/>
  <c r="S15" i="7"/>
  <c r="V15" i="7" s="1"/>
  <c r="S9" i="7"/>
  <c r="V9" i="7" s="1"/>
  <c r="S55" i="7"/>
  <c r="V55" i="7" s="1"/>
  <c r="S48" i="7"/>
  <c r="V48" i="7" s="1"/>
  <c r="S47" i="7"/>
  <c r="V47" i="7" s="1"/>
  <c r="S27" i="7"/>
  <c r="V27" i="7" s="1"/>
  <c r="S20" i="7"/>
  <c r="V20" i="7" s="1"/>
  <c r="S13" i="7"/>
  <c r="V13" i="7" s="1"/>
  <c r="S11" i="7"/>
  <c r="V11" i="7" s="1"/>
  <c r="S56" i="7"/>
  <c r="V56" i="7" s="1"/>
  <c r="S51" i="7"/>
  <c r="V51" i="7" s="1"/>
  <c r="S45" i="7"/>
  <c r="V45" i="7" s="1"/>
  <c r="S28" i="7"/>
  <c r="V28" i="7" s="1"/>
  <c r="S16" i="7"/>
  <c r="V16" i="7" s="1"/>
  <c r="S22" i="7"/>
  <c r="V22" i="7" s="1"/>
  <c r="S5" i="7"/>
  <c r="V5" i="7" s="1"/>
  <c r="S50" i="7"/>
  <c r="V50" i="7" s="1"/>
  <c r="S58" i="7"/>
  <c r="V58" i="7" s="1"/>
  <c r="S37" i="7"/>
  <c r="V37" i="7" s="1"/>
  <c r="S36" i="7"/>
  <c r="V36" i="7" s="1"/>
  <c r="S19" i="7"/>
  <c r="V19" i="7" s="1"/>
  <c r="S17" i="7"/>
  <c r="V17" i="7" s="1"/>
  <c r="S12" i="7"/>
  <c r="V12" i="7" s="1"/>
  <c r="S52" i="7"/>
  <c r="V52" i="7" s="1"/>
  <c r="S49" i="7"/>
  <c r="V49" i="7" s="1"/>
  <c r="S38" i="7"/>
  <c r="V38" i="7" s="1"/>
  <c r="S34" i="7"/>
  <c r="V34" i="7" s="1"/>
  <c r="S26" i="7"/>
  <c r="V26" i="7" s="1"/>
  <c r="S23" i="7"/>
  <c r="V23" i="7" s="1"/>
  <c r="S10" i="7"/>
  <c r="V10" i="7" s="1"/>
  <c r="S53" i="7"/>
  <c r="V53" i="7" s="1"/>
  <c r="S59" i="7"/>
  <c r="V59" i="7" s="1"/>
  <c r="S46" i="7"/>
  <c r="V46" i="7" s="1"/>
  <c r="S25" i="7"/>
  <c r="V25" i="7" s="1"/>
  <c r="S18" i="7"/>
  <c r="V18" i="7" s="1"/>
  <c r="S33" i="7"/>
  <c r="V33" i="7" s="1"/>
  <c r="S6" i="7"/>
  <c r="V6" i="7" s="1"/>
  <c r="S41" i="7"/>
  <c r="V41" i="7" s="1"/>
  <c r="V60" i="7"/>
  <c r="V43" i="7"/>
  <c r="H55" i="6"/>
  <c r="O55" i="6" s="1"/>
  <c r="H56" i="6"/>
  <c r="O56" i="6" s="1"/>
  <c r="H51" i="6"/>
  <c r="O51" i="6" s="1"/>
  <c r="H47" i="6"/>
  <c r="O47" i="6" s="1"/>
  <c r="H54" i="6"/>
  <c r="O54" i="6" s="1"/>
  <c r="H44" i="6"/>
  <c r="O44" i="6" s="1"/>
  <c r="H15" i="6"/>
  <c r="O15" i="6" s="1"/>
  <c r="H40" i="6"/>
  <c r="O40" i="6" s="1"/>
  <c r="H30" i="6"/>
  <c r="O30" i="6" s="1"/>
  <c r="H29" i="6"/>
  <c r="O29" i="6" s="1"/>
  <c r="H13" i="6"/>
  <c r="O13" i="6" s="1"/>
  <c r="H16" i="6"/>
  <c r="O16" i="6" s="1"/>
  <c r="H8" i="6"/>
  <c r="O8" i="6" s="1"/>
  <c r="H9" i="6"/>
  <c r="O9" i="6" s="1"/>
  <c r="H33" i="6"/>
  <c r="O33" i="6" s="1"/>
  <c r="H6" i="6"/>
  <c r="O6" i="6" s="1"/>
  <c r="H5" i="6"/>
  <c r="O5" i="6" s="1"/>
  <c r="N4" i="1" l="1"/>
  <c r="N34" i="1"/>
  <c r="N68" i="1"/>
  <c r="N11" i="1"/>
  <c r="N15" i="1"/>
  <c r="N35" i="1"/>
  <c r="N45" i="1"/>
  <c r="N110" i="1"/>
  <c r="N73" i="1"/>
  <c r="N69" i="1"/>
  <c r="N3" i="1"/>
  <c r="N74" i="1"/>
  <c r="N30" i="1"/>
  <c r="N127" i="1"/>
  <c r="N12" i="1"/>
  <c r="N56" i="1"/>
  <c r="N128" i="1"/>
  <c r="N32" i="1"/>
  <c r="N70" i="1"/>
  <c r="N6" i="1"/>
  <c r="N60" i="1"/>
  <c r="N63" i="1"/>
  <c r="N67" i="1"/>
  <c r="N31" i="1"/>
  <c r="N39" i="1"/>
  <c r="N112" i="1"/>
  <c r="N61" i="1"/>
  <c r="N64" i="1"/>
  <c r="N37" i="1"/>
  <c r="N46" i="1"/>
  <c r="N62" i="1"/>
  <c r="N13" i="1"/>
  <c r="N33" i="1"/>
  <c r="N40" i="1"/>
  <c r="N109" i="1"/>
  <c r="N59" i="1"/>
  <c r="N36" i="1"/>
  <c r="N10" i="1"/>
  <c r="N113" i="1"/>
  <c r="N29" i="1"/>
  <c r="N72" i="1"/>
  <c r="N28" i="1"/>
  <c r="N71" i="1"/>
  <c r="N38" i="1"/>
  <c r="N9" i="1"/>
  <c r="N58" i="1"/>
  <c r="N5" i="1"/>
  <c r="N57" i="1"/>
  <c r="N14" i="1"/>
  <c r="H52" i="6"/>
  <c r="O52" i="6" s="1"/>
  <c r="H50" i="6"/>
  <c r="O50" i="6" s="1"/>
  <c r="H46" i="6"/>
  <c r="O46" i="6" s="1"/>
  <c r="H49" i="6"/>
  <c r="O49" i="6" s="1"/>
  <c r="H39" i="6"/>
  <c r="O39" i="6" s="1"/>
  <c r="H37" i="6"/>
  <c r="O37" i="6" s="1"/>
  <c r="H18" i="6"/>
  <c r="O18" i="6" s="1"/>
  <c r="H21" i="6"/>
  <c r="O21" i="6" s="1"/>
  <c r="H19" i="6"/>
  <c r="O19" i="6" s="1"/>
  <c r="H24" i="6"/>
  <c r="O24" i="6" s="1"/>
  <c r="R46" i="6" l="1"/>
  <c r="U46" i="6" s="1"/>
  <c r="M67" i="1" l="1"/>
  <c r="R39" i="6"/>
  <c r="U39" i="6" s="1"/>
  <c r="R37" i="6"/>
  <c r="R21" i="6"/>
  <c r="U21" i="6" s="1"/>
  <c r="R50" i="6"/>
  <c r="U50" i="6" s="1"/>
  <c r="U16" i="1"/>
  <c r="R24" i="6"/>
  <c r="U24" i="6" s="1"/>
  <c r="R35" i="6"/>
  <c r="U35" i="6" s="1"/>
  <c r="R20" i="6"/>
  <c r="U20" i="6" s="1"/>
  <c r="R23" i="6"/>
  <c r="U23" i="6" s="1"/>
  <c r="R17" i="6"/>
  <c r="U17" i="6" s="1"/>
  <c r="R26" i="6"/>
  <c r="U26" i="6" s="1"/>
  <c r="R14" i="6"/>
  <c r="U14" i="6" s="1"/>
  <c r="R36" i="6"/>
  <c r="U36" i="6" s="1"/>
  <c r="R48" i="6"/>
  <c r="U48" i="6" s="1"/>
  <c r="R12" i="6"/>
  <c r="U12" i="6" s="1"/>
  <c r="R41" i="6"/>
  <c r="U41" i="6" s="1"/>
  <c r="R28" i="6"/>
  <c r="U28" i="6" s="1"/>
  <c r="R22" i="6"/>
  <c r="U22" i="6" s="1"/>
  <c r="R10" i="6"/>
  <c r="U10" i="6" s="1"/>
  <c r="R7" i="6"/>
  <c r="U7" i="6" s="1"/>
  <c r="R43" i="6"/>
  <c r="U43" i="6" s="1"/>
  <c r="R53" i="6"/>
  <c r="U53" i="6" s="1"/>
  <c r="R38" i="6"/>
  <c r="U38" i="6" s="1"/>
  <c r="R57" i="6"/>
  <c r="U57" i="6" s="1"/>
  <c r="R27" i="6"/>
  <c r="U27" i="6" s="1"/>
  <c r="R11" i="6"/>
  <c r="U11" i="6" s="1"/>
  <c r="R34" i="6"/>
  <c r="U34" i="6" s="1"/>
  <c r="R25" i="6"/>
  <c r="U25" i="6" s="1"/>
  <c r="R32" i="6"/>
  <c r="U32" i="6" s="1"/>
  <c r="R31" i="6"/>
  <c r="U31" i="6" s="1"/>
  <c r="R45" i="6"/>
  <c r="U45" i="6" s="1"/>
  <c r="R42" i="6"/>
  <c r="U42" i="6" s="1"/>
  <c r="R8" i="6"/>
  <c r="U8" i="6" s="1"/>
  <c r="R47" i="6"/>
  <c r="U47" i="6" s="1"/>
  <c r="R5" i="6"/>
  <c r="U5" i="6" s="1"/>
  <c r="R44" i="6"/>
  <c r="U44" i="6" s="1"/>
  <c r="R55" i="6"/>
  <c r="U55" i="6" s="1"/>
  <c r="R6" i="6"/>
  <c r="U6" i="6" s="1"/>
  <c r="R13" i="6"/>
  <c r="U13" i="6" s="1"/>
  <c r="R33" i="6"/>
  <c r="U33" i="6" s="1"/>
  <c r="R56" i="6"/>
  <c r="U56" i="6" s="1"/>
  <c r="R16" i="6"/>
  <c r="U16" i="6" s="1"/>
  <c r="R15" i="6"/>
  <c r="U15" i="6" s="1"/>
  <c r="R9" i="6"/>
  <c r="U9" i="6" s="1"/>
  <c r="R30" i="6"/>
  <c r="U30" i="6" s="1"/>
  <c r="R40" i="6"/>
  <c r="U40" i="6" s="1"/>
  <c r="R51" i="6"/>
  <c r="U51" i="6" s="1"/>
  <c r="R29" i="6"/>
  <c r="U29" i="6" s="1"/>
  <c r="R54" i="6"/>
  <c r="U54" i="6" s="1"/>
  <c r="R52" i="6"/>
  <c r="U52" i="6" s="1"/>
  <c r="R49" i="6"/>
  <c r="U49" i="6" s="1"/>
  <c r="R19" i="6"/>
  <c r="U19" i="6" s="1"/>
  <c r="R18" i="6"/>
  <c r="U18" i="6" s="1"/>
  <c r="U37" i="6"/>
  <c r="M9" i="1" l="1"/>
  <c r="M10" i="1"/>
  <c r="M30" i="1"/>
  <c r="M34" i="1"/>
  <c r="M63" i="1"/>
  <c r="M127" i="1"/>
  <c r="M5" i="1"/>
  <c r="M37" i="1"/>
  <c r="M29" i="1"/>
  <c r="M70" i="1"/>
  <c r="M113" i="1"/>
  <c r="M72" i="1"/>
  <c r="M11" i="1"/>
  <c r="M31" i="1"/>
  <c r="M69" i="1"/>
  <c r="M112" i="1"/>
  <c r="M68" i="1"/>
  <c r="U68" i="1" s="1"/>
  <c r="M64" i="1"/>
  <c r="M74" i="1"/>
  <c r="M56" i="1"/>
  <c r="M60" i="1"/>
  <c r="M13" i="1"/>
  <c r="U13" i="1" s="1"/>
  <c r="M14" i="1"/>
  <c r="U14" i="1" s="1"/>
  <c r="M33" i="1"/>
  <c r="M59" i="1"/>
  <c r="M58" i="1"/>
  <c r="M36" i="1"/>
  <c r="M39" i="1"/>
  <c r="M3" i="1"/>
  <c r="M110" i="1"/>
  <c r="M62" i="1"/>
  <c r="M12" i="1"/>
  <c r="M40" i="1"/>
  <c r="M28" i="1"/>
  <c r="M32" i="1"/>
  <c r="M35" i="1"/>
  <c r="M71" i="1"/>
  <c r="M4" i="1"/>
  <c r="M61" i="1"/>
  <c r="M73" i="1"/>
  <c r="M57" i="1"/>
  <c r="M109" i="1"/>
  <c r="M128" i="1"/>
  <c r="M6" i="1"/>
  <c r="U15" i="1"/>
  <c r="I113" i="1" l="1"/>
  <c r="I40" i="1"/>
  <c r="I69" i="1"/>
  <c r="I59" i="1"/>
  <c r="I128" i="1"/>
  <c r="I6" i="1"/>
  <c r="I109" i="1"/>
  <c r="I63" i="1"/>
  <c r="I34" i="1"/>
  <c r="I4" i="1"/>
  <c r="I28" i="1"/>
  <c r="I60" i="1"/>
  <c r="I57" i="1"/>
  <c r="I56" i="1"/>
  <c r="I71" i="1"/>
  <c r="I58" i="1"/>
  <c r="I61" i="1"/>
  <c r="I37" i="1"/>
  <c r="I64" i="1"/>
  <c r="I70" i="1"/>
  <c r="I39" i="1"/>
  <c r="I112" i="1"/>
  <c r="I29" i="1"/>
  <c r="I73" i="1"/>
  <c r="I32" i="1"/>
  <c r="I110" i="1"/>
  <c r="I62" i="1"/>
  <c r="I3" i="1"/>
  <c r="I30" i="1"/>
  <c r="I36" i="1"/>
  <c r="I5" i="1"/>
  <c r="I72" i="1"/>
  <c r="I127" i="1"/>
  <c r="I35" i="1"/>
  <c r="I74" i="1"/>
  <c r="U22" i="1"/>
  <c r="U48" i="1"/>
  <c r="U23" i="1" l="1"/>
  <c r="U6" i="1"/>
  <c r="U3" i="1"/>
  <c r="U5" i="1"/>
  <c r="U4" i="1"/>
  <c r="U12" i="1"/>
  <c r="U10" i="1"/>
  <c r="U112" i="1"/>
  <c r="U109" i="1"/>
  <c r="U128" i="1"/>
  <c r="U113" i="1"/>
  <c r="U127" i="1"/>
  <c r="U110" i="1"/>
  <c r="U31" i="1" l="1"/>
  <c r="U62" i="1"/>
  <c r="U33" i="1"/>
  <c r="U73" i="1"/>
  <c r="U72" i="1"/>
  <c r="U70" i="1"/>
  <c r="U71" i="1"/>
  <c r="U69" i="1"/>
  <c r="U74" i="1"/>
  <c r="U34" i="1"/>
  <c r="U32" i="1"/>
  <c r="U11" i="1"/>
  <c r="U50" i="1"/>
  <c r="U19" i="1"/>
  <c r="U21" i="1"/>
  <c r="U30" i="1"/>
  <c r="U18" i="1"/>
  <c r="U28" i="1"/>
  <c r="U29" i="1"/>
  <c r="U49" i="1"/>
  <c r="U17" i="1"/>
  <c r="U20" i="1"/>
  <c r="U27" i="1"/>
  <c r="U26" i="1"/>
  <c r="U36" i="1"/>
  <c r="U46" i="1"/>
  <c r="U51" i="1"/>
  <c r="U42" i="1"/>
  <c r="U64" i="1"/>
  <c r="U38" i="1"/>
  <c r="U58" i="1"/>
  <c r="U40" i="1"/>
  <c r="U45" i="1"/>
  <c r="U61" i="1"/>
  <c r="U35" i="1"/>
  <c r="U56" i="1"/>
  <c r="U47" i="1"/>
  <c r="U63" i="1"/>
  <c r="U57" i="1"/>
  <c r="U60" i="1"/>
  <c r="U67" i="1"/>
  <c r="U37" i="1"/>
  <c r="U59" i="1"/>
  <c r="U41" i="1"/>
  <c r="U39" i="1"/>
  <c r="U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 N, Srikanth</author>
  </authors>
  <commentList>
    <comment ref="C5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 N, Srikanth:</t>
        </r>
        <r>
          <rPr>
            <sz val="9"/>
            <color indexed="81"/>
            <rFont val="Tahoma"/>
            <family val="2"/>
          </rPr>
          <t xml:space="preserve">
New Team Ramp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 N, Srikanth</author>
  </authors>
  <commentList>
    <comment ref="D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 N, Srikanth:</t>
        </r>
        <r>
          <rPr>
            <sz val="9"/>
            <color indexed="81"/>
            <rFont val="Tahoma"/>
            <family val="2"/>
          </rPr>
          <t xml:space="preserve">
18th Apr not considered as it was a mandatory holiday (Elections)</t>
        </r>
      </text>
    </comment>
    <comment ref="G4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B N, Srikanth:</t>
        </r>
        <r>
          <rPr>
            <sz val="9"/>
            <color indexed="81"/>
            <rFont val="Tahoma"/>
            <family val="2"/>
          </rPr>
          <t xml:space="preserve">
OJT period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 N, Srikanth</author>
  </authors>
  <commentList>
    <comment ref="A3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B N, Srikanth:</t>
        </r>
        <r>
          <rPr>
            <sz val="9"/>
            <color indexed="81"/>
            <rFont val="Tahoma"/>
            <family val="2"/>
          </rPr>
          <t xml:space="preserve">
Ramp up Goals
</t>
        </r>
      </text>
    </comment>
    <comment ref="A3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B N, Srikanth:</t>
        </r>
        <r>
          <rPr>
            <sz val="9"/>
            <color indexed="81"/>
            <rFont val="Tahoma"/>
            <family val="2"/>
          </rPr>
          <t xml:space="preserve">
Ramp up Goals</t>
        </r>
      </text>
    </comment>
    <comment ref="A37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B N, Srikanth:</t>
        </r>
        <r>
          <rPr>
            <sz val="9"/>
            <color indexed="81"/>
            <rFont val="Tahoma"/>
            <family val="2"/>
          </rPr>
          <t xml:space="preserve">
Ramp up Goals</t>
        </r>
      </text>
    </comment>
    <comment ref="A70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B N, Srikanth:</t>
        </r>
        <r>
          <rPr>
            <sz val="9"/>
            <color indexed="81"/>
            <rFont val="Tahoma"/>
            <family val="2"/>
          </rPr>
          <t xml:space="preserve">
Ramp up Plan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 N, Srikanth</author>
  </authors>
  <commentList>
    <comment ref="A3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B N, Srikanth:</t>
        </r>
        <r>
          <rPr>
            <sz val="9"/>
            <color indexed="81"/>
            <rFont val="Tahoma"/>
            <family val="2"/>
          </rPr>
          <t xml:space="preserve">
Manually removed the ONB score since it was showing as '-'</t>
        </r>
      </text>
    </comment>
  </commentList>
</comments>
</file>

<file path=xl/sharedStrings.xml><?xml version="1.0" encoding="utf-8"?>
<sst xmlns="http://schemas.openxmlformats.org/spreadsheetml/2006/main" count="3647" uniqueCount="475">
  <si>
    <t>Names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</si>
  <si>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</si>
  <si>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</si>
  <si>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</si>
  <si>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</si>
  <si>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</si>
  <si>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</si>
  <si>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</si>
  <si>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</si>
  <si>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</si>
  <si>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</si>
  <si>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</si>
  <si>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</si>
  <si>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Overall score</t>
  </si>
  <si>
    <t>Reena Pradeep</t>
  </si>
  <si>
    <t>Sharad Gupta</t>
  </si>
  <si>
    <t>Dipa Dey</t>
  </si>
  <si>
    <t>Apeksha Shetty</t>
  </si>
  <si>
    <t>Sangeetha Sadasivam</t>
  </si>
  <si>
    <t>Sabyasachi Dutta</t>
  </si>
  <si>
    <t>Ennamuri Saiteja</t>
  </si>
  <si>
    <t>Sunil Kumar</t>
  </si>
  <si>
    <t>Anoop Gujjar</t>
  </si>
  <si>
    <t>Aparupa Sarkar</t>
  </si>
  <si>
    <t>Abhilash Routray</t>
  </si>
  <si>
    <t>Employee</t>
  </si>
  <si>
    <t>Level</t>
  </si>
  <si>
    <t>Program</t>
  </si>
  <si>
    <t>Region</t>
  </si>
  <si>
    <t>Total Days</t>
  </si>
  <si>
    <t>Leaves</t>
  </si>
  <si>
    <t xml:space="preserve">Days worked </t>
  </si>
  <si>
    <t>Webinar Hours</t>
  </si>
  <si>
    <t>Total OB Hours</t>
  </si>
  <si>
    <t>Goal - Reactivation</t>
  </si>
  <si>
    <t>Goal - New OB</t>
  </si>
  <si>
    <t>Achieved - Reactivation</t>
  </si>
  <si>
    <t xml:space="preserve">Achieved New OB
</t>
  </si>
  <si>
    <t>Active Retention %</t>
  </si>
  <si>
    <t>Quality Score</t>
  </si>
  <si>
    <t>Normalization factor (Avg MP's
/Seller Count )</t>
  </si>
  <si>
    <t>Normalized Reactivations</t>
  </si>
  <si>
    <t>Normalized New OB</t>
  </si>
  <si>
    <t>Reactivations Achieved %</t>
  </si>
  <si>
    <t>New OB Achieved %</t>
  </si>
  <si>
    <t>Retention Score</t>
  </si>
  <si>
    <t>Onboarding  Score</t>
  </si>
  <si>
    <t>Reactivation Score</t>
  </si>
  <si>
    <t>Final Score</t>
  </si>
  <si>
    <t>Comments</t>
  </si>
  <si>
    <t>Dolma Tso</t>
  </si>
  <si>
    <t>Multimarket</t>
  </si>
  <si>
    <t>CN</t>
  </si>
  <si>
    <t>Lobsang Lhamo</t>
  </si>
  <si>
    <t>Jamyang Jamyang</t>
  </si>
  <si>
    <t>Tsering Yangzom</t>
  </si>
  <si>
    <t>Maitri Chebiyyam</t>
  </si>
  <si>
    <t>Mallikarjuna Modem</t>
  </si>
  <si>
    <t>EU</t>
  </si>
  <si>
    <t>Rachna Verma</t>
  </si>
  <si>
    <t>Shruthi Venkataraju</t>
  </si>
  <si>
    <t>Tanya Rathore</t>
  </si>
  <si>
    <t>Hitesh Kasara</t>
  </si>
  <si>
    <t>Karthik M V S</t>
  </si>
  <si>
    <t>Noble M</t>
  </si>
  <si>
    <t>Sushobhit Doval</t>
  </si>
  <si>
    <t>Avinash Rajappa</t>
  </si>
  <si>
    <t>Harilakshmi D</t>
  </si>
  <si>
    <t>Sumit Kumar</t>
  </si>
  <si>
    <t>Aldrin Amal</t>
  </si>
  <si>
    <t>Harsh Lakhotia</t>
  </si>
  <si>
    <t>Abid Ali Khan</t>
  </si>
  <si>
    <t>Priya Sharma</t>
  </si>
  <si>
    <t>Yamini Sharma</t>
  </si>
  <si>
    <t>Smita chakrabarti</t>
  </si>
  <si>
    <t>Shashi Kanaujia</t>
  </si>
  <si>
    <t>Reactivation</t>
  </si>
  <si>
    <t>IN</t>
  </si>
  <si>
    <t>ML</t>
  </si>
  <si>
    <t>Tejus Karambelkar</t>
  </si>
  <si>
    <t>Yashank HM</t>
  </si>
  <si>
    <t>Saravanan Periaswami</t>
  </si>
  <si>
    <t>ASHWINI BHAT</t>
  </si>
  <si>
    <t>Ishan Dhar</t>
  </si>
  <si>
    <t>Jyoti Kumari</t>
  </si>
  <si>
    <t>Sujeet Priyadarshi</t>
  </si>
  <si>
    <t>Ankur Saha</t>
  </si>
  <si>
    <t>Assumpta Pinto</t>
  </si>
  <si>
    <t>Sidhartha Kuanr</t>
  </si>
  <si>
    <t>Single Market</t>
  </si>
  <si>
    <t>NA</t>
  </si>
  <si>
    <t>Deepak Eugene</t>
  </si>
  <si>
    <t>Shaik Paravez</t>
  </si>
  <si>
    <t>Siddharth Yallapragada</t>
  </si>
  <si>
    <t>Neha Saha</t>
  </si>
  <si>
    <t>Ankitha Sadakale Karthik</t>
  </si>
  <si>
    <t xml:space="preserve">Apurva Joshi </t>
  </si>
  <si>
    <t>-</t>
  </si>
  <si>
    <t>Too New</t>
  </si>
  <si>
    <t>Rohit Kushwaha</t>
  </si>
  <si>
    <t>Name</t>
  </si>
  <si>
    <t>Goals</t>
  </si>
  <si>
    <t>SP Assigned Cases Monthly</t>
  </si>
  <si>
    <t>SP Conversion</t>
  </si>
  <si>
    <t>SB Cases</t>
  </si>
  <si>
    <t>SB Conversion</t>
  </si>
  <si>
    <t>SP Retention(cohort)</t>
  </si>
  <si>
    <t>SB Retention(cohort)</t>
  </si>
  <si>
    <t>Cohort/YTD Conversion for retention</t>
  </si>
  <si>
    <t>Achieved Conversion</t>
  </si>
  <si>
    <t>Achieved ONB</t>
  </si>
  <si>
    <t>Achieved Retention</t>
  </si>
  <si>
    <t>Achieved Quality</t>
  </si>
  <si>
    <t>Conversion Score</t>
  </si>
  <si>
    <t>ONB Score</t>
  </si>
  <si>
    <t>New ONB</t>
  </si>
  <si>
    <t>SP Retention</t>
  </si>
  <si>
    <t>SB Retention</t>
  </si>
  <si>
    <t xml:space="preserve">SP ONB/YTD Reactivations </t>
  </si>
  <si>
    <t>SP Cases</t>
  </si>
  <si>
    <t xml:space="preserve">SB ONB </t>
  </si>
  <si>
    <t>Harsh Vardhan Lakhotia</t>
  </si>
  <si>
    <t>Noble Raj M</t>
  </si>
  <si>
    <t>Apurva Uday Joshi</t>
  </si>
  <si>
    <t>March SP Onboardings</t>
  </si>
  <si>
    <t>March SB Onboardings</t>
  </si>
  <si>
    <t>Total SP Onboardings</t>
  </si>
  <si>
    <t>Total SB Onboardings</t>
  </si>
  <si>
    <t>Yurong Tao</t>
  </si>
  <si>
    <t>CN-SH</t>
  </si>
  <si>
    <t>Xiao Zhi</t>
  </si>
  <si>
    <t>Ke Zhang</t>
  </si>
  <si>
    <t>Shiwen Zhang</t>
  </si>
  <si>
    <t>JP-SH</t>
  </si>
  <si>
    <t>Liting Mao</t>
  </si>
  <si>
    <t>Apr SP Onboardings</t>
  </si>
  <si>
    <t>Apr SB Onboardings</t>
  </si>
  <si>
    <t>Vaishaaly Ramesh</t>
  </si>
  <si>
    <t>Webinar/ Training Hours</t>
  </si>
  <si>
    <t>Omar Nitaq</t>
  </si>
  <si>
    <t>EU-BTS</t>
  </si>
  <si>
    <t xml:space="preserve">Training/SME hours </t>
  </si>
  <si>
    <t>Menglan Xu</t>
  </si>
  <si>
    <t>Zi Wang</t>
  </si>
  <si>
    <t/>
  </si>
  <si>
    <t>JP</t>
  </si>
  <si>
    <t xml:space="preserve">Bank Holidays* </t>
  </si>
  <si>
    <t>Alessia Dal Checco</t>
  </si>
  <si>
    <t>Yafei Zhang</t>
  </si>
  <si>
    <t>Wu Saijun</t>
  </si>
  <si>
    <t>Rushil Singh</t>
  </si>
  <si>
    <t>Maria Kolimarova</t>
  </si>
  <si>
    <t>Jessyca Docando Coello</t>
  </si>
  <si>
    <t>Achieved</t>
  </si>
  <si>
    <t>Sanjana Bangara</t>
  </si>
  <si>
    <t>Manager</t>
  </si>
  <si>
    <t>Sharon Mao</t>
  </si>
  <si>
    <t>Anupa Chacko</t>
  </si>
  <si>
    <t>Sneha Kantharaj</t>
  </si>
  <si>
    <t>Tarek Zeitoun</t>
  </si>
  <si>
    <t>Srikanth B N</t>
  </si>
  <si>
    <t>Employee Status</t>
  </si>
  <si>
    <t>Active</t>
  </si>
  <si>
    <t>Attrited</t>
  </si>
  <si>
    <t>Score</t>
  </si>
  <si>
    <t>Feng Yun</t>
  </si>
  <si>
    <t>Deng Rui</t>
  </si>
  <si>
    <t>Chenyi Lin</t>
  </si>
  <si>
    <t>Han Wu</t>
  </si>
  <si>
    <t>Yuxi Liu</t>
  </si>
  <si>
    <t>Alessandra Risoleo</t>
  </si>
  <si>
    <t>AU</t>
  </si>
  <si>
    <t xml:space="preserve">Bank Holidays (hrs)* </t>
  </si>
  <si>
    <t>Vinod Raju</t>
  </si>
  <si>
    <t>Clinton Joy</t>
  </si>
  <si>
    <t>Vanshika Roar</t>
  </si>
  <si>
    <t>Sajid Asgar</t>
  </si>
  <si>
    <t>Mehul Patel</t>
  </si>
  <si>
    <t>Mohammed Hafeez</t>
  </si>
  <si>
    <t>Mohammed Tahir</t>
  </si>
  <si>
    <t>Hanan Hussain</t>
  </si>
  <si>
    <t>Sharath Lakshman</t>
  </si>
  <si>
    <t>Qian Ma</t>
  </si>
  <si>
    <t>Iosu Curiel Bustindui</t>
  </si>
  <si>
    <t>Miriana Pignatelli</t>
  </si>
  <si>
    <t>Dhondup Dolma</t>
  </si>
  <si>
    <t>Claudia Maravalle Gil</t>
  </si>
  <si>
    <t>IN-60D</t>
  </si>
  <si>
    <t>Violet Hu</t>
  </si>
  <si>
    <t>Jinxin Shou</t>
  </si>
  <si>
    <t>Ke Luo</t>
  </si>
  <si>
    <t>Qianying Sun</t>
  </si>
  <si>
    <t>Martina Lucic</t>
  </si>
  <si>
    <t>Shreenidhi H</t>
  </si>
  <si>
    <t>EU - BLR</t>
  </si>
  <si>
    <t>EU - BTS</t>
  </si>
  <si>
    <t>JP - SH</t>
  </si>
  <si>
    <t>Rahaman Khan G</t>
  </si>
  <si>
    <t>Daniela Rajniakova</t>
  </si>
  <si>
    <t>Aditi Vatsa</t>
  </si>
  <si>
    <t>Annappagouda B Goudar</t>
  </si>
  <si>
    <t>Chaitra N Joshi</t>
  </si>
  <si>
    <t>Chirag Parvatikar</t>
  </si>
  <si>
    <t>Jean Mishel</t>
  </si>
  <si>
    <t>Kavya P</t>
  </si>
  <si>
    <t>Kumari Sonal</t>
  </si>
  <si>
    <t>Manish Kumar</t>
  </si>
  <si>
    <t>Midhil VM</t>
  </si>
  <si>
    <t>Niharika Gn</t>
  </si>
  <si>
    <t>Pratiksha Rajkumari</t>
  </si>
  <si>
    <t>Roshan Harikumar</t>
  </si>
  <si>
    <t>Shefa Naz</t>
  </si>
  <si>
    <t>Tejus Pandiyan</t>
  </si>
  <si>
    <t>Varadharajan B S</t>
  </si>
  <si>
    <t>Varun Basavaraj</t>
  </si>
  <si>
    <t>Vishnu Deep Manda</t>
  </si>
  <si>
    <t>Lakshit Chawla</t>
  </si>
  <si>
    <t>Jianchun Zhu</t>
  </si>
  <si>
    <t>Zhuoran Feng</t>
  </si>
  <si>
    <t>Tashi Rinchen</t>
  </si>
  <si>
    <t>Srilakshmi Pai</t>
  </si>
  <si>
    <t>Lavisha Sethi</t>
  </si>
  <si>
    <t>Lucia Hrevusova</t>
  </si>
  <si>
    <t>Samy Djema</t>
  </si>
  <si>
    <t>Rohit Rajbhavan</t>
  </si>
  <si>
    <t>Divya Chhatre</t>
  </si>
  <si>
    <t>Mattia Lioce</t>
  </si>
  <si>
    <t>Rickson Jose</t>
  </si>
  <si>
    <t>Aveek Prasad Konar</t>
  </si>
  <si>
    <t>Karishma Kapoor</t>
  </si>
  <si>
    <t>Rahul Kumar Jha</t>
  </si>
  <si>
    <t>Jagdeep Ramachandrappa</t>
  </si>
  <si>
    <t>Karthigayan S</t>
  </si>
  <si>
    <t>Kriti Singh</t>
  </si>
  <si>
    <t>Priyanka S Reddy</t>
  </si>
  <si>
    <t>Sushmitha Dama</t>
  </si>
  <si>
    <t>Total SD Onboarding</t>
  </si>
  <si>
    <t>English Names</t>
  </si>
  <si>
    <t>Alias</t>
  </si>
  <si>
    <t>Emp Number</t>
  </si>
  <si>
    <t>Abhilash</t>
  </si>
  <si>
    <t>Tejus</t>
  </si>
  <si>
    <t>Shiwen</t>
  </si>
  <si>
    <t>Assumpta</t>
  </si>
  <si>
    <t>Sidhartha</t>
  </si>
  <si>
    <t>Anoop</t>
  </si>
  <si>
    <t>Avinash</t>
  </si>
  <si>
    <t>Sushobhit</t>
  </si>
  <si>
    <t>Apurva</t>
  </si>
  <si>
    <t>Omar</t>
  </si>
  <si>
    <t>Rohit</t>
  </si>
  <si>
    <t>Karthik</t>
  </si>
  <si>
    <t>Sharad</t>
  </si>
  <si>
    <t>Deepak</t>
  </si>
  <si>
    <t>Tanya</t>
  </si>
  <si>
    <t>Ankitha</t>
  </si>
  <si>
    <t>Yamini</t>
  </si>
  <si>
    <t>Shashi</t>
  </si>
  <si>
    <t>Sunil</t>
  </si>
  <si>
    <t>Saitej</t>
  </si>
  <si>
    <t>Jamyang</t>
  </si>
  <si>
    <t>JAMYANGJ</t>
  </si>
  <si>
    <t>APAC</t>
  </si>
  <si>
    <t>Maitri</t>
  </si>
  <si>
    <t>MAITRIC</t>
  </si>
  <si>
    <t>Lobsang</t>
  </si>
  <si>
    <t>LLHAMO</t>
  </si>
  <si>
    <t>Tsering</t>
  </si>
  <si>
    <t>TYANGZOM</t>
  </si>
  <si>
    <t>Dhondup</t>
  </si>
  <si>
    <t>DDHONDUP</t>
  </si>
  <si>
    <t>Tashi</t>
  </si>
  <si>
    <t>RINCHENT</t>
  </si>
  <si>
    <t>Somi</t>
  </si>
  <si>
    <t>XIAZHI</t>
  </si>
  <si>
    <t>CN-SHA</t>
  </si>
  <si>
    <t>Kelly</t>
  </si>
  <si>
    <t>ZHNGKE</t>
  </si>
  <si>
    <t>Amber</t>
  </si>
  <si>
    <t>YURONT</t>
  </si>
  <si>
    <t>Alex</t>
  </si>
  <si>
    <t>ZIWNG</t>
  </si>
  <si>
    <t>Christine</t>
  </si>
  <si>
    <t>SAIJUNWU</t>
  </si>
  <si>
    <t>Catherine</t>
  </si>
  <si>
    <t>XMENGLAN</t>
  </si>
  <si>
    <t>Yafei</t>
  </si>
  <si>
    <t>YAFEZ</t>
  </si>
  <si>
    <t>Yvonne</t>
  </si>
  <si>
    <t>FYUN</t>
  </si>
  <si>
    <t>Dora</t>
  </si>
  <si>
    <t>WUHN</t>
  </si>
  <si>
    <t>Yuxi</t>
  </si>
  <si>
    <t>LIUYUX</t>
  </si>
  <si>
    <t>Suzy</t>
  </si>
  <si>
    <t>MQIA</t>
  </si>
  <si>
    <t>Jessie</t>
  </si>
  <si>
    <t>JINXIS</t>
  </si>
  <si>
    <t>Aurora</t>
  </si>
  <si>
    <t>LUOKE</t>
  </si>
  <si>
    <t>Serena</t>
  </si>
  <si>
    <t>QIANYSUN</t>
  </si>
  <si>
    <t>Violet</t>
  </si>
  <si>
    <t>CHENYUH</t>
  </si>
  <si>
    <t>April</t>
  </si>
  <si>
    <t>ZHUJIANC</t>
  </si>
  <si>
    <t>FENGZHUO</t>
  </si>
  <si>
    <t>Roy</t>
  </si>
  <si>
    <t>RUIDEN</t>
  </si>
  <si>
    <t>Caroline</t>
  </si>
  <si>
    <t>LINCHENY</t>
  </si>
  <si>
    <t>Shruthi</t>
  </si>
  <si>
    <t>VSHRU</t>
  </si>
  <si>
    <t>EU-BLR</t>
  </si>
  <si>
    <t>Modem</t>
  </si>
  <si>
    <t>MODEMM</t>
  </si>
  <si>
    <t>Abid</t>
  </si>
  <si>
    <t>KHANABI</t>
  </si>
  <si>
    <t>Noble</t>
  </si>
  <si>
    <t>NBLM</t>
  </si>
  <si>
    <t>Aldrin</t>
  </si>
  <si>
    <t>ALDRINP</t>
  </si>
  <si>
    <t>Venkateshwaran Kubendran</t>
  </si>
  <si>
    <t>Harsh</t>
  </si>
  <si>
    <t>HVL</t>
  </si>
  <si>
    <t>Sumesh Bhatt</t>
  </si>
  <si>
    <t>Rachna</t>
  </si>
  <si>
    <t>RACHNAV</t>
  </si>
  <si>
    <t>Sumit</t>
  </si>
  <si>
    <t>SUMITKR</t>
  </si>
  <si>
    <t>Smita</t>
  </si>
  <si>
    <t>CHASMITA</t>
  </si>
  <si>
    <t>Harilakshmi</t>
  </si>
  <si>
    <t>HARILAK</t>
  </si>
  <si>
    <t>Rushil</t>
  </si>
  <si>
    <t>RUSHILS</t>
  </si>
  <si>
    <t>Priya</t>
  </si>
  <si>
    <t>SHPRY</t>
  </si>
  <si>
    <t>Hitesh</t>
  </si>
  <si>
    <t>HITESHK</t>
  </si>
  <si>
    <t>Vinod</t>
  </si>
  <si>
    <t>RAJUVIN</t>
  </si>
  <si>
    <t>Clinton</t>
  </si>
  <si>
    <t>CLNTONJ</t>
  </si>
  <si>
    <t>Lavisha</t>
  </si>
  <si>
    <t>LSSETHI</t>
  </si>
  <si>
    <t>Divya</t>
  </si>
  <si>
    <t>DCHHATRE</t>
  </si>
  <si>
    <t>Alessia</t>
  </si>
  <si>
    <t>ACCHECCO</t>
  </si>
  <si>
    <t>Jessyca</t>
  </si>
  <si>
    <t>DOCANDO</t>
  </si>
  <si>
    <t>Claudia</t>
  </si>
  <si>
    <t>MARAVAC</t>
  </si>
  <si>
    <t>Alessandra</t>
  </si>
  <si>
    <t>RISOLEA</t>
  </si>
  <si>
    <t>Iosu</t>
  </si>
  <si>
    <t>IOSU</t>
  </si>
  <si>
    <t>Miriana</t>
  </si>
  <si>
    <t>PIGNATM</t>
  </si>
  <si>
    <t>Martina</t>
  </si>
  <si>
    <t>LUCICM</t>
  </si>
  <si>
    <t>Daniela</t>
  </si>
  <si>
    <t>RAJNIAKO</t>
  </si>
  <si>
    <t>Lucia</t>
  </si>
  <si>
    <t>LUCHREV</t>
  </si>
  <si>
    <t>Samy</t>
  </si>
  <si>
    <t>SAMYDJEM</t>
  </si>
  <si>
    <t>Mattia</t>
  </si>
  <si>
    <t>LIOCM</t>
  </si>
  <si>
    <t>Saravanan</t>
  </si>
  <si>
    <t>PERIASW</t>
  </si>
  <si>
    <t>ASHWINI</t>
  </si>
  <si>
    <t>ASHBHAT</t>
  </si>
  <si>
    <t>Sujeet</t>
  </si>
  <si>
    <t>SPPRIYAD</t>
  </si>
  <si>
    <t>Neha</t>
  </si>
  <si>
    <t>NEHASAH</t>
  </si>
  <si>
    <t>Ankur</t>
  </si>
  <si>
    <t>SAHAANK</t>
  </si>
  <si>
    <t>Yashank</t>
  </si>
  <si>
    <t>MYASHANK</t>
  </si>
  <si>
    <t>Ishan</t>
  </si>
  <si>
    <t>IDHAR</t>
  </si>
  <si>
    <t>Jyoti</t>
  </si>
  <si>
    <t>KUMJYOTI</t>
  </si>
  <si>
    <t>Sangeetha</t>
  </si>
  <si>
    <t>SNGEES</t>
  </si>
  <si>
    <t>Rahaman</t>
  </si>
  <si>
    <t>KRAHAMAN</t>
  </si>
  <si>
    <t>RRAJBHAV</t>
  </si>
  <si>
    <t>Liting</t>
  </si>
  <si>
    <t>MALITING</t>
  </si>
  <si>
    <t>Vaishaaly</t>
  </si>
  <si>
    <t>VAISHAR</t>
  </si>
  <si>
    <t>Dipa</t>
  </si>
  <si>
    <t>DIPDEY</t>
  </si>
  <si>
    <t>Adil</t>
  </si>
  <si>
    <t>PARVEZAD</t>
  </si>
  <si>
    <t>Aparupa</t>
  </si>
  <si>
    <t>SAPARUPA</t>
  </si>
  <si>
    <t>Reena</t>
  </si>
  <si>
    <t>REENAPM</t>
  </si>
  <si>
    <t>Sabyasachi</t>
  </si>
  <si>
    <t>SABDUTTA</t>
  </si>
  <si>
    <t>Siddharth</t>
  </si>
  <si>
    <t>SIDDARTY</t>
  </si>
  <si>
    <t>Sanjana</t>
  </si>
  <si>
    <t>BANSANJA</t>
  </si>
  <si>
    <t>Sajid</t>
  </si>
  <si>
    <t>ASGASAJI</t>
  </si>
  <si>
    <t>Hafeez</t>
  </si>
  <si>
    <t>MOHAFEEZ</t>
  </si>
  <si>
    <t>Tahir</t>
  </si>
  <si>
    <t>HMAMOHAM</t>
  </si>
  <si>
    <t>Hanan</t>
  </si>
  <si>
    <t>MIRHUSSA</t>
  </si>
  <si>
    <t>Sharath</t>
  </si>
  <si>
    <t>LSHARAT</t>
  </si>
  <si>
    <t>Shreenidhi</t>
  </si>
  <si>
    <t>HSHREEN</t>
  </si>
  <si>
    <t>Lakshit</t>
  </si>
  <si>
    <t>CLKSHT</t>
  </si>
  <si>
    <t>Aditi</t>
  </si>
  <si>
    <t>AVVATSA</t>
  </si>
  <si>
    <t>Annappa</t>
  </si>
  <si>
    <t>AGOUDAR</t>
  </si>
  <si>
    <t>Chaitra</t>
  </si>
  <si>
    <t>JCHAITRA</t>
  </si>
  <si>
    <t>Chirag</t>
  </si>
  <si>
    <t>CPPARVAT</t>
  </si>
  <si>
    <t>Jean</t>
  </si>
  <si>
    <t>JMMISHEL</t>
  </si>
  <si>
    <t>Kavya</t>
  </si>
  <si>
    <t>PKAVY</t>
  </si>
  <si>
    <t>Sonal</t>
  </si>
  <si>
    <t>KSSONAL</t>
  </si>
  <si>
    <t>Manish</t>
  </si>
  <si>
    <t>KUMARJGM</t>
  </si>
  <si>
    <t>Midhil</t>
  </si>
  <si>
    <t>MIDHILV</t>
  </si>
  <si>
    <t>Niharika</t>
  </si>
  <si>
    <t>GNNIHARI</t>
  </si>
  <si>
    <t>Pratiksha</t>
  </si>
  <si>
    <t>RAJKPRAT</t>
  </si>
  <si>
    <t>Roshan</t>
  </si>
  <si>
    <t>RHHARIKU</t>
  </si>
  <si>
    <t>Shefa</t>
  </si>
  <si>
    <t>NAZSHEF</t>
  </si>
  <si>
    <t>PANTEJUS</t>
  </si>
  <si>
    <t>Varadharajan</t>
  </si>
  <si>
    <t>VARADHS</t>
  </si>
  <si>
    <t>Varun</t>
  </si>
  <si>
    <t>BASVARUN</t>
  </si>
  <si>
    <t>Vishnu</t>
  </si>
  <si>
    <t>VMMAND</t>
  </si>
  <si>
    <t>Rickson</t>
  </si>
  <si>
    <t>RICKSOJ</t>
  </si>
  <si>
    <t>Aveek</t>
  </si>
  <si>
    <t>AVEEK</t>
  </si>
  <si>
    <t>Karishma</t>
  </si>
  <si>
    <t>KKZPG</t>
  </si>
  <si>
    <t>Rahul</t>
  </si>
  <si>
    <t>RJHMZN</t>
  </si>
  <si>
    <t>Jagdeep</t>
  </si>
  <si>
    <t>JAGDERAM</t>
  </si>
  <si>
    <t>Karthigyan</t>
  </si>
  <si>
    <t>SKRTHIG</t>
  </si>
  <si>
    <t>Kriti</t>
  </si>
  <si>
    <t>SINGKRIT</t>
  </si>
  <si>
    <t>Priyanka</t>
  </si>
  <si>
    <t>PRIYARED</t>
  </si>
  <si>
    <t>Sushmitha</t>
  </si>
  <si>
    <t>SUSHDAMA</t>
  </si>
  <si>
    <t>Zhuoran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</si>
</sst>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4" x14ac:knownFonts="1">
    <font>
      <sz val="10"/>
      <color theme="1"/>
      <name val="Calibri"/>
      <family val="2"/>
    </font>
    <font>
      <u/>
      <sz val="10"/>
      <color theme="1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4" tint="0.79998168889431442"/>
      <name val="Calibri"/>
      <family val="2"/>
    </font>
    <font>
      <b/>
      <sz val="10"/>
      <color theme="4" tint="0.79998168889431442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/>
  </cellStyleXfs>
  <cellXfs count="129">
    <xf numFmtId="0" fontId="0" fillId="0" borderId="0" xfId="0"/>
    <xf numFmtId="0" fontId="0" fillId="2" borderId="1" xfId="0" applyFill="1" applyBorder="1"/>
    <xf numFmtId="0" fontId="1" fillId="0" borderId="0" xfId="1"/>
    <xf numFmtId="0" fontId="0" fillId="3" borderId="0" xfId="0" applyFill="1"/>
    <xf numFmtId="0" fontId="0" fillId="3" borderId="1" xfId="0" applyFill="1" applyBorder="1"/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3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9" fontId="0" fillId="0" borderId="1" xfId="2" applyFont="1" applyFill="1" applyBorder="1" applyAlignment="1">
      <alignment horizontal="right"/>
    </xf>
    <xf numFmtId="164" fontId="0" fillId="0" borderId="1" xfId="2" applyNumberFormat="1" applyFon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9" fontId="0" fillId="0" borderId="1" xfId="2" applyFont="1" applyFill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5" borderId="1" xfId="3" applyFont="1" applyFill="1" applyBorder="1" applyAlignment="1">
      <alignment horizontal="left" vertical="center"/>
    </xf>
    <xf numFmtId="0" fontId="0" fillId="5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2" fontId="2" fillId="6" borderId="1" xfId="2" applyNumberFormat="1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9" fontId="2" fillId="3" borderId="1" xfId="2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9" fontId="2" fillId="6" borderId="1" xfId="2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6" borderId="1" xfId="3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10" fontId="2" fillId="6" borderId="1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left" vertical="center"/>
    </xf>
    <xf numFmtId="0" fontId="4" fillId="6" borderId="1" xfId="3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9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9" fontId="4" fillId="3" borderId="1" xfId="2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1" applyFill="1" applyBorder="1"/>
    <xf numFmtId="0" fontId="9" fillId="4" borderId="1" xfId="0" applyFont="1" applyFill="1" applyBorder="1"/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10" fontId="2" fillId="6" borderId="1" xfId="2" applyNumberFormat="1" applyFont="1" applyFill="1" applyBorder="1" applyAlignment="1">
      <alignment horizontal="center" vertical="center"/>
    </xf>
    <xf numFmtId="10" fontId="4" fillId="6" borderId="1" xfId="2" applyNumberFormat="1" applyFon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4" fillId="3" borderId="1" xfId="0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1" fontId="0" fillId="3" borderId="0" xfId="0" applyNumberFormat="1" applyFill="1"/>
    <xf numFmtId="1" fontId="10" fillId="4" borderId="1" xfId="0" applyNumberFormat="1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 vertical="center"/>
    </xf>
    <xf numFmtId="0" fontId="3" fillId="6" borderId="1" xfId="3" applyFont="1" applyFill="1" applyBorder="1" applyAlignment="1">
      <alignment horizontal="left" vertical="center"/>
    </xf>
    <xf numFmtId="0" fontId="3" fillId="6" borderId="2" xfId="3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 xr:uid="{00000000-0005-0000-0000-000002000000}"/>
    <cellStyle name="Percent" xfId="2" builtinId="5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bn/Desktop/2019/Performance/Oct/Performance_Oct_Reactivation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bn/Desktop/2019/Performance/Nov/Nov_Raw_File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>
            <v>2019</v>
          </cell>
          <cell r="F1"/>
          <cell r="H1"/>
        </row>
        <row r="2">
          <cell r="F2"/>
          <cell r="H2"/>
        </row>
        <row r="3">
          <cell r="A3"/>
          <cell r="B3"/>
          <cell r="C3"/>
          <cell r="D3"/>
          <cell r="E3"/>
          <cell r="F3"/>
          <cell r="G3"/>
          <cell r="H3"/>
          <cell r="I3" t="str">
            <v>Goals</v>
          </cell>
          <cell r="J3"/>
          <cell r="K3"/>
          <cell r="L3" t="str">
            <v>Achieved</v>
          </cell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</row>
        <row r="4">
          <cell r="A4" t="str">
            <v>Name</v>
          </cell>
          <cell r="B4" t="str">
            <v>Region</v>
          </cell>
          <cell r="C4" t="str">
            <v>Manager</v>
          </cell>
          <cell r="D4" t="str">
            <v>Leaves</v>
          </cell>
          <cell r="E4" t="str">
            <v>Total Days</v>
          </cell>
          <cell r="F4" t="str">
            <v xml:space="preserve">Training/SME hours </v>
          </cell>
          <cell r="G4" t="str">
            <v xml:space="preserve">Bank Holidays (hrs)* </v>
          </cell>
          <cell r="H4" t="str">
            <v>Total OB Hours</v>
          </cell>
          <cell r="I4" t="str">
            <v>New ONB</v>
          </cell>
          <cell r="J4" t="str">
            <v>SP Retention</v>
          </cell>
          <cell r="K4" t="str">
            <v>SB Retention</v>
          </cell>
          <cell r="L4" t="str">
            <v>Total SP Onboardings</v>
          </cell>
          <cell r="M4" t="str">
            <v>Total SB Onboardings</v>
          </cell>
          <cell r="N4" t="str">
            <v>SP Retention</v>
          </cell>
          <cell r="O4" t="str">
            <v>SB Retention</v>
          </cell>
          <cell r="P4" t="str">
            <v>Achieved ONB</v>
          </cell>
          <cell r="Q4" t="str">
            <v>Achieved Retention</v>
          </cell>
          <cell r="R4" t="str">
            <v>Achieved Quality</v>
          </cell>
          <cell r="S4" t="str">
            <v>Achieved Training Score</v>
          </cell>
          <cell r="T4" t="str">
            <v>ONB Score</v>
          </cell>
          <cell r="U4" t="str">
            <v>Retention Score</v>
          </cell>
          <cell r="V4" t="str">
            <v>Quality Score</v>
          </cell>
          <cell r="W4" t="str">
            <v>Training Score</v>
          </cell>
          <cell r="X4" t="str">
            <v>Score</v>
          </cell>
        </row>
        <row r="5">
          <cell r="A5" t="str">
            <v>Chaitra N Joshi</v>
          </cell>
          <cell r="B5" t="str">
            <v>Reactivation</v>
          </cell>
          <cell r="C5" t="str">
            <v>Srikanth B N</v>
          </cell>
          <cell r="D5">
            <v>1</v>
          </cell>
          <cell r="E5">
            <v>23</v>
          </cell>
          <cell r="F5"/>
          <cell r="G5">
            <v>8</v>
          </cell>
          <cell r="H5">
            <v>168</v>
          </cell>
          <cell r="I5">
            <v>58.8</v>
          </cell>
          <cell r="J5">
            <v>0.81</v>
          </cell>
          <cell r="K5"/>
          <cell r="L5">
            <v>49</v>
          </cell>
          <cell r="M5"/>
          <cell r="N5">
            <v>0.58620689655172409</v>
          </cell>
          <cell r="O5"/>
          <cell r="P5">
            <v>0.83333333333333337</v>
          </cell>
          <cell r="Q5">
            <v>0.72371221796509144</v>
          </cell>
          <cell r="R5"/>
          <cell r="S5">
            <v>0.96</v>
          </cell>
          <cell r="T5">
            <v>0.70000000000000007</v>
          </cell>
          <cell r="U5">
            <v>0</v>
          </cell>
          <cell r="V5" t="e">
            <v>#DIV/0!</v>
          </cell>
          <cell r="W5">
            <v>0.84214680347277027</v>
          </cell>
          <cell r="X5">
            <v>0.43421468034727706</v>
          </cell>
        </row>
        <row r="6">
          <cell r="A6" t="str">
            <v>Jean Mishel</v>
          </cell>
          <cell r="B6" t="str">
            <v>Reactivation</v>
          </cell>
          <cell r="C6" t="str">
            <v>Srikanth B N</v>
          </cell>
          <cell r="D6">
            <v>1</v>
          </cell>
          <cell r="E6">
            <v>23</v>
          </cell>
          <cell r="F6"/>
          <cell r="G6">
            <v>8</v>
          </cell>
          <cell r="H6">
            <v>168</v>
          </cell>
          <cell r="I6">
            <v>58.8</v>
          </cell>
          <cell r="J6">
            <v>0.81</v>
          </cell>
          <cell r="K6"/>
          <cell r="L6">
            <v>54</v>
          </cell>
          <cell r="M6"/>
          <cell r="N6">
            <v>0.7567567567567568</v>
          </cell>
          <cell r="O6"/>
          <cell r="P6">
            <v>0.91836734693877553</v>
          </cell>
          <cell r="Q6">
            <v>0.93426760093426764</v>
          </cell>
          <cell r="R6"/>
          <cell r="S6">
            <v>0.98</v>
          </cell>
          <cell r="T6">
            <v>1</v>
          </cell>
          <cell r="U6">
            <v>0.41216216216216239</v>
          </cell>
          <cell r="V6" t="e">
            <v>#DIV/0!</v>
          </cell>
          <cell r="W6">
            <v>1</v>
          </cell>
          <cell r="X6">
            <v>0.80608108108108112</v>
          </cell>
        </row>
        <row r="7">
          <cell r="A7" t="str">
            <v>Kumari Sonal</v>
          </cell>
          <cell r="B7" t="str">
            <v>Reactivation</v>
          </cell>
          <cell r="C7" t="str">
            <v>Srikanth B N</v>
          </cell>
          <cell r="D7">
            <v>4</v>
          </cell>
          <cell r="E7">
            <v>23</v>
          </cell>
          <cell r="F7"/>
          <cell r="G7">
            <v>8</v>
          </cell>
          <cell r="H7">
            <v>144</v>
          </cell>
          <cell r="I7">
            <v>50.4</v>
          </cell>
          <cell r="J7">
            <v>0.81</v>
          </cell>
          <cell r="K7"/>
          <cell r="L7">
            <v>32</v>
          </cell>
          <cell r="M7"/>
          <cell r="N7">
            <v>0.69565217391304346</v>
          </cell>
          <cell r="O7"/>
          <cell r="P7">
            <v>0.63492063492063489</v>
          </cell>
          <cell r="Q7">
            <v>0.85882984433709064</v>
          </cell>
          <cell r="R7"/>
          <cell r="S7">
            <v>0.86</v>
          </cell>
          <cell r="T7">
            <v>0</v>
          </cell>
          <cell r="U7">
            <v>0.26449275362318841</v>
          </cell>
          <cell r="V7" t="e">
            <v>#DIV/0!</v>
          </cell>
          <cell r="W7">
            <v>5.2880820836622239E-2</v>
          </cell>
          <cell r="X7">
            <v>0.13753445889525642</v>
          </cell>
        </row>
        <row r="8">
          <cell r="A8" t="str">
            <v>Manish Kumar</v>
          </cell>
          <cell r="B8" t="str">
            <v>Reactivation</v>
          </cell>
          <cell r="C8" t="str">
            <v>Srikanth B N</v>
          </cell>
          <cell r="D8">
            <v>0</v>
          </cell>
          <cell r="E8">
            <v>23</v>
          </cell>
          <cell r="F8"/>
          <cell r="G8">
            <v>8</v>
          </cell>
          <cell r="H8">
            <v>176</v>
          </cell>
          <cell r="I8">
            <v>61.599999999999994</v>
          </cell>
          <cell r="J8">
            <v>0.81</v>
          </cell>
          <cell r="K8"/>
          <cell r="L8">
            <v>50</v>
          </cell>
          <cell r="M8"/>
          <cell r="N8">
            <v>0.85</v>
          </cell>
          <cell r="O8"/>
          <cell r="P8">
            <v>0.81168831168831179</v>
          </cell>
          <cell r="Q8">
            <v>1.0493827160493827</v>
          </cell>
          <cell r="R8"/>
          <cell r="S8">
            <v>0.93659999999999999</v>
          </cell>
          <cell r="T8">
            <v>0.62363636363636399</v>
          </cell>
          <cell r="U8">
            <v>0.63750000000000018</v>
          </cell>
          <cell r="V8" t="e">
            <v>#DIV/0!</v>
          </cell>
          <cell r="W8">
            <v>0.6574585635359117</v>
          </cell>
          <cell r="X8">
            <v>0.69631403817177329</v>
          </cell>
        </row>
        <row r="9">
          <cell r="A9" t="str">
            <v>Niharika Gn</v>
          </cell>
          <cell r="B9" t="str">
            <v>Reactivation</v>
          </cell>
          <cell r="C9" t="str">
            <v>Srikanth B N</v>
          </cell>
          <cell r="D9">
            <v>0</v>
          </cell>
          <cell r="E9">
            <v>23</v>
          </cell>
          <cell r="F9"/>
          <cell r="G9">
            <v>8</v>
          </cell>
          <cell r="H9">
            <v>176</v>
          </cell>
          <cell r="I9">
            <v>61.599999999999994</v>
          </cell>
          <cell r="J9">
            <v>0.81</v>
          </cell>
          <cell r="K9"/>
          <cell r="L9">
            <v>55</v>
          </cell>
          <cell r="M9"/>
          <cell r="N9">
            <v>0.86206896551724133</v>
          </cell>
          <cell r="O9"/>
          <cell r="P9">
            <v>0.8928571428571429</v>
          </cell>
          <cell r="Q9">
            <v>1.0642826734780757</v>
          </cell>
          <cell r="R9"/>
          <cell r="S9">
            <v>0.92600000000000005</v>
          </cell>
          <cell r="T9">
            <v>0.91000000000000014</v>
          </cell>
          <cell r="U9">
            <v>0.66666666666666663</v>
          </cell>
          <cell r="V9" t="e">
            <v>#DIV/0!</v>
          </cell>
          <cell r="W9">
            <v>0.57379636937648049</v>
          </cell>
          <cell r="X9">
            <v>0.84571297027098136</v>
          </cell>
        </row>
        <row r="10">
          <cell r="A10" t="str">
            <v>Pratiksha Rajkumari</v>
          </cell>
          <cell r="B10" t="str">
            <v>Reactivation</v>
          </cell>
          <cell r="C10" t="str">
            <v>Srikanth B N</v>
          </cell>
          <cell r="D10">
            <v>0</v>
          </cell>
          <cell r="E10">
            <v>23</v>
          </cell>
          <cell r="F10"/>
          <cell r="G10">
            <v>8</v>
          </cell>
          <cell r="H10">
            <v>176</v>
          </cell>
          <cell r="I10">
            <v>61.599999999999994</v>
          </cell>
          <cell r="J10">
            <v>0.81</v>
          </cell>
          <cell r="K10"/>
          <cell r="L10">
            <v>52</v>
          </cell>
          <cell r="M10"/>
          <cell r="N10">
            <v>0.81481481481481477</v>
          </cell>
          <cell r="O10"/>
          <cell r="P10">
            <v>0.84415584415584421</v>
          </cell>
          <cell r="Q10">
            <v>1.005944215820759</v>
          </cell>
          <cell r="R10"/>
          <cell r="S10">
            <v>0.85329999999999995</v>
          </cell>
          <cell r="T10">
            <v>0.73818181818181838</v>
          </cell>
          <cell r="U10">
            <v>0.55246913580246926</v>
          </cell>
          <cell r="V10" t="e">
            <v>#DIV/0!</v>
          </cell>
          <cell r="W10">
            <v>0</v>
          </cell>
          <cell r="X10">
            <v>0.64532547699214382</v>
          </cell>
        </row>
        <row r="11">
          <cell r="A11" t="str">
            <v>Tejus Pandiyan</v>
          </cell>
          <cell r="B11" t="str">
            <v>Reactivation</v>
          </cell>
          <cell r="C11" t="str">
            <v>Srikanth B N</v>
          </cell>
          <cell r="D11">
            <v>2</v>
          </cell>
          <cell r="E11">
            <v>23</v>
          </cell>
          <cell r="F11"/>
          <cell r="G11">
            <v>8</v>
          </cell>
          <cell r="H11">
            <v>160</v>
          </cell>
          <cell r="I11">
            <v>56</v>
          </cell>
          <cell r="J11">
            <v>0.81</v>
          </cell>
          <cell r="K11"/>
          <cell r="L11">
            <v>50</v>
          </cell>
          <cell r="M11"/>
          <cell r="N11">
            <v>1</v>
          </cell>
          <cell r="O11"/>
          <cell r="P11">
            <v>0.8928571428571429</v>
          </cell>
          <cell r="Q11">
            <v>1.2345679012345678</v>
          </cell>
          <cell r="R11"/>
          <cell r="S11">
            <v>0.873</v>
          </cell>
          <cell r="T11">
            <v>0.91000000000000014</v>
          </cell>
          <cell r="U11">
            <v>1</v>
          </cell>
          <cell r="V11" t="e">
            <v>#DIV/0!</v>
          </cell>
          <cell r="W11">
            <v>0.15548539857932159</v>
          </cell>
          <cell r="X11">
            <v>0.97054853985793221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ONB"/>
      <sheetName val="ONB_S"/>
      <sheetName val="ONB_V"/>
      <sheetName val="SP Retention"/>
      <sheetName val="SB Retention"/>
      <sheetName val="Retention_S"/>
      <sheetName val="Retention_V"/>
      <sheetName val="Seller"/>
      <sheetName val="Vendor"/>
    </sheetNames>
    <sheetDataSet>
      <sheetData sheetId="0"/>
      <sheetData sheetId="1"/>
      <sheetData sheetId="2"/>
      <sheetData sheetId="3">
        <row r="1">
          <cell r="A1" t="str">
            <v>OS</v>
          </cell>
          <cell r="B1" t="str">
            <v>SP_S_Active</v>
          </cell>
          <cell r="C1" t="str">
            <v>SP_S_Inactive</v>
          </cell>
          <cell r="D1" t="str">
            <v>SP_V_Active</v>
          </cell>
          <cell r="E1" t="str">
            <v>SP_V_Inactive</v>
          </cell>
          <cell r="F1" t="str">
            <v>Total Active</v>
          </cell>
          <cell r="G1" t="str">
            <v>Total Inactive</v>
          </cell>
          <cell r="H1" t="str">
            <v>SP Retention</v>
          </cell>
        </row>
        <row r="2">
          <cell r="A2" t="str">
            <v>Abhilash Routray</v>
          </cell>
          <cell r="B2">
            <v>7</v>
          </cell>
          <cell r="C2">
            <v>2</v>
          </cell>
          <cell r="D2"/>
          <cell r="E2"/>
          <cell r="F2">
            <v>7</v>
          </cell>
          <cell r="G2">
            <v>2</v>
          </cell>
          <cell r="H2">
            <v>0.77777777777777779</v>
          </cell>
        </row>
        <row r="3">
          <cell r="A3" t="str">
            <v>Abid Ali Khan</v>
          </cell>
          <cell r="B3">
            <v>69</v>
          </cell>
          <cell r="C3">
            <v>10</v>
          </cell>
          <cell r="D3">
            <v>0</v>
          </cell>
          <cell r="E3">
            <v>1</v>
          </cell>
          <cell r="F3">
            <v>69</v>
          </cell>
          <cell r="G3">
            <v>11</v>
          </cell>
          <cell r="H3">
            <v>0.86250000000000004</v>
          </cell>
        </row>
        <row r="4">
          <cell r="A4" t="str">
            <v>Aditi Vatsa</v>
          </cell>
          <cell r="B4">
            <v>11</v>
          </cell>
          <cell r="C4">
            <v>0</v>
          </cell>
          <cell r="D4"/>
          <cell r="E4"/>
          <cell r="F4">
            <v>11</v>
          </cell>
          <cell r="G4">
            <v>0</v>
          </cell>
          <cell r="H4">
            <v>1</v>
          </cell>
        </row>
        <row r="5">
          <cell r="A5" t="str">
            <v>Aldrin Amal</v>
          </cell>
          <cell r="B5">
            <v>3</v>
          </cell>
          <cell r="C5">
            <v>0</v>
          </cell>
          <cell r="D5"/>
          <cell r="E5"/>
          <cell r="F5">
            <v>3</v>
          </cell>
          <cell r="G5">
            <v>0</v>
          </cell>
          <cell r="H5">
            <v>1</v>
          </cell>
        </row>
        <row r="6">
          <cell r="A6" t="str">
            <v>Alessandra Risoleo</v>
          </cell>
          <cell r="B6">
            <v>70</v>
          </cell>
          <cell r="C6">
            <v>22</v>
          </cell>
          <cell r="D6">
            <v>2</v>
          </cell>
          <cell r="E6">
            <v>1</v>
          </cell>
          <cell r="F6">
            <v>72</v>
          </cell>
          <cell r="G6">
            <v>23</v>
          </cell>
          <cell r="H6">
            <v>0.75789473684210529</v>
          </cell>
        </row>
        <row r="7">
          <cell r="A7" t="str">
            <v>Alessia Dal Checco</v>
          </cell>
          <cell r="B7">
            <v>76</v>
          </cell>
          <cell r="C7">
            <v>9</v>
          </cell>
          <cell r="D7">
            <v>4</v>
          </cell>
          <cell r="E7">
            <v>0</v>
          </cell>
          <cell r="F7">
            <v>80</v>
          </cell>
          <cell r="G7">
            <v>9</v>
          </cell>
          <cell r="H7">
            <v>0.898876404494382</v>
          </cell>
        </row>
        <row r="8">
          <cell r="A8" t="str">
            <v>Annappagouda B Goudar</v>
          </cell>
          <cell r="B8">
            <v>3</v>
          </cell>
          <cell r="C8">
            <v>0</v>
          </cell>
          <cell r="D8"/>
          <cell r="E8"/>
          <cell r="F8">
            <v>3</v>
          </cell>
          <cell r="G8">
            <v>0</v>
          </cell>
          <cell r="H8">
            <v>1</v>
          </cell>
        </row>
        <row r="9">
          <cell r="A9" t="str">
            <v>Aparupa Sarkar</v>
          </cell>
          <cell r="B9">
            <v>68</v>
          </cell>
          <cell r="C9">
            <v>5</v>
          </cell>
          <cell r="D9"/>
          <cell r="E9"/>
          <cell r="F9">
            <v>68</v>
          </cell>
          <cell r="G9">
            <v>5</v>
          </cell>
          <cell r="H9">
            <v>0.93150684931506844</v>
          </cell>
        </row>
        <row r="10">
          <cell r="A10" t="str">
            <v>Cassidy Gammill</v>
          </cell>
          <cell r="B10">
            <v>1</v>
          </cell>
          <cell r="C10">
            <v>0</v>
          </cell>
          <cell r="D10"/>
          <cell r="E10"/>
          <cell r="F10">
            <v>1</v>
          </cell>
          <cell r="G10">
            <v>0</v>
          </cell>
          <cell r="H10">
            <v>1</v>
          </cell>
        </row>
        <row r="11">
          <cell r="A11" t="str">
            <v>Chaitra N Joshi</v>
          </cell>
          <cell r="B11">
            <v>17</v>
          </cell>
          <cell r="C11">
            <v>6</v>
          </cell>
          <cell r="D11"/>
          <cell r="E11"/>
          <cell r="F11">
            <v>17</v>
          </cell>
          <cell r="G11">
            <v>6</v>
          </cell>
          <cell r="H11">
            <v>0.73913043478260865</v>
          </cell>
        </row>
        <row r="12">
          <cell r="A12" t="str">
            <v>Chenyi Lin</v>
          </cell>
          <cell r="B12">
            <v>31</v>
          </cell>
          <cell r="C12">
            <v>7</v>
          </cell>
          <cell r="D12"/>
          <cell r="E12"/>
          <cell r="F12">
            <v>31</v>
          </cell>
          <cell r="G12">
            <v>7</v>
          </cell>
          <cell r="H12">
            <v>0.81578947368421051</v>
          </cell>
        </row>
        <row r="13">
          <cell r="A13" t="str">
            <v>Chirag Parvatikar</v>
          </cell>
          <cell r="B13">
            <v>2</v>
          </cell>
          <cell r="C13">
            <v>1</v>
          </cell>
          <cell r="D13"/>
          <cell r="E13"/>
          <cell r="F13">
            <v>2</v>
          </cell>
          <cell r="G13">
            <v>1</v>
          </cell>
          <cell r="H13">
            <v>0.66666666666666663</v>
          </cell>
        </row>
        <row r="14">
          <cell r="A14" t="str">
            <v>Claudia Maravalle Gil</v>
          </cell>
          <cell r="B14">
            <v>71</v>
          </cell>
          <cell r="C14">
            <v>15</v>
          </cell>
          <cell r="D14"/>
          <cell r="E14"/>
          <cell r="F14">
            <v>71</v>
          </cell>
          <cell r="G14">
            <v>15</v>
          </cell>
          <cell r="H14">
            <v>0.82558139534883723</v>
          </cell>
        </row>
        <row r="15">
          <cell r="A15" t="str">
            <v>Clinton Joy</v>
          </cell>
          <cell r="B15">
            <v>77</v>
          </cell>
          <cell r="C15">
            <v>10</v>
          </cell>
          <cell r="D15">
            <v>2</v>
          </cell>
          <cell r="E15">
            <v>0</v>
          </cell>
          <cell r="F15">
            <v>79</v>
          </cell>
          <cell r="G15">
            <v>10</v>
          </cell>
          <cell r="H15">
            <v>0.88764044943820219</v>
          </cell>
        </row>
        <row r="16">
          <cell r="A16" t="str">
            <v>Daniela Rajniakova</v>
          </cell>
          <cell r="B16">
            <v>25</v>
          </cell>
          <cell r="C16">
            <v>5</v>
          </cell>
          <cell r="D16">
            <v>1</v>
          </cell>
          <cell r="E16">
            <v>0</v>
          </cell>
          <cell r="F16">
            <v>26</v>
          </cell>
          <cell r="G16">
            <v>5</v>
          </cell>
          <cell r="H16">
            <v>0.83870967741935487</v>
          </cell>
        </row>
        <row r="17">
          <cell r="A17" t="str">
            <v>Deng Rui</v>
          </cell>
          <cell r="B17">
            <v>35</v>
          </cell>
          <cell r="C17">
            <v>10</v>
          </cell>
          <cell r="D17"/>
          <cell r="E17"/>
          <cell r="F17">
            <v>35</v>
          </cell>
          <cell r="G17">
            <v>10</v>
          </cell>
          <cell r="H17">
            <v>0.77777777777777779</v>
          </cell>
        </row>
        <row r="18">
          <cell r="A18" t="str">
            <v>Dhondup Dolma</v>
          </cell>
          <cell r="B18">
            <v>49</v>
          </cell>
          <cell r="C18">
            <v>10</v>
          </cell>
          <cell r="D18"/>
          <cell r="E18"/>
          <cell r="F18">
            <v>49</v>
          </cell>
          <cell r="G18">
            <v>10</v>
          </cell>
          <cell r="H18">
            <v>0.83050847457627119</v>
          </cell>
        </row>
        <row r="19">
          <cell r="A19" t="str">
            <v>Dipa Dey</v>
          </cell>
          <cell r="B19">
            <v>67</v>
          </cell>
          <cell r="C19">
            <v>5</v>
          </cell>
          <cell r="D19"/>
          <cell r="E19"/>
          <cell r="F19">
            <v>67</v>
          </cell>
          <cell r="G19">
            <v>5</v>
          </cell>
          <cell r="H19">
            <v>0.93055555555555558</v>
          </cell>
        </row>
        <row r="20">
          <cell r="A20" t="str">
            <v>Ennamuri Saiteja</v>
          </cell>
          <cell r="B20">
            <v>7</v>
          </cell>
          <cell r="C20">
            <v>4</v>
          </cell>
          <cell r="D20"/>
          <cell r="E20"/>
          <cell r="F20">
            <v>7</v>
          </cell>
          <cell r="G20">
            <v>4</v>
          </cell>
          <cell r="H20">
            <v>0.63636363636363635</v>
          </cell>
        </row>
        <row r="21">
          <cell r="A21" t="str">
            <v>Feng Yun</v>
          </cell>
          <cell r="B21">
            <v>55</v>
          </cell>
          <cell r="C21">
            <v>1</v>
          </cell>
          <cell r="D21"/>
          <cell r="E21"/>
          <cell r="F21">
            <v>55</v>
          </cell>
          <cell r="G21">
            <v>1</v>
          </cell>
          <cell r="H21">
            <v>0.9821428571428571</v>
          </cell>
        </row>
        <row r="22">
          <cell r="A22" t="str">
            <v>Giulia Tozzi</v>
          </cell>
          <cell r="B22">
            <v>0</v>
          </cell>
          <cell r="C22">
            <v>3</v>
          </cell>
          <cell r="D22"/>
          <cell r="E22"/>
          <cell r="F22">
            <v>0</v>
          </cell>
          <cell r="G22">
            <v>3</v>
          </cell>
          <cell r="H22">
            <v>0</v>
          </cell>
        </row>
        <row r="23">
          <cell r="A23" t="str">
            <v>Han Wu</v>
          </cell>
          <cell r="B23">
            <v>48</v>
          </cell>
          <cell r="C23">
            <v>4</v>
          </cell>
          <cell r="D23"/>
          <cell r="E23"/>
          <cell r="F23">
            <v>48</v>
          </cell>
          <cell r="G23">
            <v>4</v>
          </cell>
          <cell r="H23">
            <v>0.92307692307692313</v>
          </cell>
        </row>
        <row r="24">
          <cell r="A24" t="str">
            <v>Hanan Hussain</v>
          </cell>
          <cell r="B24">
            <v>55</v>
          </cell>
          <cell r="C24">
            <v>11</v>
          </cell>
          <cell r="D24"/>
          <cell r="E24"/>
          <cell r="F24">
            <v>55</v>
          </cell>
          <cell r="G24">
            <v>11</v>
          </cell>
          <cell r="H24">
            <v>0.83333333333333337</v>
          </cell>
        </row>
        <row r="25">
          <cell r="A25" t="str">
            <v>Harilakshmi D</v>
          </cell>
          <cell r="B25">
            <v>56</v>
          </cell>
          <cell r="C25">
            <v>5</v>
          </cell>
          <cell r="D25">
            <v>3</v>
          </cell>
          <cell r="E25">
            <v>1</v>
          </cell>
          <cell r="F25">
            <v>59</v>
          </cell>
          <cell r="G25">
            <v>6</v>
          </cell>
          <cell r="H25">
            <v>0.90769230769230769</v>
          </cell>
        </row>
        <row r="26">
          <cell r="A26" t="str">
            <v>Harsh Vardhan Lakhotia</v>
          </cell>
          <cell r="B26">
            <v>34</v>
          </cell>
          <cell r="C26">
            <v>6</v>
          </cell>
          <cell r="D26">
            <v>2</v>
          </cell>
          <cell r="E26">
            <v>1</v>
          </cell>
          <cell r="F26">
            <v>36</v>
          </cell>
          <cell r="G26">
            <v>7</v>
          </cell>
          <cell r="H26">
            <v>0.83720930232558144</v>
          </cell>
        </row>
        <row r="27">
          <cell r="A27" t="str">
            <v>Hitesh Kasara</v>
          </cell>
          <cell r="B27">
            <v>24</v>
          </cell>
          <cell r="C27">
            <v>7</v>
          </cell>
          <cell r="D27"/>
          <cell r="E27"/>
          <cell r="F27">
            <v>24</v>
          </cell>
          <cell r="G27">
            <v>7</v>
          </cell>
          <cell r="H27">
            <v>0.77419354838709675</v>
          </cell>
        </row>
        <row r="28">
          <cell r="A28" t="str">
            <v>Iosu Curiel Bustindui</v>
          </cell>
          <cell r="B28">
            <v>72</v>
          </cell>
          <cell r="C28">
            <v>18</v>
          </cell>
          <cell r="D28"/>
          <cell r="E28"/>
          <cell r="F28">
            <v>72</v>
          </cell>
          <cell r="G28">
            <v>18</v>
          </cell>
          <cell r="H28">
            <v>0.8</v>
          </cell>
        </row>
        <row r="29">
          <cell r="A29" t="str">
            <v>Jamyang Jamyang</v>
          </cell>
          <cell r="B29">
            <v>55</v>
          </cell>
          <cell r="C29">
            <v>7</v>
          </cell>
          <cell r="D29"/>
          <cell r="E29"/>
          <cell r="F29">
            <v>55</v>
          </cell>
          <cell r="G29">
            <v>7</v>
          </cell>
          <cell r="H29">
            <v>0.88709677419354838</v>
          </cell>
        </row>
        <row r="30">
          <cell r="A30" t="str">
            <v>Jean Mishel</v>
          </cell>
          <cell r="B30">
            <v>24</v>
          </cell>
          <cell r="C30">
            <v>6</v>
          </cell>
          <cell r="D30"/>
          <cell r="E30"/>
          <cell r="F30">
            <v>24</v>
          </cell>
          <cell r="G30">
            <v>6</v>
          </cell>
          <cell r="H30">
            <v>0.8</v>
          </cell>
        </row>
        <row r="31">
          <cell r="A31" t="str">
            <v>Jessyca Docando Coello</v>
          </cell>
          <cell r="B31">
            <v>87</v>
          </cell>
          <cell r="C31">
            <v>17</v>
          </cell>
          <cell r="D31">
            <v>2</v>
          </cell>
          <cell r="E31">
            <v>0</v>
          </cell>
          <cell r="F31">
            <v>89</v>
          </cell>
          <cell r="G31">
            <v>17</v>
          </cell>
          <cell r="H31">
            <v>0.839622641509434</v>
          </cell>
        </row>
        <row r="32">
          <cell r="A32" t="str">
            <v>Jianchun Zhu</v>
          </cell>
          <cell r="B32">
            <v>22</v>
          </cell>
          <cell r="C32">
            <v>2</v>
          </cell>
          <cell r="D32">
            <v>1</v>
          </cell>
          <cell r="E32">
            <v>0</v>
          </cell>
          <cell r="F32">
            <v>23</v>
          </cell>
          <cell r="G32">
            <v>2</v>
          </cell>
          <cell r="H32">
            <v>0.92</v>
          </cell>
        </row>
        <row r="33">
          <cell r="A33" t="str">
            <v>Jinxin Shou</v>
          </cell>
          <cell r="B33">
            <v>52</v>
          </cell>
          <cell r="C33">
            <v>2</v>
          </cell>
          <cell r="D33"/>
          <cell r="E33"/>
          <cell r="F33">
            <v>52</v>
          </cell>
          <cell r="G33">
            <v>2</v>
          </cell>
          <cell r="H33">
            <v>0.96296296296296291</v>
          </cell>
        </row>
        <row r="34">
          <cell r="A34" t="str">
            <v>Kavya P</v>
          </cell>
          <cell r="B34">
            <v>22</v>
          </cell>
          <cell r="C34">
            <v>3</v>
          </cell>
          <cell r="D34"/>
          <cell r="E34"/>
          <cell r="F34">
            <v>22</v>
          </cell>
          <cell r="G34">
            <v>3</v>
          </cell>
          <cell r="H34">
            <v>0.88</v>
          </cell>
        </row>
        <row r="35">
          <cell r="A35" t="str">
            <v>Ke Luo</v>
          </cell>
          <cell r="B35">
            <v>50</v>
          </cell>
          <cell r="C35">
            <v>3</v>
          </cell>
          <cell r="D35"/>
          <cell r="E35"/>
          <cell r="F35">
            <v>50</v>
          </cell>
          <cell r="G35">
            <v>3</v>
          </cell>
          <cell r="H35">
            <v>0.94339622641509435</v>
          </cell>
        </row>
        <row r="36">
          <cell r="A36" t="str">
            <v>Ke Zhang</v>
          </cell>
          <cell r="B36">
            <v>43</v>
          </cell>
          <cell r="C36">
            <v>5</v>
          </cell>
          <cell r="D36"/>
          <cell r="E36"/>
          <cell r="F36">
            <v>43</v>
          </cell>
          <cell r="G36">
            <v>5</v>
          </cell>
          <cell r="H36">
            <v>0.89583333333333337</v>
          </cell>
        </row>
        <row r="37">
          <cell r="A37" t="str">
            <v>Kumari Sonal</v>
          </cell>
          <cell r="B37">
            <v>18</v>
          </cell>
          <cell r="C37">
            <v>3</v>
          </cell>
          <cell r="D37"/>
          <cell r="E37"/>
          <cell r="F37">
            <v>18</v>
          </cell>
          <cell r="G37">
            <v>3</v>
          </cell>
          <cell r="H37">
            <v>0.8571428571428571</v>
          </cell>
        </row>
        <row r="38">
          <cell r="A38" t="str">
            <v>Lakshit Chawla</v>
          </cell>
          <cell r="B38">
            <v>18</v>
          </cell>
          <cell r="C38">
            <v>4</v>
          </cell>
          <cell r="D38">
            <v>4</v>
          </cell>
          <cell r="E38">
            <v>0</v>
          </cell>
          <cell r="F38">
            <v>22</v>
          </cell>
          <cell r="G38">
            <v>4</v>
          </cell>
          <cell r="H38">
            <v>0.84615384615384615</v>
          </cell>
        </row>
        <row r="39">
          <cell r="A39" t="str">
            <v>Lavisha Sethi</v>
          </cell>
          <cell r="B39">
            <v>12</v>
          </cell>
          <cell r="C39">
            <v>3</v>
          </cell>
          <cell r="D39">
            <v>1</v>
          </cell>
          <cell r="E39">
            <v>0</v>
          </cell>
          <cell r="F39">
            <v>13</v>
          </cell>
          <cell r="G39">
            <v>3</v>
          </cell>
          <cell r="H39">
            <v>0.8125</v>
          </cell>
        </row>
        <row r="40">
          <cell r="A40" t="str">
            <v>Liting Mao</v>
          </cell>
          <cell r="B40">
            <v>39</v>
          </cell>
          <cell r="C40">
            <v>3</v>
          </cell>
          <cell r="D40">
            <v>10</v>
          </cell>
          <cell r="E40">
            <v>0</v>
          </cell>
          <cell r="F40">
            <v>49</v>
          </cell>
          <cell r="G40">
            <v>3</v>
          </cell>
          <cell r="H40">
            <v>0.94230769230769229</v>
          </cell>
        </row>
        <row r="41">
          <cell r="A41" t="str">
            <v>Lobsang Lhamo</v>
          </cell>
          <cell r="B41">
            <v>55</v>
          </cell>
          <cell r="C41">
            <v>3</v>
          </cell>
          <cell r="D41"/>
          <cell r="E41"/>
          <cell r="F41">
            <v>55</v>
          </cell>
          <cell r="G41">
            <v>3</v>
          </cell>
          <cell r="H41">
            <v>0.94827586206896552</v>
          </cell>
        </row>
        <row r="42">
          <cell r="A42" t="str">
            <v>Lucia Hrevusova</v>
          </cell>
          <cell r="B42">
            <v>3</v>
          </cell>
          <cell r="C42">
            <v>0</v>
          </cell>
          <cell r="D42">
            <v>1</v>
          </cell>
          <cell r="E42">
            <v>0</v>
          </cell>
          <cell r="F42">
            <v>4</v>
          </cell>
          <cell r="G42">
            <v>0</v>
          </cell>
          <cell r="H42">
            <v>1</v>
          </cell>
        </row>
        <row r="43">
          <cell r="A43" t="str">
            <v>MAITRI CHEBIYYAM</v>
          </cell>
          <cell r="B43">
            <v>40</v>
          </cell>
          <cell r="C43">
            <v>1</v>
          </cell>
          <cell r="D43">
            <v>1</v>
          </cell>
          <cell r="E43">
            <v>0</v>
          </cell>
          <cell r="F43">
            <v>41</v>
          </cell>
          <cell r="G43">
            <v>1</v>
          </cell>
          <cell r="H43">
            <v>0.97619047619047616</v>
          </cell>
        </row>
        <row r="44">
          <cell r="A44" t="str">
            <v>Mallikarjuna Modem</v>
          </cell>
          <cell r="B44">
            <v>80</v>
          </cell>
          <cell r="C44">
            <v>7</v>
          </cell>
          <cell r="D44">
            <v>2</v>
          </cell>
          <cell r="E44">
            <v>0</v>
          </cell>
          <cell r="F44">
            <v>82</v>
          </cell>
          <cell r="G44">
            <v>7</v>
          </cell>
          <cell r="H44">
            <v>0.9213483146067416</v>
          </cell>
        </row>
        <row r="45">
          <cell r="A45" t="str">
            <v>Manish Kumar</v>
          </cell>
          <cell r="B45">
            <v>28</v>
          </cell>
          <cell r="C45">
            <v>4</v>
          </cell>
          <cell r="D45"/>
          <cell r="E45"/>
          <cell r="F45">
            <v>28</v>
          </cell>
          <cell r="G45">
            <v>4</v>
          </cell>
          <cell r="H45">
            <v>0.875</v>
          </cell>
        </row>
        <row r="46">
          <cell r="A46" t="str">
            <v>Martina Lucic</v>
          </cell>
          <cell r="B46">
            <v>71</v>
          </cell>
          <cell r="C46">
            <v>16</v>
          </cell>
          <cell r="D46">
            <v>3</v>
          </cell>
          <cell r="E46">
            <v>1</v>
          </cell>
          <cell r="F46">
            <v>74</v>
          </cell>
          <cell r="G46">
            <v>17</v>
          </cell>
          <cell r="H46">
            <v>0.81318681318681318</v>
          </cell>
        </row>
        <row r="47">
          <cell r="A47" t="str">
            <v>Menglan Xu</v>
          </cell>
          <cell r="B47">
            <v>45</v>
          </cell>
          <cell r="C47">
            <v>3</v>
          </cell>
          <cell r="D47"/>
          <cell r="E47"/>
          <cell r="F47">
            <v>45</v>
          </cell>
          <cell r="G47">
            <v>3</v>
          </cell>
          <cell r="H47">
            <v>0.9375</v>
          </cell>
        </row>
        <row r="48">
          <cell r="A48" t="str">
            <v>Midhil VM</v>
          </cell>
          <cell r="B48">
            <v>2</v>
          </cell>
          <cell r="C48">
            <v>0</v>
          </cell>
          <cell r="D48"/>
          <cell r="E48"/>
          <cell r="F48">
            <v>2</v>
          </cell>
          <cell r="G48">
            <v>0</v>
          </cell>
          <cell r="H48">
            <v>1</v>
          </cell>
        </row>
        <row r="49">
          <cell r="A49" t="str">
            <v>Miriana Pignatelli</v>
          </cell>
          <cell r="B49">
            <v>49</v>
          </cell>
          <cell r="C49">
            <v>14</v>
          </cell>
          <cell r="D49">
            <v>4</v>
          </cell>
          <cell r="E49">
            <v>0</v>
          </cell>
          <cell r="F49">
            <v>53</v>
          </cell>
          <cell r="G49">
            <v>14</v>
          </cell>
          <cell r="H49">
            <v>0.79104477611940294</v>
          </cell>
        </row>
        <row r="50">
          <cell r="A50" t="str">
            <v>Mohammed Hafeez</v>
          </cell>
          <cell r="B50">
            <v>46</v>
          </cell>
          <cell r="C50">
            <v>7</v>
          </cell>
          <cell r="D50"/>
          <cell r="E50"/>
          <cell r="F50">
            <v>46</v>
          </cell>
          <cell r="G50">
            <v>7</v>
          </cell>
          <cell r="H50">
            <v>0.86792452830188682</v>
          </cell>
        </row>
        <row r="51">
          <cell r="A51" t="str">
            <v>Mohammed Tahir</v>
          </cell>
          <cell r="B51">
            <v>52</v>
          </cell>
          <cell r="C51">
            <v>7</v>
          </cell>
          <cell r="D51"/>
          <cell r="E51"/>
          <cell r="F51">
            <v>52</v>
          </cell>
          <cell r="G51">
            <v>7</v>
          </cell>
          <cell r="H51">
            <v>0.88135593220338981</v>
          </cell>
        </row>
        <row r="52">
          <cell r="A52" t="str">
            <v>Niharika Gn</v>
          </cell>
          <cell r="B52">
            <v>30</v>
          </cell>
          <cell r="C52">
            <v>3</v>
          </cell>
          <cell r="D52"/>
          <cell r="E52"/>
          <cell r="F52">
            <v>30</v>
          </cell>
          <cell r="G52">
            <v>3</v>
          </cell>
          <cell r="H52">
            <v>0.90909090909090906</v>
          </cell>
        </row>
        <row r="53">
          <cell r="A53" t="str">
            <v>Noble Raj M</v>
          </cell>
          <cell r="B53">
            <v>46</v>
          </cell>
          <cell r="C53">
            <v>1</v>
          </cell>
          <cell r="D53">
            <v>1</v>
          </cell>
          <cell r="E53">
            <v>1</v>
          </cell>
          <cell r="F53">
            <v>47</v>
          </cell>
          <cell r="G53">
            <v>2</v>
          </cell>
          <cell r="H53">
            <v>0.95918367346938771</v>
          </cell>
        </row>
        <row r="54">
          <cell r="A54" t="str">
            <v>Pratiksha Rajkumari</v>
          </cell>
          <cell r="B54">
            <v>32</v>
          </cell>
          <cell r="C54">
            <v>6</v>
          </cell>
          <cell r="D54"/>
          <cell r="E54"/>
          <cell r="F54">
            <v>32</v>
          </cell>
          <cell r="G54">
            <v>6</v>
          </cell>
          <cell r="H54">
            <v>0.84210526315789469</v>
          </cell>
        </row>
        <row r="55">
          <cell r="A55" t="str">
            <v>Priya Sharma</v>
          </cell>
          <cell r="B55">
            <v>64</v>
          </cell>
          <cell r="C55">
            <v>11</v>
          </cell>
          <cell r="D55">
            <v>1</v>
          </cell>
          <cell r="E55">
            <v>1</v>
          </cell>
          <cell r="F55">
            <v>65</v>
          </cell>
          <cell r="G55">
            <v>12</v>
          </cell>
          <cell r="H55">
            <v>0.8441558441558441</v>
          </cell>
        </row>
        <row r="56">
          <cell r="A56" t="str">
            <v>Qian Ma</v>
          </cell>
          <cell r="B56">
            <v>44</v>
          </cell>
          <cell r="C56">
            <v>2</v>
          </cell>
          <cell r="D56"/>
          <cell r="E56"/>
          <cell r="F56">
            <v>44</v>
          </cell>
          <cell r="G56">
            <v>2</v>
          </cell>
          <cell r="H56">
            <v>0.95652173913043481</v>
          </cell>
        </row>
        <row r="57">
          <cell r="A57" t="str">
            <v>Qianying Sun</v>
          </cell>
          <cell r="B57">
            <v>32</v>
          </cell>
          <cell r="C57">
            <v>2</v>
          </cell>
          <cell r="D57"/>
          <cell r="E57"/>
          <cell r="F57">
            <v>32</v>
          </cell>
          <cell r="G57">
            <v>2</v>
          </cell>
          <cell r="H57">
            <v>0.94117647058823528</v>
          </cell>
        </row>
        <row r="58">
          <cell r="A58" t="str">
            <v>Rachna Verma</v>
          </cell>
          <cell r="B58">
            <v>59</v>
          </cell>
          <cell r="C58">
            <v>13</v>
          </cell>
          <cell r="D58">
            <v>4</v>
          </cell>
          <cell r="E58">
            <v>0</v>
          </cell>
          <cell r="F58">
            <v>63</v>
          </cell>
          <cell r="G58">
            <v>13</v>
          </cell>
          <cell r="H58">
            <v>0.82894736842105265</v>
          </cell>
        </row>
        <row r="59">
          <cell r="A59" t="str">
            <v>Reena Pradeep</v>
          </cell>
          <cell r="B59">
            <v>62</v>
          </cell>
          <cell r="C59">
            <v>5</v>
          </cell>
          <cell r="D59">
            <v>1</v>
          </cell>
          <cell r="E59">
            <v>1</v>
          </cell>
          <cell r="F59">
            <v>63</v>
          </cell>
          <cell r="G59">
            <v>6</v>
          </cell>
          <cell r="H59">
            <v>0.91304347826086951</v>
          </cell>
        </row>
        <row r="60">
          <cell r="A60" t="str">
            <v>Roshan Harikumar</v>
          </cell>
          <cell r="B60">
            <v>1</v>
          </cell>
          <cell r="C60">
            <v>0</v>
          </cell>
          <cell r="D60"/>
          <cell r="E60"/>
          <cell r="F60">
            <v>1</v>
          </cell>
          <cell r="G60">
            <v>0</v>
          </cell>
          <cell r="H60">
            <v>1</v>
          </cell>
        </row>
        <row r="61">
          <cell r="A61" t="str">
            <v>Rushil Singh</v>
          </cell>
          <cell r="B61">
            <v>60</v>
          </cell>
          <cell r="C61">
            <v>12</v>
          </cell>
          <cell r="D61">
            <v>1</v>
          </cell>
          <cell r="E61">
            <v>0</v>
          </cell>
          <cell r="F61">
            <v>61</v>
          </cell>
          <cell r="G61">
            <v>12</v>
          </cell>
          <cell r="H61">
            <v>0.83561643835616439</v>
          </cell>
        </row>
        <row r="62">
          <cell r="A62" t="str">
            <v>Sabyasachi Dutta</v>
          </cell>
          <cell r="B62">
            <v>66</v>
          </cell>
          <cell r="C62">
            <v>4</v>
          </cell>
          <cell r="D62"/>
          <cell r="E62"/>
          <cell r="F62">
            <v>66</v>
          </cell>
          <cell r="G62">
            <v>4</v>
          </cell>
          <cell r="H62">
            <v>0.94285714285714284</v>
          </cell>
        </row>
        <row r="63">
          <cell r="A63" t="str">
            <v>Sajid Asgar</v>
          </cell>
          <cell r="B63">
            <v>57</v>
          </cell>
          <cell r="C63">
            <v>15</v>
          </cell>
          <cell r="D63"/>
          <cell r="E63"/>
          <cell r="F63">
            <v>57</v>
          </cell>
          <cell r="G63">
            <v>15</v>
          </cell>
          <cell r="H63">
            <v>0.79166666666666663</v>
          </cell>
        </row>
        <row r="64">
          <cell r="A64" t="str">
            <v>Samy Djema</v>
          </cell>
          <cell r="B64">
            <v>10</v>
          </cell>
          <cell r="C64">
            <v>3</v>
          </cell>
          <cell r="D64">
            <v>2</v>
          </cell>
          <cell r="E64">
            <v>1</v>
          </cell>
          <cell r="F64">
            <v>12</v>
          </cell>
          <cell r="G64">
            <v>4</v>
          </cell>
          <cell r="H64">
            <v>0.75</v>
          </cell>
        </row>
        <row r="65">
          <cell r="A65" t="str">
            <v>Sangeetha Sadasivam</v>
          </cell>
          <cell r="B65">
            <v>35</v>
          </cell>
          <cell r="C65">
            <v>5</v>
          </cell>
          <cell r="D65"/>
          <cell r="E65"/>
          <cell r="F65">
            <v>35</v>
          </cell>
          <cell r="G65">
            <v>5</v>
          </cell>
          <cell r="H65">
            <v>0.875</v>
          </cell>
        </row>
        <row r="66">
          <cell r="A66" t="str">
            <v>Sanjana Bangara</v>
          </cell>
          <cell r="B66">
            <v>47</v>
          </cell>
          <cell r="C66">
            <v>12</v>
          </cell>
          <cell r="D66"/>
          <cell r="E66"/>
          <cell r="F66">
            <v>47</v>
          </cell>
          <cell r="G66">
            <v>12</v>
          </cell>
          <cell r="H66">
            <v>0.79661016949152541</v>
          </cell>
        </row>
        <row r="67">
          <cell r="A67" t="str">
            <v>Shaik Paravez</v>
          </cell>
          <cell r="B67">
            <v>50</v>
          </cell>
          <cell r="C67">
            <v>4</v>
          </cell>
          <cell r="D67"/>
          <cell r="E67"/>
          <cell r="F67">
            <v>50</v>
          </cell>
          <cell r="G67">
            <v>4</v>
          </cell>
          <cell r="H67">
            <v>0.92592592592592593</v>
          </cell>
        </row>
        <row r="68">
          <cell r="A68" t="str">
            <v>Sharath Lakshman</v>
          </cell>
          <cell r="B68">
            <v>47</v>
          </cell>
          <cell r="C68">
            <v>5</v>
          </cell>
          <cell r="D68"/>
          <cell r="E68"/>
          <cell r="F68">
            <v>47</v>
          </cell>
          <cell r="G68">
            <v>5</v>
          </cell>
          <cell r="H68">
            <v>0.90384615384615385</v>
          </cell>
        </row>
        <row r="69">
          <cell r="A69" t="str">
            <v>Shefa Naz</v>
          </cell>
          <cell r="B69">
            <v>5</v>
          </cell>
          <cell r="C69">
            <v>0</v>
          </cell>
          <cell r="D69"/>
          <cell r="E69"/>
          <cell r="F69">
            <v>5</v>
          </cell>
          <cell r="G69">
            <v>0</v>
          </cell>
          <cell r="H69">
            <v>1</v>
          </cell>
        </row>
        <row r="70">
          <cell r="A70" t="str">
            <v>Shreenidhi H</v>
          </cell>
          <cell r="B70">
            <v>59</v>
          </cell>
          <cell r="C70">
            <v>12</v>
          </cell>
          <cell r="D70"/>
          <cell r="E70"/>
          <cell r="F70">
            <v>59</v>
          </cell>
          <cell r="G70">
            <v>12</v>
          </cell>
          <cell r="H70">
            <v>0.83098591549295775</v>
          </cell>
        </row>
        <row r="71">
          <cell r="A71" t="str">
            <v>Shruthi Venkataraju</v>
          </cell>
          <cell r="B71">
            <v>60</v>
          </cell>
          <cell r="C71">
            <v>1</v>
          </cell>
          <cell r="D71">
            <v>1</v>
          </cell>
          <cell r="E71">
            <v>0</v>
          </cell>
          <cell r="F71">
            <v>61</v>
          </cell>
          <cell r="G71">
            <v>1</v>
          </cell>
          <cell r="H71">
            <v>0.9838709677419355</v>
          </cell>
        </row>
        <row r="72">
          <cell r="A72" t="str">
            <v>Siddharth Yallapragada</v>
          </cell>
          <cell r="B72">
            <v>49</v>
          </cell>
          <cell r="C72">
            <v>6</v>
          </cell>
          <cell r="D72"/>
          <cell r="E72"/>
          <cell r="F72">
            <v>49</v>
          </cell>
          <cell r="G72">
            <v>6</v>
          </cell>
          <cell r="H72">
            <v>0.89090909090909087</v>
          </cell>
        </row>
        <row r="73">
          <cell r="A73" t="str">
            <v>Smita chakrabarti</v>
          </cell>
          <cell r="B73">
            <v>48</v>
          </cell>
          <cell r="C73">
            <v>6</v>
          </cell>
          <cell r="D73">
            <v>1</v>
          </cell>
          <cell r="E73">
            <v>0</v>
          </cell>
          <cell r="F73">
            <v>49</v>
          </cell>
          <cell r="G73">
            <v>6</v>
          </cell>
          <cell r="H73">
            <v>0.89090909090909087</v>
          </cell>
        </row>
        <row r="74">
          <cell r="A74" t="str">
            <v>Sumit Kumar</v>
          </cell>
          <cell r="B74">
            <v>83</v>
          </cell>
          <cell r="C74">
            <v>6</v>
          </cell>
          <cell r="D74">
            <v>2</v>
          </cell>
          <cell r="E74">
            <v>0</v>
          </cell>
          <cell r="F74">
            <v>85</v>
          </cell>
          <cell r="G74">
            <v>6</v>
          </cell>
          <cell r="H74">
            <v>0.93406593406593408</v>
          </cell>
        </row>
        <row r="75">
          <cell r="A75" t="str">
            <v>Sunil Kumar</v>
          </cell>
          <cell r="B75">
            <v>4</v>
          </cell>
          <cell r="C75">
            <v>1</v>
          </cell>
          <cell r="D75"/>
          <cell r="E75"/>
          <cell r="F75">
            <v>4</v>
          </cell>
          <cell r="G75">
            <v>1</v>
          </cell>
          <cell r="H75">
            <v>0.8</v>
          </cell>
        </row>
        <row r="76">
          <cell r="A76" t="str">
            <v>Tashi Rinchen</v>
          </cell>
          <cell r="B76">
            <v>7</v>
          </cell>
          <cell r="C76">
            <v>1</v>
          </cell>
          <cell r="D76"/>
          <cell r="E76"/>
          <cell r="F76">
            <v>7</v>
          </cell>
          <cell r="G76">
            <v>1</v>
          </cell>
          <cell r="H76">
            <v>0.875</v>
          </cell>
        </row>
        <row r="77">
          <cell r="A77" t="str">
            <v>Tejus Pandiyan</v>
          </cell>
          <cell r="B77">
            <v>29</v>
          </cell>
          <cell r="C77">
            <v>4</v>
          </cell>
          <cell r="D77"/>
          <cell r="E77"/>
          <cell r="F77">
            <v>29</v>
          </cell>
          <cell r="G77">
            <v>4</v>
          </cell>
          <cell r="H77">
            <v>0.87878787878787878</v>
          </cell>
        </row>
        <row r="78">
          <cell r="A78" t="str">
            <v>Tsering Yangzom</v>
          </cell>
          <cell r="B78">
            <v>42</v>
          </cell>
          <cell r="C78">
            <v>6</v>
          </cell>
          <cell r="D78"/>
          <cell r="E78"/>
          <cell r="F78">
            <v>42</v>
          </cell>
          <cell r="G78">
            <v>6</v>
          </cell>
          <cell r="H78">
            <v>0.875</v>
          </cell>
        </row>
        <row r="79">
          <cell r="A79" t="str">
            <v>Vaishaaly Ramesh</v>
          </cell>
          <cell r="B79">
            <v>41</v>
          </cell>
          <cell r="C79">
            <v>8</v>
          </cell>
          <cell r="D79">
            <v>1</v>
          </cell>
          <cell r="E79">
            <v>0</v>
          </cell>
          <cell r="F79">
            <v>42</v>
          </cell>
          <cell r="G79">
            <v>8</v>
          </cell>
          <cell r="H79">
            <v>0.84</v>
          </cell>
        </row>
        <row r="80">
          <cell r="A80" t="str">
            <v>Varadharajan B S</v>
          </cell>
          <cell r="B80">
            <v>14</v>
          </cell>
          <cell r="C80">
            <v>1</v>
          </cell>
          <cell r="D80"/>
          <cell r="E80"/>
          <cell r="F80">
            <v>14</v>
          </cell>
          <cell r="G80">
            <v>1</v>
          </cell>
          <cell r="H80">
            <v>0.93333333333333335</v>
          </cell>
        </row>
        <row r="81">
          <cell r="A81" t="str">
            <v>Varun Basavaraj</v>
          </cell>
          <cell r="B81">
            <v>10</v>
          </cell>
          <cell r="C81">
            <v>2</v>
          </cell>
          <cell r="D81"/>
          <cell r="E81"/>
          <cell r="F81">
            <v>10</v>
          </cell>
          <cell r="G81">
            <v>2</v>
          </cell>
          <cell r="H81">
            <v>0.83333333333333337</v>
          </cell>
        </row>
        <row r="82">
          <cell r="A82" t="str">
            <v>VINOD RAJU</v>
          </cell>
          <cell r="B82">
            <v>67</v>
          </cell>
          <cell r="C82">
            <v>8</v>
          </cell>
          <cell r="D82">
            <v>0</v>
          </cell>
          <cell r="E82">
            <v>1</v>
          </cell>
          <cell r="F82">
            <v>67</v>
          </cell>
          <cell r="G82">
            <v>9</v>
          </cell>
          <cell r="H82">
            <v>0.88157894736842102</v>
          </cell>
        </row>
        <row r="83">
          <cell r="A83" t="str">
            <v>Violet Hu</v>
          </cell>
          <cell r="B83">
            <v>31</v>
          </cell>
          <cell r="C83">
            <v>0</v>
          </cell>
          <cell r="D83"/>
          <cell r="E83"/>
          <cell r="F83">
            <v>31</v>
          </cell>
          <cell r="G83">
            <v>0</v>
          </cell>
          <cell r="H83">
            <v>1</v>
          </cell>
        </row>
        <row r="84">
          <cell r="A84" t="str">
            <v>Vishnu Deep Manda</v>
          </cell>
          <cell r="B84">
            <v>2</v>
          </cell>
          <cell r="C84">
            <v>0</v>
          </cell>
          <cell r="D84"/>
          <cell r="E84"/>
          <cell r="F84">
            <v>2</v>
          </cell>
          <cell r="G84">
            <v>0</v>
          </cell>
          <cell r="H84">
            <v>1</v>
          </cell>
        </row>
        <row r="85">
          <cell r="A85" t="str">
            <v>Wu Saijun</v>
          </cell>
          <cell r="B85">
            <v>38</v>
          </cell>
          <cell r="C85">
            <v>3</v>
          </cell>
          <cell r="D85"/>
          <cell r="E85"/>
          <cell r="F85">
            <v>38</v>
          </cell>
          <cell r="G85">
            <v>3</v>
          </cell>
          <cell r="H85">
            <v>0.92682926829268297</v>
          </cell>
        </row>
        <row r="86">
          <cell r="A86" t="str">
            <v>Xiao Zhi</v>
          </cell>
          <cell r="B86">
            <v>36</v>
          </cell>
          <cell r="C86">
            <v>0</v>
          </cell>
          <cell r="D86"/>
          <cell r="E86"/>
          <cell r="F86">
            <v>36</v>
          </cell>
          <cell r="G86">
            <v>0</v>
          </cell>
          <cell r="H86">
            <v>1</v>
          </cell>
        </row>
        <row r="87">
          <cell r="A87" t="str">
            <v>Yafei Zhang</v>
          </cell>
          <cell r="B87">
            <v>47</v>
          </cell>
          <cell r="C87">
            <v>5</v>
          </cell>
          <cell r="D87"/>
          <cell r="E87"/>
          <cell r="F87">
            <v>47</v>
          </cell>
          <cell r="G87">
            <v>5</v>
          </cell>
          <cell r="H87">
            <v>0.90384615384615385</v>
          </cell>
        </row>
        <row r="88">
          <cell r="A88" t="str">
            <v>Yurong Tao</v>
          </cell>
          <cell r="B88">
            <v>70</v>
          </cell>
          <cell r="C88">
            <v>4</v>
          </cell>
          <cell r="D88"/>
          <cell r="E88"/>
          <cell r="F88">
            <v>70</v>
          </cell>
          <cell r="G88">
            <v>4</v>
          </cell>
          <cell r="H88">
            <v>0.94594594594594594</v>
          </cell>
        </row>
        <row r="89">
          <cell r="A89" t="str">
            <v>Yuxi Liu</v>
          </cell>
          <cell r="B89">
            <v>39</v>
          </cell>
          <cell r="C89">
            <v>2</v>
          </cell>
          <cell r="D89"/>
          <cell r="E89"/>
          <cell r="F89">
            <v>39</v>
          </cell>
          <cell r="G89">
            <v>2</v>
          </cell>
          <cell r="H89">
            <v>0.95121951219512191</v>
          </cell>
        </row>
        <row r="90">
          <cell r="A90" t="str">
            <v>Zhuoran Feng</v>
          </cell>
          <cell r="B90">
            <v>27</v>
          </cell>
          <cell r="C90">
            <v>2</v>
          </cell>
          <cell r="D90"/>
          <cell r="E90"/>
          <cell r="F90">
            <v>27</v>
          </cell>
          <cell r="G90">
            <v>2</v>
          </cell>
          <cell r="H90">
            <v>0.93103448275862066</v>
          </cell>
        </row>
        <row r="91">
          <cell r="A91" t="str">
            <v>Zi Wang</v>
          </cell>
          <cell r="B91">
            <v>41</v>
          </cell>
          <cell r="C91">
            <v>3</v>
          </cell>
          <cell r="D91"/>
          <cell r="E91"/>
          <cell r="F91">
            <v>41</v>
          </cell>
          <cell r="G91">
            <v>3</v>
          </cell>
          <cell r="H91">
            <v>0.93181818181818177</v>
          </cell>
        </row>
      </sheetData>
      <sheetData sheetId="4">
        <row r="1">
          <cell r="A1" t="str">
            <v>OS</v>
          </cell>
          <cell r="B1" t="str">
            <v>SB_S_Active</v>
          </cell>
          <cell r="C1" t="str">
            <v>SB_S_Inactive</v>
          </cell>
          <cell r="D1" t="str">
            <v>SB_V_Active</v>
          </cell>
          <cell r="E1" t="str">
            <v>SB_V_Inactive</v>
          </cell>
          <cell r="F1" t="str">
            <v>Total Active</v>
          </cell>
          <cell r="G1" t="str">
            <v>Total Inactive</v>
          </cell>
          <cell r="H1" t="str">
            <v>SB Retention</v>
          </cell>
        </row>
        <row r="2">
          <cell r="A2" t="str">
            <v>Abhilash Routray</v>
          </cell>
          <cell r="B2"/>
          <cell r="C2"/>
          <cell r="D2"/>
          <cell r="E2"/>
          <cell r="F2">
            <v>0</v>
          </cell>
          <cell r="G2">
            <v>0</v>
          </cell>
          <cell r="H2"/>
        </row>
        <row r="3">
          <cell r="A3" t="str">
            <v>Abid Ali Khan</v>
          </cell>
          <cell r="B3">
            <v>5</v>
          </cell>
          <cell r="C3">
            <v>4</v>
          </cell>
          <cell r="D3"/>
          <cell r="E3"/>
          <cell r="F3">
            <v>5</v>
          </cell>
          <cell r="G3">
            <v>4</v>
          </cell>
          <cell r="H3">
            <v>0.55555555555555558</v>
          </cell>
        </row>
        <row r="4">
          <cell r="A4" t="str">
            <v>Aditi Vatsa</v>
          </cell>
          <cell r="B4"/>
          <cell r="C4"/>
          <cell r="D4"/>
          <cell r="E4"/>
          <cell r="F4">
            <v>0</v>
          </cell>
          <cell r="G4">
            <v>0</v>
          </cell>
          <cell r="H4"/>
        </row>
        <row r="5">
          <cell r="A5" t="str">
            <v>Aldrin Amal</v>
          </cell>
          <cell r="B5">
            <v>5</v>
          </cell>
          <cell r="C5">
            <v>0</v>
          </cell>
          <cell r="D5"/>
          <cell r="E5"/>
          <cell r="F5">
            <v>5</v>
          </cell>
          <cell r="G5">
            <v>0</v>
          </cell>
          <cell r="H5">
            <v>1</v>
          </cell>
        </row>
        <row r="6">
          <cell r="A6" t="str">
            <v>Alessandra Risoleo</v>
          </cell>
          <cell r="B6">
            <v>16</v>
          </cell>
          <cell r="C6">
            <v>1</v>
          </cell>
          <cell r="D6">
            <v>1</v>
          </cell>
          <cell r="E6">
            <v>0</v>
          </cell>
          <cell r="F6">
            <v>17</v>
          </cell>
          <cell r="G6">
            <v>1</v>
          </cell>
          <cell r="H6">
            <v>0.94444444444444442</v>
          </cell>
        </row>
        <row r="7">
          <cell r="A7" t="str">
            <v>Alessia Dal Checco</v>
          </cell>
          <cell r="B7">
            <v>5</v>
          </cell>
          <cell r="C7">
            <v>1</v>
          </cell>
          <cell r="D7">
            <v>2</v>
          </cell>
          <cell r="E7">
            <v>0</v>
          </cell>
          <cell r="F7">
            <v>7</v>
          </cell>
          <cell r="G7">
            <v>1</v>
          </cell>
          <cell r="H7">
            <v>0.875</v>
          </cell>
        </row>
        <row r="8">
          <cell r="A8" t="str">
            <v>Annappagouda B Goudar</v>
          </cell>
          <cell r="B8"/>
          <cell r="C8"/>
          <cell r="D8"/>
          <cell r="E8"/>
          <cell r="F8">
            <v>0</v>
          </cell>
          <cell r="G8">
            <v>0</v>
          </cell>
          <cell r="H8"/>
        </row>
        <row r="9">
          <cell r="A9" t="str">
            <v>Aparupa Sarkar</v>
          </cell>
          <cell r="B9">
            <v>20</v>
          </cell>
          <cell r="C9">
            <v>3</v>
          </cell>
          <cell r="D9"/>
          <cell r="E9"/>
          <cell r="F9">
            <v>20</v>
          </cell>
          <cell r="G9">
            <v>3</v>
          </cell>
          <cell r="H9">
            <v>0.86956521739130432</v>
          </cell>
        </row>
        <row r="10">
          <cell r="A10" t="str">
            <v>Cassidy Gammill</v>
          </cell>
          <cell r="B10"/>
          <cell r="C10"/>
          <cell r="D10"/>
          <cell r="E10"/>
          <cell r="F10">
            <v>0</v>
          </cell>
          <cell r="G10">
            <v>0</v>
          </cell>
          <cell r="H10"/>
        </row>
        <row r="11">
          <cell r="A11" t="str">
            <v>Chaitra N Joshi</v>
          </cell>
          <cell r="B11"/>
          <cell r="C11"/>
          <cell r="D11"/>
          <cell r="E11"/>
          <cell r="F11">
            <v>0</v>
          </cell>
          <cell r="G11">
            <v>0</v>
          </cell>
          <cell r="H11"/>
        </row>
        <row r="12">
          <cell r="A12" t="str">
            <v>Chenyi Lin</v>
          </cell>
          <cell r="B12">
            <v>19</v>
          </cell>
          <cell r="C12">
            <v>2</v>
          </cell>
          <cell r="D12"/>
          <cell r="E12"/>
          <cell r="F12">
            <v>19</v>
          </cell>
          <cell r="G12">
            <v>2</v>
          </cell>
          <cell r="H12">
            <v>0.90476190476190477</v>
          </cell>
        </row>
        <row r="13">
          <cell r="A13" t="str">
            <v>Chirag Parvatikar</v>
          </cell>
          <cell r="B13"/>
          <cell r="C13"/>
          <cell r="D13"/>
          <cell r="E13"/>
          <cell r="F13">
            <v>0</v>
          </cell>
          <cell r="G13">
            <v>0</v>
          </cell>
          <cell r="H13"/>
        </row>
        <row r="14">
          <cell r="A14" t="str">
            <v>Claudia Maravalle Gil</v>
          </cell>
          <cell r="B14">
            <v>9</v>
          </cell>
          <cell r="C14">
            <v>4</v>
          </cell>
          <cell r="D14"/>
          <cell r="E14"/>
          <cell r="F14">
            <v>9</v>
          </cell>
          <cell r="G14">
            <v>4</v>
          </cell>
          <cell r="H14">
            <v>0.69230769230769229</v>
          </cell>
        </row>
        <row r="15">
          <cell r="A15" t="str">
            <v>Clinton Joy</v>
          </cell>
          <cell r="B15">
            <v>7</v>
          </cell>
          <cell r="C15">
            <v>0</v>
          </cell>
          <cell r="D15"/>
          <cell r="E15"/>
          <cell r="F15">
            <v>7</v>
          </cell>
          <cell r="G15">
            <v>0</v>
          </cell>
          <cell r="H15">
            <v>1</v>
          </cell>
        </row>
        <row r="16">
          <cell r="A16" t="str">
            <v>Daniela Rajniakova</v>
          </cell>
          <cell r="B16">
            <v>2</v>
          </cell>
          <cell r="C16">
            <v>0</v>
          </cell>
          <cell r="D16">
            <v>1</v>
          </cell>
          <cell r="E16">
            <v>0</v>
          </cell>
          <cell r="F16">
            <v>3</v>
          </cell>
          <cell r="G16">
            <v>0</v>
          </cell>
          <cell r="H16">
            <v>1</v>
          </cell>
        </row>
        <row r="17">
          <cell r="A17" t="str">
            <v>Deng Rui</v>
          </cell>
          <cell r="B17">
            <v>27</v>
          </cell>
          <cell r="C17">
            <v>2</v>
          </cell>
          <cell r="D17"/>
          <cell r="E17"/>
          <cell r="F17">
            <v>27</v>
          </cell>
          <cell r="G17">
            <v>2</v>
          </cell>
          <cell r="H17">
            <v>0.93103448275862066</v>
          </cell>
        </row>
        <row r="18">
          <cell r="A18" t="str">
            <v>Dhondup Dolma</v>
          </cell>
          <cell r="B18">
            <v>18</v>
          </cell>
          <cell r="C18">
            <v>3</v>
          </cell>
          <cell r="D18"/>
          <cell r="E18"/>
          <cell r="F18">
            <v>18</v>
          </cell>
          <cell r="G18">
            <v>3</v>
          </cell>
          <cell r="H18">
            <v>0.8571428571428571</v>
          </cell>
        </row>
        <row r="19">
          <cell r="A19" t="str">
            <v>Dipa Dey</v>
          </cell>
          <cell r="B19">
            <v>10</v>
          </cell>
          <cell r="C19">
            <v>1</v>
          </cell>
          <cell r="D19">
            <v>0</v>
          </cell>
          <cell r="E19">
            <v>1</v>
          </cell>
          <cell r="F19">
            <v>10</v>
          </cell>
          <cell r="G19">
            <v>2</v>
          </cell>
          <cell r="H19">
            <v>0.83333333333333337</v>
          </cell>
        </row>
        <row r="20">
          <cell r="A20" t="str">
            <v>Ennamuri Saiteja</v>
          </cell>
          <cell r="B20"/>
          <cell r="C20"/>
          <cell r="D20"/>
          <cell r="E20"/>
          <cell r="F20">
            <v>0</v>
          </cell>
          <cell r="G20">
            <v>0</v>
          </cell>
          <cell r="H20"/>
        </row>
        <row r="21">
          <cell r="A21" t="str">
            <v>Feng Yun</v>
          </cell>
          <cell r="B21">
            <v>11</v>
          </cell>
          <cell r="C21">
            <v>3</v>
          </cell>
          <cell r="D21"/>
          <cell r="E21"/>
          <cell r="F21">
            <v>11</v>
          </cell>
          <cell r="G21">
            <v>3</v>
          </cell>
          <cell r="H21">
            <v>0.7857142857142857</v>
          </cell>
        </row>
        <row r="22">
          <cell r="A22" t="str">
            <v>Giulia Tozzi</v>
          </cell>
          <cell r="B22"/>
          <cell r="C22"/>
          <cell r="D22"/>
          <cell r="E22"/>
          <cell r="F22">
            <v>0</v>
          </cell>
          <cell r="G22">
            <v>0</v>
          </cell>
          <cell r="H22"/>
        </row>
        <row r="23">
          <cell r="A23" t="str">
            <v>Han Wu</v>
          </cell>
          <cell r="B23">
            <v>25</v>
          </cell>
          <cell r="C23">
            <v>3</v>
          </cell>
          <cell r="D23"/>
          <cell r="E23"/>
          <cell r="F23">
            <v>25</v>
          </cell>
          <cell r="G23">
            <v>3</v>
          </cell>
          <cell r="H23">
            <v>0.8928571428571429</v>
          </cell>
        </row>
        <row r="24">
          <cell r="A24" t="str">
            <v>Hanan Hussain</v>
          </cell>
          <cell r="B24">
            <v>8</v>
          </cell>
          <cell r="C24">
            <v>4</v>
          </cell>
          <cell r="D24"/>
          <cell r="E24"/>
          <cell r="F24">
            <v>8</v>
          </cell>
          <cell r="G24">
            <v>4</v>
          </cell>
          <cell r="H24">
            <v>0.66666666666666663</v>
          </cell>
        </row>
        <row r="25">
          <cell r="A25" t="str">
            <v>Harilakshmi D</v>
          </cell>
          <cell r="B25">
            <v>6</v>
          </cell>
          <cell r="C25">
            <v>2</v>
          </cell>
          <cell r="D25">
            <v>3</v>
          </cell>
          <cell r="E25">
            <v>0</v>
          </cell>
          <cell r="F25">
            <v>9</v>
          </cell>
          <cell r="G25">
            <v>2</v>
          </cell>
          <cell r="H25">
            <v>0.81818181818181823</v>
          </cell>
        </row>
        <row r="26">
          <cell r="A26" t="str">
            <v>Harsh Vardhan Lakhotia</v>
          </cell>
          <cell r="B26">
            <v>3</v>
          </cell>
          <cell r="C26">
            <v>3</v>
          </cell>
          <cell r="D26">
            <v>0</v>
          </cell>
          <cell r="E26">
            <v>1</v>
          </cell>
          <cell r="F26">
            <v>3</v>
          </cell>
          <cell r="G26">
            <v>4</v>
          </cell>
          <cell r="H26">
            <v>0.42857142857142855</v>
          </cell>
        </row>
        <row r="27">
          <cell r="A27" t="str">
            <v>Hitesh Kasara</v>
          </cell>
          <cell r="B27">
            <v>4</v>
          </cell>
          <cell r="C27">
            <v>1</v>
          </cell>
          <cell r="D27"/>
          <cell r="E27"/>
          <cell r="F27">
            <v>4</v>
          </cell>
          <cell r="G27">
            <v>1</v>
          </cell>
          <cell r="H27">
            <v>0.8</v>
          </cell>
        </row>
        <row r="28">
          <cell r="A28" t="str">
            <v>Iosu Curiel Bustindui</v>
          </cell>
          <cell r="B28">
            <v>7</v>
          </cell>
          <cell r="C28">
            <v>2</v>
          </cell>
          <cell r="D28">
            <v>1</v>
          </cell>
          <cell r="E28">
            <v>0</v>
          </cell>
          <cell r="F28">
            <v>8</v>
          </cell>
          <cell r="G28">
            <v>2</v>
          </cell>
          <cell r="H28">
            <v>0.8</v>
          </cell>
        </row>
        <row r="29">
          <cell r="A29" t="str">
            <v>Jamyang Jamyang</v>
          </cell>
          <cell r="B29">
            <v>31</v>
          </cell>
          <cell r="C29">
            <v>1</v>
          </cell>
          <cell r="D29"/>
          <cell r="E29"/>
          <cell r="F29">
            <v>31</v>
          </cell>
          <cell r="G29">
            <v>1</v>
          </cell>
          <cell r="H29">
            <v>0.96875</v>
          </cell>
        </row>
        <row r="30">
          <cell r="A30" t="str">
            <v>Jean Mishel</v>
          </cell>
          <cell r="B30"/>
          <cell r="C30"/>
          <cell r="D30"/>
          <cell r="E30"/>
          <cell r="F30">
            <v>0</v>
          </cell>
          <cell r="G30">
            <v>0</v>
          </cell>
          <cell r="H30"/>
        </row>
        <row r="31">
          <cell r="A31" t="str">
            <v>Jessyca Docando Coello</v>
          </cell>
          <cell r="B31">
            <v>4</v>
          </cell>
          <cell r="C31">
            <v>1</v>
          </cell>
          <cell r="D31"/>
          <cell r="E31"/>
          <cell r="F31">
            <v>4</v>
          </cell>
          <cell r="G31">
            <v>1</v>
          </cell>
          <cell r="H31">
            <v>0.8</v>
          </cell>
        </row>
        <row r="32">
          <cell r="A32" t="str">
            <v>Jianchun Zhu</v>
          </cell>
          <cell r="B32">
            <v>5</v>
          </cell>
          <cell r="C32">
            <v>1</v>
          </cell>
          <cell r="D32"/>
          <cell r="E32"/>
          <cell r="F32">
            <v>5</v>
          </cell>
          <cell r="G32">
            <v>1</v>
          </cell>
          <cell r="H32">
            <v>0.83333333333333337</v>
          </cell>
        </row>
        <row r="33">
          <cell r="A33" t="str">
            <v>Jinxin Shou</v>
          </cell>
          <cell r="B33">
            <v>14</v>
          </cell>
          <cell r="C33">
            <v>0</v>
          </cell>
          <cell r="D33"/>
          <cell r="E33"/>
          <cell r="F33">
            <v>14</v>
          </cell>
          <cell r="G33">
            <v>0</v>
          </cell>
          <cell r="H33">
            <v>1</v>
          </cell>
        </row>
        <row r="34">
          <cell r="A34" t="str">
            <v>Kavya P</v>
          </cell>
          <cell r="B34"/>
          <cell r="C34"/>
          <cell r="D34"/>
          <cell r="E34"/>
          <cell r="F34">
            <v>0</v>
          </cell>
          <cell r="G34">
            <v>0</v>
          </cell>
          <cell r="H34"/>
        </row>
        <row r="35">
          <cell r="A35" t="str">
            <v>Ke Luo</v>
          </cell>
          <cell r="B35">
            <v>15</v>
          </cell>
          <cell r="C35">
            <v>1</v>
          </cell>
          <cell r="D35"/>
          <cell r="E35"/>
          <cell r="F35">
            <v>15</v>
          </cell>
          <cell r="G35">
            <v>1</v>
          </cell>
          <cell r="H35">
            <v>0.9375</v>
          </cell>
        </row>
        <row r="36">
          <cell r="A36" t="str">
            <v>Ke Zhang</v>
          </cell>
          <cell r="B36">
            <v>12</v>
          </cell>
          <cell r="C36">
            <v>2</v>
          </cell>
          <cell r="D36"/>
          <cell r="E36"/>
          <cell r="F36">
            <v>12</v>
          </cell>
          <cell r="G36">
            <v>2</v>
          </cell>
          <cell r="H36">
            <v>0.8571428571428571</v>
          </cell>
        </row>
        <row r="37">
          <cell r="A37" t="str">
            <v>Kumari Sonal</v>
          </cell>
          <cell r="B37"/>
          <cell r="C37"/>
          <cell r="D37"/>
          <cell r="E37"/>
          <cell r="F37">
            <v>0</v>
          </cell>
          <cell r="G37">
            <v>0</v>
          </cell>
          <cell r="H37"/>
        </row>
        <row r="38">
          <cell r="A38" t="str">
            <v>Lakshit Chawla</v>
          </cell>
          <cell r="B38">
            <v>1</v>
          </cell>
          <cell r="C38">
            <v>0</v>
          </cell>
          <cell r="D38">
            <v>1</v>
          </cell>
          <cell r="E38">
            <v>1</v>
          </cell>
          <cell r="F38">
            <v>2</v>
          </cell>
          <cell r="G38">
            <v>1</v>
          </cell>
          <cell r="H38">
            <v>0.66666666666666663</v>
          </cell>
        </row>
        <row r="39">
          <cell r="A39" t="str">
            <v>Lavisha Sethi</v>
          </cell>
          <cell r="B39">
            <v>2</v>
          </cell>
          <cell r="C39">
            <v>1</v>
          </cell>
          <cell r="D39"/>
          <cell r="E39"/>
          <cell r="F39">
            <v>2</v>
          </cell>
          <cell r="G39">
            <v>1</v>
          </cell>
          <cell r="H39">
            <v>0.66666666666666663</v>
          </cell>
        </row>
        <row r="40">
          <cell r="A40" t="str">
            <v>Liting Mao</v>
          </cell>
          <cell r="B40">
            <v>6</v>
          </cell>
          <cell r="C40">
            <v>0</v>
          </cell>
          <cell r="D40">
            <v>7</v>
          </cell>
          <cell r="E40">
            <v>0</v>
          </cell>
          <cell r="F40">
            <v>13</v>
          </cell>
          <cell r="G40">
            <v>0</v>
          </cell>
          <cell r="H40">
            <v>1</v>
          </cell>
        </row>
        <row r="41">
          <cell r="A41" t="str">
            <v>Lobsang Lhamo</v>
          </cell>
          <cell r="B41">
            <v>28</v>
          </cell>
          <cell r="C41">
            <v>4</v>
          </cell>
          <cell r="D41"/>
          <cell r="E41"/>
          <cell r="F41">
            <v>28</v>
          </cell>
          <cell r="G41">
            <v>4</v>
          </cell>
          <cell r="H41">
            <v>0.875</v>
          </cell>
        </row>
        <row r="42">
          <cell r="A42" t="str">
            <v>Lucia Hrevusova</v>
          </cell>
          <cell r="B42">
            <v>2</v>
          </cell>
          <cell r="C42">
            <v>0</v>
          </cell>
          <cell r="D42">
            <v>1</v>
          </cell>
          <cell r="E42">
            <v>0</v>
          </cell>
          <cell r="F42">
            <v>3</v>
          </cell>
          <cell r="G42">
            <v>0</v>
          </cell>
          <cell r="H42">
            <v>1</v>
          </cell>
        </row>
        <row r="43">
          <cell r="A43" t="str">
            <v>MAITRI CHEBIYYAM</v>
          </cell>
          <cell r="B43">
            <v>19</v>
          </cell>
          <cell r="C43">
            <v>4</v>
          </cell>
          <cell r="D43"/>
          <cell r="E43"/>
          <cell r="F43">
            <v>19</v>
          </cell>
          <cell r="G43">
            <v>4</v>
          </cell>
          <cell r="H43">
            <v>0.82608695652173914</v>
          </cell>
        </row>
        <row r="44">
          <cell r="A44" t="str">
            <v>Mallikarjuna Modem</v>
          </cell>
          <cell r="B44">
            <v>11</v>
          </cell>
          <cell r="C44">
            <v>2</v>
          </cell>
          <cell r="D44">
            <v>1</v>
          </cell>
          <cell r="E44">
            <v>0</v>
          </cell>
          <cell r="F44">
            <v>12</v>
          </cell>
          <cell r="G44">
            <v>2</v>
          </cell>
          <cell r="H44">
            <v>0.8571428571428571</v>
          </cell>
        </row>
        <row r="45">
          <cell r="A45" t="str">
            <v>Manish Kumar</v>
          </cell>
          <cell r="B45"/>
          <cell r="C45"/>
          <cell r="D45"/>
          <cell r="E45"/>
          <cell r="F45">
            <v>0</v>
          </cell>
          <cell r="G45">
            <v>0</v>
          </cell>
          <cell r="H45"/>
        </row>
        <row r="46">
          <cell r="A46" t="str">
            <v>Martina Lucic</v>
          </cell>
          <cell r="B46">
            <v>19</v>
          </cell>
          <cell r="C46">
            <v>5</v>
          </cell>
          <cell r="D46">
            <v>2</v>
          </cell>
          <cell r="E46">
            <v>1</v>
          </cell>
          <cell r="F46">
            <v>21</v>
          </cell>
          <cell r="G46">
            <v>6</v>
          </cell>
          <cell r="H46">
            <v>0.77777777777777779</v>
          </cell>
        </row>
        <row r="47">
          <cell r="A47" t="str">
            <v>Menglan Xu</v>
          </cell>
          <cell r="B47">
            <v>26</v>
          </cell>
          <cell r="C47">
            <v>1</v>
          </cell>
          <cell r="D47"/>
          <cell r="E47"/>
          <cell r="F47">
            <v>26</v>
          </cell>
          <cell r="G47">
            <v>1</v>
          </cell>
          <cell r="H47">
            <v>0.96296296296296291</v>
          </cell>
        </row>
        <row r="48">
          <cell r="A48" t="str">
            <v>Midhil VM</v>
          </cell>
          <cell r="B48"/>
          <cell r="C48"/>
          <cell r="D48"/>
          <cell r="E48"/>
          <cell r="F48">
            <v>0</v>
          </cell>
          <cell r="G48">
            <v>0</v>
          </cell>
          <cell r="H48"/>
        </row>
        <row r="49">
          <cell r="A49" t="str">
            <v>Miriana Pignatelli</v>
          </cell>
          <cell r="B49">
            <v>8</v>
          </cell>
          <cell r="C49">
            <v>0</v>
          </cell>
          <cell r="D49"/>
          <cell r="E49"/>
          <cell r="F49">
            <v>8</v>
          </cell>
          <cell r="G49">
            <v>0</v>
          </cell>
          <cell r="H49">
            <v>1</v>
          </cell>
        </row>
        <row r="50">
          <cell r="A50" t="str">
            <v>Mohammed Hafeez</v>
          </cell>
          <cell r="B50">
            <v>14</v>
          </cell>
          <cell r="C50">
            <v>4</v>
          </cell>
          <cell r="D50"/>
          <cell r="E50"/>
          <cell r="F50">
            <v>14</v>
          </cell>
          <cell r="G50">
            <v>4</v>
          </cell>
          <cell r="H50">
            <v>0.77777777777777779</v>
          </cell>
        </row>
        <row r="51">
          <cell r="A51" t="str">
            <v>Mohammed Tahir</v>
          </cell>
          <cell r="B51">
            <v>12</v>
          </cell>
          <cell r="C51">
            <v>3</v>
          </cell>
          <cell r="D51"/>
          <cell r="E51"/>
          <cell r="F51">
            <v>12</v>
          </cell>
          <cell r="G51">
            <v>3</v>
          </cell>
          <cell r="H51">
            <v>0.8</v>
          </cell>
        </row>
        <row r="52">
          <cell r="A52" t="str">
            <v>Niharika Gn</v>
          </cell>
          <cell r="B52"/>
          <cell r="C52"/>
          <cell r="D52"/>
          <cell r="E52"/>
          <cell r="F52">
            <v>0</v>
          </cell>
          <cell r="G52">
            <v>0</v>
          </cell>
          <cell r="H52"/>
        </row>
        <row r="53">
          <cell r="A53" t="str">
            <v>Noble Raj M</v>
          </cell>
          <cell r="B53">
            <v>5</v>
          </cell>
          <cell r="C53">
            <v>0</v>
          </cell>
          <cell r="D53">
            <v>1</v>
          </cell>
          <cell r="E53">
            <v>0</v>
          </cell>
          <cell r="F53">
            <v>6</v>
          </cell>
          <cell r="G53">
            <v>0</v>
          </cell>
          <cell r="H53">
            <v>1</v>
          </cell>
        </row>
        <row r="54">
          <cell r="A54" t="str">
            <v>Pratiksha Rajkumari</v>
          </cell>
          <cell r="B54"/>
          <cell r="C54"/>
          <cell r="D54"/>
          <cell r="E54"/>
          <cell r="F54">
            <v>0</v>
          </cell>
          <cell r="G54">
            <v>0</v>
          </cell>
          <cell r="H54"/>
        </row>
        <row r="55">
          <cell r="A55" t="str">
            <v>Priya Sharma</v>
          </cell>
          <cell r="B55">
            <v>28</v>
          </cell>
          <cell r="C55">
            <v>3</v>
          </cell>
          <cell r="D55">
            <v>1</v>
          </cell>
          <cell r="E55">
            <v>0</v>
          </cell>
          <cell r="F55">
            <v>29</v>
          </cell>
          <cell r="G55">
            <v>3</v>
          </cell>
          <cell r="H55">
            <v>0.90625</v>
          </cell>
        </row>
        <row r="56">
          <cell r="A56" t="str">
            <v>Qian Ma</v>
          </cell>
          <cell r="B56">
            <v>15</v>
          </cell>
          <cell r="C56">
            <v>7</v>
          </cell>
          <cell r="D56"/>
          <cell r="E56"/>
          <cell r="F56">
            <v>15</v>
          </cell>
          <cell r="G56">
            <v>7</v>
          </cell>
          <cell r="H56">
            <v>0.68181818181818177</v>
          </cell>
        </row>
        <row r="57">
          <cell r="A57" t="str">
            <v>Qianying Sun</v>
          </cell>
          <cell r="B57">
            <v>13</v>
          </cell>
          <cell r="C57">
            <v>2</v>
          </cell>
          <cell r="D57"/>
          <cell r="E57"/>
          <cell r="F57">
            <v>13</v>
          </cell>
          <cell r="G57">
            <v>2</v>
          </cell>
          <cell r="H57">
            <v>0.8666666666666667</v>
          </cell>
        </row>
        <row r="58">
          <cell r="A58" t="str">
            <v>Rachna Verma</v>
          </cell>
          <cell r="B58">
            <v>26</v>
          </cell>
          <cell r="C58">
            <v>4</v>
          </cell>
          <cell r="D58">
            <v>2</v>
          </cell>
          <cell r="E58">
            <v>0</v>
          </cell>
          <cell r="F58">
            <v>28</v>
          </cell>
          <cell r="G58">
            <v>4</v>
          </cell>
          <cell r="H58">
            <v>0.875</v>
          </cell>
        </row>
        <row r="59">
          <cell r="A59" t="str">
            <v>Reena Pradeep</v>
          </cell>
          <cell r="B59">
            <v>16</v>
          </cell>
          <cell r="C59">
            <v>0</v>
          </cell>
          <cell r="D59">
            <v>1</v>
          </cell>
          <cell r="E59">
            <v>0</v>
          </cell>
          <cell r="F59">
            <v>17</v>
          </cell>
          <cell r="G59">
            <v>0</v>
          </cell>
          <cell r="H59">
            <v>1</v>
          </cell>
        </row>
        <row r="60">
          <cell r="A60" t="str">
            <v>Roshan Harikumar</v>
          </cell>
          <cell r="B60"/>
          <cell r="C60"/>
          <cell r="D60"/>
          <cell r="E60"/>
          <cell r="F60">
            <v>0</v>
          </cell>
          <cell r="G60">
            <v>0</v>
          </cell>
          <cell r="H60"/>
        </row>
        <row r="61">
          <cell r="A61" t="str">
            <v>Rushil Singh</v>
          </cell>
          <cell r="B61">
            <v>5</v>
          </cell>
          <cell r="C61">
            <v>2</v>
          </cell>
          <cell r="D61"/>
          <cell r="E61"/>
          <cell r="F61">
            <v>5</v>
          </cell>
          <cell r="G61">
            <v>2</v>
          </cell>
          <cell r="H61">
            <v>0.7142857142857143</v>
          </cell>
        </row>
        <row r="62">
          <cell r="A62" t="str">
            <v>Sabyasachi Dutta</v>
          </cell>
          <cell r="B62">
            <v>9</v>
          </cell>
          <cell r="C62">
            <v>1</v>
          </cell>
          <cell r="D62"/>
          <cell r="E62"/>
          <cell r="F62">
            <v>9</v>
          </cell>
          <cell r="G62">
            <v>1</v>
          </cell>
          <cell r="H62">
            <v>0.9</v>
          </cell>
        </row>
        <row r="63">
          <cell r="A63" t="str">
            <v>Sajid Asgar</v>
          </cell>
          <cell r="B63">
            <v>18</v>
          </cell>
          <cell r="C63">
            <v>2</v>
          </cell>
          <cell r="D63"/>
          <cell r="E63"/>
          <cell r="F63">
            <v>18</v>
          </cell>
          <cell r="G63">
            <v>2</v>
          </cell>
          <cell r="H63">
            <v>0.9</v>
          </cell>
        </row>
        <row r="64">
          <cell r="A64" t="str">
            <v>Samy Djema</v>
          </cell>
          <cell r="B64">
            <v>4</v>
          </cell>
          <cell r="C64">
            <v>0</v>
          </cell>
          <cell r="D64">
            <v>1</v>
          </cell>
          <cell r="E64">
            <v>0</v>
          </cell>
          <cell r="F64">
            <v>5</v>
          </cell>
          <cell r="G64">
            <v>0</v>
          </cell>
          <cell r="H64">
            <v>1</v>
          </cell>
        </row>
        <row r="65">
          <cell r="A65" t="str">
            <v>Sangeetha Sadasivam</v>
          </cell>
          <cell r="B65">
            <v>3</v>
          </cell>
          <cell r="C65">
            <v>0</v>
          </cell>
          <cell r="D65"/>
          <cell r="E65"/>
          <cell r="F65">
            <v>3</v>
          </cell>
          <cell r="G65">
            <v>0</v>
          </cell>
          <cell r="H65">
            <v>1</v>
          </cell>
        </row>
        <row r="66">
          <cell r="A66" t="str">
            <v>Sanjana Bangara</v>
          </cell>
          <cell r="B66">
            <v>3</v>
          </cell>
          <cell r="C66">
            <v>1</v>
          </cell>
          <cell r="D66"/>
          <cell r="E66"/>
          <cell r="F66">
            <v>3</v>
          </cell>
          <cell r="G66">
            <v>1</v>
          </cell>
          <cell r="H66">
            <v>0.75</v>
          </cell>
        </row>
        <row r="67">
          <cell r="A67" t="str">
            <v>Shaik Paravez</v>
          </cell>
          <cell r="B67">
            <v>4</v>
          </cell>
          <cell r="C67">
            <v>0</v>
          </cell>
          <cell r="D67">
            <v>1</v>
          </cell>
          <cell r="E67">
            <v>1</v>
          </cell>
          <cell r="F67">
            <v>5</v>
          </cell>
          <cell r="G67">
            <v>1</v>
          </cell>
          <cell r="H67">
            <v>0.83333333333333337</v>
          </cell>
        </row>
        <row r="68">
          <cell r="A68" t="str">
            <v>Sharath Lakshman</v>
          </cell>
          <cell r="B68">
            <v>4</v>
          </cell>
          <cell r="C68">
            <v>1</v>
          </cell>
          <cell r="D68"/>
          <cell r="E68"/>
          <cell r="F68">
            <v>4</v>
          </cell>
          <cell r="G68">
            <v>1</v>
          </cell>
          <cell r="H68">
            <v>0.8</v>
          </cell>
        </row>
        <row r="69">
          <cell r="A69" t="str">
            <v>Shefa Naz</v>
          </cell>
          <cell r="B69"/>
          <cell r="C69"/>
          <cell r="D69"/>
          <cell r="E69"/>
          <cell r="F69">
            <v>0</v>
          </cell>
          <cell r="G69">
            <v>0</v>
          </cell>
          <cell r="H69"/>
        </row>
        <row r="70">
          <cell r="A70" t="str">
            <v>Shreenidhi H</v>
          </cell>
          <cell r="B70">
            <v>5</v>
          </cell>
          <cell r="C70">
            <v>0</v>
          </cell>
          <cell r="D70"/>
          <cell r="E70"/>
          <cell r="F70">
            <v>5</v>
          </cell>
          <cell r="G70">
            <v>0</v>
          </cell>
          <cell r="H70">
            <v>1</v>
          </cell>
        </row>
        <row r="71">
          <cell r="A71" t="str">
            <v>Shruthi Venkataraju</v>
          </cell>
          <cell r="B71">
            <v>6</v>
          </cell>
          <cell r="C71">
            <v>2</v>
          </cell>
          <cell r="D71"/>
          <cell r="E71"/>
          <cell r="F71">
            <v>6</v>
          </cell>
          <cell r="G71">
            <v>2</v>
          </cell>
          <cell r="H71">
            <v>0.75</v>
          </cell>
        </row>
        <row r="72">
          <cell r="A72" t="str">
            <v>Siddharth Yallapragada</v>
          </cell>
          <cell r="B72">
            <v>7</v>
          </cell>
          <cell r="C72">
            <v>1</v>
          </cell>
          <cell r="D72">
            <v>1</v>
          </cell>
          <cell r="E72">
            <v>0</v>
          </cell>
          <cell r="F72">
            <v>8</v>
          </cell>
          <cell r="G72">
            <v>1</v>
          </cell>
          <cell r="H72">
            <v>0.88888888888888884</v>
          </cell>
        </row>
        <row r="73">
          <cell r="A73" t="str">
            <v>Smita chakrabarti</v>
          </cell>
          <cell r="B73">
            <v>14</v>
          </cell>
          <cell r="C73">
            <v>1</v>
          </cell>
          <cell r="D73"/>
          <cell r="E73"/>
          <cell r="F73">
            <v>14</v>
          </cell>
          <cell r="G73">
            <v>1</v>
          </cell>
          <cell r="H73">
            <v>0.93333333333333335</v>
          </cell>
        </row>
        <row r="74">
          <cell r="A74" t="str">
            <v>Sumit Kumar</v>
          </cell>
          <cell r="B74">
            <v>7</v>
          </cell>
          <cell r="C74">
            <v>0</v>
          </cell>
          <cell r="D74"/>
          <cell r="E74"/>
          <cell r="F74">
            <v>7</v>
          </cell>
          <cell r="G74">
            <v>0</v>
          </cell>
          <cell r="H74">
            <v>1</v>
          </cell>
        </row>
        <row r="75">
          <cell r="A75" t="str">
            <v>Sunil Kumar</v>
          </cell>
          <cell r="B75"/>
          <cell r="C75"/>
          <cell r="D75"/>
          <cell r="E75"/>
          <cell r="F75">
            <v>0</v>
          </cell>
          <cell r="G75">
            <v>0</v>
          </cell>
          <cell r="H75"/>
        </row>
        <row r="76">
          <cell r="A76" t="str">
            <v>Tashi Rinchen</v>
          </cell>
          <cell r="B76">
            <v>1</v>
          </cell>
          <cell r="C76">
            <v>0</v>
          </cell>
          <cell r="D76"/>
          <cell r="E76"/>
          <cell r="F76">
            <v>1</v>
          </cell>
          <cell r="G76">
            <v>0</v>
          </cell>
          <cell r="H76">
            <v>1</v>
          </cell>
        </row>
        <row r="77">
          <cell r="A77" t="str">
            <v>Tejus Pandiyan</v>
          </cell>
          <cell r="B77"/>
          <cell r="C77"/>
          <cell r="D77"/>
          <cell r="E77"/>
          <cell r="F77">
            <v>0</v>
          </cell>
          <cell r="G77">
            <v>0</v>
          </cell>
          <cell r="H77"/>
        </row>
        <row r="78">
          <cell r="A78" t="str">
            <v>Tsering Yangzom</v>
          </cell>
          <cell r="B78">
            <v>27</v>
          </cell>
          <cell r="C78">
            <v>4</v>
          </cell>
          <cell r="D78"/>
          <cell r="E78"/>
          <cell r="F78">
            <v>27</v>
          </cell>
          <cell r="G78">
            <v>4</v>
          </cell>
          <cell r="H78">
            <v>0.87096774193548387</v>
          </cell>
        </row>
        <row r="79">
          <cell r="A79" t="str">
            <v>Vaishaaly Ramesh</v>
          </cell>
          <cell r="B79">
            <v>10</v>
          </cell>
          <cell r="C79">
            <v>4</v>
          </cell>
          <cell r="D79"/>
          <cell r="E79"/>
          <cell r="F79">
            <v>10</v>
          </cell>
          <cell r="G79">
            <v>4</v>
          </cell>
          <cell r="H79">
            <v>0.7142857142857143</v>
          </cell>
        </row>
        <row r="80">
          <cell r="A80" t="str">
            <v>Varadharajan B S</v>
          </cell>
          <cell r="B80"/>
          <cell r="C80"/>
          <cell r="D80"/>
          <cell r="E80"/>
          <cell r="F80">
            <v>0</v>
          </cell>
          <cell r="G80">
            <v>0</v>
          </cell>
          <cell r="H80"/>
        </row>
        <row r="81">
          <cell r="A81" t="str">
            <v>Varun Basavaraj</v>
          </cell>
          <cell r="B81"/>
          <cell r="C81"/>
          <cell r="D81"/>
          <cell r="E81"/>
          <cell r="F81">
            <v>0</v>
          </cell>
          <cell r="G81">
            <v>0</v>
          </cell>
          <cell r="H81"/>
        </row>
        <row r="82">
          <cell r="A82" t="str">
            <v>VINOD RAJU</v>
          </cell>
          <cell r="B82">
            <v>7</v>
          </cell>
          <cell r="C82">
            <v>4</v>
          </cell>
          <cell r="D82">
            <v>1</v>
          </cell>
          <cell r="E82">
            <v>0</v>
          </cell>
          <cell r="F82">
            <v>8</v>
          </cell>
          <cell r="G82">
            <v>4</v>
          </cell>
          <cell r="H82">
            <v>0.66666666666666663</v>
          </cell>
        </row>
        <row r="83">
          <cell r="A83" t="str">
            <v>Violet Hu</v>
          </cell>
          <cell r="B83">
            <v>14</v>
          </cell>
          <cell r="C83">
            <v>2</v>
          </cell>
          <cell r="D83"/>
          <cell r="E83"/>
          <cell r="F83">
            <v>14</v>
          </cell>
          <cell r="G83">
            <v>2</v>
          </cell>
          <cell r="H83">
            <v>0.875</v>
          </cell>
        </row>
        <row r="84">
          <cell r="A84" t="str">
            <v>Vishnu Deep Manda</v>
          </cell>
          <cell r="B84"/>
          <cell r="C84"/>
          <cell r="D84"/>
          <cell r="E84"/>
          <cell r="F84">
            <v>0</v>
          </cell>
          <cell r="G84">
            <v>0</v>
          </cell>
          <cell r="H84"/>
        </row>
        <row r="85">
          <cell r="A85" t="str">
            <v>Wu Saijun</v>
          </cell>
          <cell r="B85">
            <v>15</v>
          </cell>
          <cell r="C85">
            <v>6</v>
          </cell>
          <cell r="D85"/>
          <cell r="E85"/>
          <cell r="F85">
            <v>15</v>
          </cell>
          <cell r="G85">
            <v>6</v>
          </cell>
          <cell r="H85">
            <v>0.7142857142857143</v>
          </cell>
        </row>
        <row r="86">
          <cell r="A86" t="str">
            <v>Xiao Zhi</v>
          </cell>
          <cell r="B86">
            <v>19</v>
          </cell>
          <cell r="C86">
            <v>1</v>
          </cell>
          <cell r="D86"/>
          <cell r="E86"/>
          <cell r="F86">
            <v>19</v>
          </cell>
          <cell r="G86">
            <v>1</v>
          </cell>
          <cell r="H86">
            <v>0.95</v>
          </cell>
        </row>
        <row r="87">
          <cell r="A87" t="str">
            <v>Yafei Zhang</v>
          </cell>
          <cell r="B87">
            <v>14</v>
          </cell>
          <cell r="C87">
            <v>4</v>
          </cell>
          <cell r="D87"/>
          <cell r="E87"/>
          <cell r="F87">
            <v>14</v>
          </cell>
          <cell r="G87">
            <v>4</v>
          </cell>
          <cell r="H87">
            <v>0.77777777777777779</v>
          </cell>
        </row>
        <row r="88">
          <cell r="A88" t="str">
            <v>Yurong Tao</v>
          </cell>
          <cell r="B88">
            <v>38</v>
          </cell>
          <cell r="C88">
            <v>1</v>
          </cell>
          <cell r="D88"/>
          <cell r="E88"/>
          <cell r="F88">
            <v>38</v>
          </cell>
          <cell r="G88">
            <v>1</v>
          </cell>
          <cell r="H88">
            <v>0.97435897435897434</v>
          </cell>
        </row>
        <row r="89">
          <cell r="A89" t="str">
            <v>Yuxi Liu</v>
          </cell>
          <cell r="B89">
            <v>15</v>
          </cell>
          <cell r="C89">
            <v>4</v>
          </cell>
          <cell r="D89"/>
          <cell r="E89"/>
          <cell r="F89">
            <v>15</v>
          </cell>
          <cell r="G89">
            <v>4</v>
          </cell>
          <cell r="H89">
            <v>0.78947368421052633</v>
          </cell>
        </row>
        <row r="90">
          <cell r="A90" t="str">
            <v>Zhuoran Feng</v>
          </cell>
          <cell r="B90">
            <v>14</v>
          </cell>
          <cell r="C90">
            <v>1</v>
          </cell>
          <cell r="D90"/>
          <cell r="E90"/>
          <cell r="F90">
            <v>14</v>
          </cell>
          <cell r="G90">
            <v>1</v>
          </cell>
          <cell r="H90">
            <v>0.93333333333333335</v>
          </cell>
        </row>
        <row r="91">
          <cell r="A91" t="str">
            <v>Zi Wang</v>
          </cell>
          <cell r="B91">
            <v>12</v>
          </cell>
          <cell r="C91">
            <v>2</v>
          </cell>
          <cell r="D91"/>
          <cell r="E91"/>
          <cell r="F91">
            <v>12</v>
          </cell>
          <cell r="G91">
            <v>2</v>
          </cell>
          <cell r="H91">
            <v>0.8571428571428571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workbookViewId="0"/>
  </sheetViews>
  <sheetFormatPr defaultRowHeight="12.75" x14ac:dyDescent="0.2"/>
  <cols>
    <col min="1" max="1" width="23.140625" bestFit="1" customWidth="1"/>
    <col min="2" max="2" width="14.140625" customWidth="1"/>
    <col min="3" max="3" width="11.5703125" bestFit="1" customWidth="1"/>
    <col min="4" max="4" width="16.42578125" customWidth="1"/>
    <col min="5" max="5" width="24.85546875" bestFit="1" customWidth="1"/>
    <col min="6" max="6" width="8.5703125" customWidth="1"/>
    <col min="7" max="7" width="11.5703125" bestFit="1" customWidth="1"/>
    <col min="8" max="8" width="17.5703125" customWidth="1"/>
    <col min="9" max="20" width="9.140625" customWidth="1"/>
    <col min="21" max="21" width="13.85546875" customWidth="1"/>
  </cols>
  <sheetData>
    <row r="1" spans="1:21" s="3" customFormat="1" x14ac:dyDescent="0.2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s="3" customFormat="1" x14ac:dyDescent="0.2">
      <c r="A2" s="1" t="s">
        <v>0</v>
      </c>
      <c r="B2" s="27" t="s">
        <v>237</v>
      </c>
      <c r="C2" s="27" t="s">
        <v>238</v>
      </c>
      <c r="D2" s="27" t="s">
        <v>239</v>
      </c>
      <c r="E2" s="27" t="s">
        <v>155</v>
      </c>
      <c r="F2" s="27" t="s">
        <v>26</v>
      </c>
      <c r="G2" s="27" t="s">
        <v>28</v>
      </c>
      <c r="H2" s="27" t="s">
        <v>161</v>
      </c>
      <c r="I2" s="28" t="s">
        <v>1</v>
      </c>
      <c r="J2" s="28" t="s">
        <v>2</v>
      </c>
      <c r="K2" s="28" t="s">
        <v>3</v>
      </c>
      <c r="L2" s="28" t="s">
        <v>4</v>
      </c>
      <c r="M2" s="28" t="s">
        <v>5</v>
      </c>
      <c r="N2" s="28" t="s">
        <v>6</v>
      </c>
      <c r="O2" s="28" t="s">
        <v>7</v>
      </c>
      <c r="P2" s="28" t="s">
        <v>8</v>
      </c>
      <c r="Q2" s="28" t="s">
        <v>9</v>
      </c>
      <c r="R2" s="28" t="s">
        <v>10</v>
      </c>
      <c r="S2" s="28" t="s">
        <v>11</v>
      </c>
      <c r="T2" s="28" t="s">
        <v>12</v>
      </c>
      <c r="U2" s="27" t="s">
        <v>13</v>
      </c>
    </row>
    <row r="3" spans="1:21" s="3" customFormat="1" x14ac:dyDescent="0.2">
      <c r="A3" s="4" t="s">
        <v>54</v>
      </c>
      <c r="B3" s="29" t="s">
        <v>260</v>
      </c>
      <c r="C3" s="29" t="s">
        <v>261</v>
      </c>
      <c r="D3" s="29">
        <v>101403855</v>
      </c>
      <c r="E3" s="29" t="s">
        <v>220</v>
      </c>
      <c r="F3" s="29">
        <v>3</v>
      </c>
      <c r="G3" s="29" t="s">
        <v>262</v>
      </c>
      <c r="H3" s="29" t="s">
        <v>162</v>
      </c>
      <c r="I3" s="80">
        <f>VLOOKUP(A3,Jan!A:Y,25,0)</f>
        <v>0.16499999999999984</v>
      </c>
      <c r="J3" s="80">
        <f>VLOOKUP(A3,Feb!A:Y,25,0)</f>
        <v>0.25394736842105259</v>
      </c>
      <c r="K3" s="80">
        <f>VLOOKUP(A3,Mar!A:AJ,36,0)</f>
        <v>0.75171974610127268</v>
      </c>
      <c r="L3" s="80">
        <f>VLOOKUP(A3,Apr!A:AJ,36,0)</f>
        <v>0.43928561407913447</v>
      </c>
      <c r="M3" s="80">
        <f>VLOOKUP(A3,May!A:U,21,0)</f>
        <v>0.51882417366519074</v>
      </c>
      <c r="N3" s="80">
        <f>VLOOKUP(A3,June!A:V,22,0)</f>
        <v>0.83169075786205982</v>
      </c>
      <c r="O3" s="80">
        <f>VLOOKUP(A3,July!A:V,22,0)</f>
        <v>0.51733426478439171</v>
      </c>
      <c r="P3" s="80">
        <f>VLOOKUP(A3,Aug!A:V,22,0)</f>
        <v>0.79312494526370914</v>
      </c>
      <c r="Q3" s="80">
        <f>VLOOKUP(A3,Sep!A:V,22,0)</f>
        <v>0.50157802390368644</v>
      </c>
      <c r="R3" s="80">
        <f>VLOOKUP(A3,Oct!A:V,22,0)</f>
        <v>0.55202315160788451</v>
      </c>
      <c r="S3" s="80">
        <f>VLOOKUP(A3,Nov!A:W,23,0)</f>
        <v>0.62757792256976963</v>
      </c>
      <c r="T3" s="30"/>
      <c r="U3" s="80">
        <f t="shared" ref="U3:U31" si="0">AVERAGE(I3:T3)</f>
        <v>0.54110054256892282</v>
      </c>
    </row>
    <row r="4" spans="1:21" s="3" customFormat="1" x14ac:dyDescent="0.2">
      <c r="A4" s="4" t="s">
        <v>56</v>
      </c>
      <c r="B4" s="29" t="s">
        <v>263</v>
      </c>
      <c r="C4" s="29" t="s">
        <v>264</v>
      </c>
      <c r="D4" s="29">
        <v>103355123</v>
      </c>
      <c r="E4" s="29" t="s">
        <v>220</v>
      </c>
      <c r="F4" s="29">
        <v>3</v>
      </c>
      <c r="G4" s="29" t="s">
        <v>262</v>
      </c>
      <c r="H4" s="29" t="s">
        <v>162</v>
      </c>
      <c r="I4" s="80">
        <f>VLOOKUP(A4,Jan!A:Y,25,0)</f>
        <v>0.05</v>
      </c>
      <c r="J4" s="80">
        <f>VLOOKUP(A4,Feb!A:Y,25,0)</f>
        <v>0.35147058823529398</v>
      </c>
      <c r="K4" s="80">
        <f>VLOOKUP(A4,Mar!A:AJ,36,0)</f>
        <v>0.29267088318506806</v>
      </c>
      <c r="L4" s="80">
        <f>VLOOKUP(A4,Apr!A:AJ,36,0)</f>
        <v>0.41397016539622367</v>
      </c>
      <c r="M4" s="80">
        <f>VLOOKUP(A4,May!A:U,21,0)</f>
        <v>0.51878954852510595</v>
      </c>
      <c r="N4" s="80">
        <f>VLOOKUP(A4,June!A:V,22,0)</f>
        <v>0.68356796582079016</v>
      </c>
      <c r="O4" s="80">
        <f>VLOOKUP(A4,July!A:V,22,0)</f>
        <v>0.45292534959252467</v>
      </c>
      <c r="P4" s="80">
        <f>VLOOKUP(A4,Aug!A:V,22,0)</f>
        <v>0.81794630334440721</v>
      </c>
      <c r="Q4" s="80">
        <f>VLOOKUP(A4,Sep!A:V,22,0)</f>
        <v>0.37489009571505438</v>
      </c>
      <c r="R4" s="80">
        <f>VLOOKUP(A4,Oct!A:V,22,0)</f>
        <v>0.45812713004148181</v>
      </c>
      <c r="S4" s="80">
        <f>VLOOKUP(A4,Nov!A:W,23,0)</f>
        <v>0.53027462341883091</v>
      </c>
      <c r="T4" s="30"/>
      <c r="U4" s="80">
        <f t="shared" si="0"/>
        <v>0.44951205938861638</v>
      </c>
    </row>
    <row r="5" spans="1:21" s="3" customFormat="1" x14ac:dyDescent="0.2">
      <c r="A5" s="4" t="s">
        <v>53</v>
      </c>
      <c r="B5" s="29" t="s">
        <v>265</v>
      </c>
      <c r="C5" s="29" t="s">
        <v>266</v>
      </c>
      <c r="D5" s="29">
        <v>103499419</v>
      </c>
      <c r="E5" s="29" t="s">
        <v>220</v>
      </c>
      <c r="F5" s="29">
        <v>3</v>
      </c>
      <c r="G5" s="29" t="s">
        <v>262</v>
      </c>
      <c r="H5" s="29" t="s">
        <v>162</v>
      </c>
      <c r="I5" s="80">
        <f>VLOOKUP(A5,Jan!A:Y,25,0)</f>
        <v>7.4999999999999997E-2</v>
      </c>
      <c r="J5" s="80">
        <f>VLOOKUP(A5,Feb!A:Y,25,0)</f>
        <v>0.38333333333333325</v>
      </c>
      <c r="K5" s="80">
        <f>VLOOKUP(A5,Mar!A:AJ,36,0)</f>
        <v>0.44194178821362817</v>
      </c>
      <c r="L5" s="80">
        <f>VLOOKUP(A5,Apr!A:AJ,36,0)</f>
        <v>0.8542692996722846</v>
      </c>
      <c r="M5" s="80">
        <f>VLOOKUP(A5,May!A:U,21,0)</f>
        <v>0.55520341476106638</v>
      </c>
      <c r="N5" s="80">
        <f>VLOOKUP(A5,June!A:V,22,0)</f>
        <v>0.66402746306459692</v>
      </c>
      <c r="O5" s="80">
        <f>VLOOKUP(A5,July!A:V,22,0)</f>
        <v>0.60921494157218958</v>
      </c>
      <c r="P5" s="80">
        <f>VLOOKUP(A5,Aug!A:V,22,0)</f>
        <v>0.79595306008053057</v>
      </c>
      <c r="Q5" s="80">
        <f>VLOOKUP(A5,Sep!A:V,22,0)</f>
        <v>0.47023391634646727</v>
      </c>
      <c r="R5" s="80">
        <f>VLOOKUP(A5,Oct!A:V,22,0)</f>
        <v>0.48174853330197692</v>
      </c>
      <c r="S5" s="80">
        <f>VLOOKUP(A5,Nov!A:W,23,0)</f>
        <v>0.58690907647854118</v>
      </c>
      <c r="T5" s="30"/>
      <c r="U5" s="80">
        <f t="shared" si="0"/>
        <v>0.53798498425678321</v>
      </c>
    </row>
    <row r="6" spans="1:21" s="3" customFormat="1" x14ac:dyDescent="0.2">
      <c r="A6" s="4" t="s">
        <v>55</v>
      </c>
      <c r="B6" s="29" t="s">
        <v>267</v>
      </c>
      <c r="C6" s="29" t="s">
        <v>268</v>
      </c>
      <c r="D6" s="29">
        <v>103461763</v>
      </c>
      <c r="E6" s="29" t="s">
        <v>220</v>
      </c>
      <c r="F6" s="29">
        <v>2</v>
      </c>
      <c r="G6" s="29" t="s">
        <v>262</v>
      </c>
      <c r="H6" s="29" t="s">
        <v>162</v>
      </c>
      <c r="I6" s="80">
        <f>VLOOKUP(A6,Jan!A:Y,25,0)</f>
        <v>7.4999999999999997E-2</v>
      </c>
      <c r="J6" s="80">
        <f>VLOOKUP(A6,Feb!A:Y,25,0)</f>
        <v>0.14821428571428555</v>
      </c>
      <c r="K6" s="80">
        <f>VLOOKUP(A6,Mar!A:AJ,36,0)</f>
        <v>0.15048824635083521</v>
      </c>
      <c r="L6" s="80">
        <f>VLOOKUP(A6,Apr!A:AJ,36,0)</f>
        <v>0.39418187554394024</v>
      </c>
      <c r="M6" s="80">
        <f>VLOOKUP(A6,May!A:U,21,0)</f>
        <v>0.56393249913685917</v>
      </c>
      <c r="N6" s="80">
        <f>VLOOKUP(A6,June!A:V,22,0)</f>
        <v>0.62408130802252149</v>
      </c>
      <c r="O6" s="80">
        <f>VLOOKUP(A6,July!A:V,22,0)</f>
        <v>0.51137875121902021</v>
      </c>
      <c r="P6" s="80">
        <f>VLOOKUP(A6,Aug!A:V,22,0)</f>
        <v>0.76382076249937036</v>
      </c>
      <c r="Q6" s="80">
        <f>VLOOKUP(A6,Sep!A:V,22,0)</f>
        <v>0.36287725739105026</v>
      </c>
      <c r="R6" s="80">
        <f>VLOOKUP(A6,Oct!A:V,22,0)</f>
        <v>0.44364776459862815</v>
      </c>
      <c r="S6" s="80">
        <f>VLOOKUP(A6,Nov!A:W,23,0)</f>
        <v>0.5091472425075908</v>
      </c>
      <c r="T6" s="30"/>
      <c r="U6" s="80">
        <f t="shared" si="0"/>
        <v>0.41334272663491822</v>
      </c>
    </row>
    <row r="7" spans="1:21" s="3" customFormat="1" x14ac:dyDescent="0.2">
      <c r="A7" s="4" t="s">
        <v>185</v>
      </c>
      <c r="B7" s="29" t="s">
        <v>269</v>
      </c>
      <c r="C7" s="29" t="s">
        <v>270</v>
      </c>
      <c r="D7" s="29">
        <v>103086366</v>
      </c>
      <c r="E7" s="29" t="s">
        <v>157</v>
      </c>
      <c r="F7" s="29">
        <v>3</v>
      </c>
      <c r="G7" s="29" t="s">
        <v>262</v>
      </c>
      <c r="H7" s="29" t="s">
        <v>162</v>
      </c>
      <c r="I7" s="80" t="s">
        <v>97</v>
      </c>
      <c r="J7" s="80" t="s">
        <v>97</v>
      </c>
      <c r="K7" s="80" t="s">
        <v>97</v>
      </c>
      <c r="L7" s="80" t="s">
        <v>97</v>
      </c>
      <c r="M7" s="80" t="s">
        <v>97</v>
      </c>
      <c r="N7" s="80" t="s">
        <v>97</v>
      </c>
      <c r="O7" s="80" t="s">
        <v>97</v>
      </c>
      <c r="P7" s="80" t="s">
        <v>97</v>
      </c>
      <c r="Q7" s="80">
        <f>VLOOKUP(A7,Sep!A:V,22,0)</f>
        <v>0.48834287629061746</v>
      </c>
      <c r="R7" s="80">
        <f>VLOOKUP(A7,Oct!A:V,22,0)</f>
        <v>0.45111491076221755</v>
      </c>
      <c r="S7" s="80">
        <f>VLOOKUP(A7,Nov!A:W,23,0)</f>
        <v>0.46285706879445104</v>
      </c>
      <c r="T7" s="30"/>
      <c r="U7" s="80">
        <f t="shared" si="0"/>
        <v>0.46743828528242864</v>
      </c>
    </row>
    <row r="8" spans="1:21" s="3" customFormat="1" x14ac:dyDescent="0.2">
      <c r="A8" s="4" t="s">
        <v>219</v>
      </c>
      <c r="B8" s="29" t="s">
        <v>271</v>
      </c>
      <c r="C8" s="29" t="s">
        <v>272</v>
      </c>
      <c r="D8" s="29">
        <v>103499655</v>
      </c>
      <c r="E8" s="29" t="s">
        <v>220</v>
      </c>
      <c r="F8" s="29">
        <v>3</v>
      </c>
      <c r="G8" s="29" t="s">
        <v>262</v>
      </c>
      <c r="H8" s="29" t="s">
        <v>162</v>
      </c>
      <c r="I8" s="80" t="s">
        <v>97</v>
      </c>
      <c r="J8" s="80" t="s">
        <v>97</v>
      </c>
      <c r="K8" s="80" t="s">
        <v>97</v>
      </c>
      <c r="L8" s="80" t="s">
        <v>97</v>
      </c>
      <c r="M8" s="80" t="s">
        <v>97</v>
      </c>
      <c r="N8" s="80" t="s">
        <v>97</v>
      </c>
      <c r="O8" s="80" t="s">
        <v>97</v>
      </c>
      <c r="P8" s="80" t="s">
        <v>97</v>
      </c>
      <c r="Q8" s="80" t="s">
        <v>97</v>
      </c>
      <c r="R8" s="80" t="s">
        <v>97</v>
      </c>
      <c r="S8" s="80">
        <f>VLOOKUP(A8,Nov!A:W,23,0)</f>
        <v>0.46458387356058584</v>
      </c>
      <c r="T8" s="30"/>
      <c r="U8" s="80">
        <f t="shared" si="0"/>
        <v>0.46458387356058584</v>
      </c>
    </row>
    <row r="9" spans="1:21" s="3" customFormat="1" x14ac:dyDescent="0.2">
      <c r="A9" s="4" t="s">
        <v>130</v>
      </c>
      <c r="B9" s="29" t="s">
        <v>273</v>
      </c>
      <c r="C9" s="29" t="s">
        <v>274</v>
      </c>
      <c r="D9" s="29">
        <v>104217279</v>
      </c>
      <c r="E9" s="29" t="s">
        <v>156</v>
      </c>
      <c r="F9" s="29">
        <v>2</v>
      </c>
      <c r="G9" s="29" t="s">
        <v>275</v>
      </c>
      <c r="H9" s="29" t="s">
        <v>162</v>
      </c>
      <c r="I9" s="80" t="s">
        <v>97</v>
      </c>
      <c r="J9" s="80" t="s">
        <v>97</v>
      </c>
      <c r="K9" s="80">
        <f>VLOOKUP(A9,Mar!A:AJ,36,0)</f>
        <v>0.753155446983789</v>
      </c>
      <c r="L9" s="80">
        <f>VLOOKUP(A9,Apr!A:AJ,36,0)</f>
        <v>0.47160669603241129</v>
      </c>
      <c r="M9" s="80">
        <f>VLOOKUP(A9,May!A:U,21,0)</f>
        <v>0.55388319712966072</v>
      </c>
      <c r="N9" s="80">
        <f>VLOOKUP(A9,June!A:V,22,0)</f>
        <v>0.79021015595283373</v>
      </c>
      <c r="O9" s="80">
        <f>VLOOKUP(A9,July!A:V,22,0)</f>
        <v>0.59055892500082097</v>
      </c>
      <c r="P9" s="80">
        <f>VLOOKUP(A9,Aug!A:V,22,0)</f>
        <v>0.79057040354237407</v>
      </c>
      <c r="Q9" s="80">
        <f>VLOOKUP(A9,Sep!A:V,22,0)</f>
        <v>0.72074718516867675</v>
      </c>
      <c r="R9" s="80">
        <f>VLOOKUP(A9,Oct!A:V,22,0)</f>
        <v>0.78457996651289152</v>
      </c>
      <c r="S9" s="80">
        <f>VLOOKUP(A9,Nov!A:W,23,0)</f>
        <v>0.62241849760610057</v>
      </c>
      <c r="T9" s="30"/>
      <c r="U9" s="80">
        <f t="shared" si="0"/>
        <v>0.67530338599217332</v>
      </c>
    </row>
    <row r="10" spans="1:21" s="3" customFormat="1" x14ac:dyDescent="0.2">
      <c r="A10" s="4" t="s">
        <v>131</v>
      </c>
      <c r="B10" s="29" t="s">
        <v>276</v>
      </c>
      <c r="C10" s="29" t="s">
        <v>277</v>
      </c>
      <c r="D10" s="29">
        <v>104235575</v>
      </c>
      <c r="E10" s="29" t="s">
        <v>156</v>
      </c>
      <c r="F10" s="29">
        <v>2</v>
      </c>
      <c r="G10" s="29" t="s">
        <v>275</v>
      </c>
      <c r="H10" s="29" t="s">
        <v>162</v>
      </c>
      <c r="I10" s="80" t="s">
        <v>97</v>
      </c>
      <c r="J10" s="80" t="s">
        <v>97</v>
      </c>
      <c r="K10" s="80">
        <f>VLOOKUP(A10,Mar!A:AJ,36,0)</f>
        <v>0.84736845445213427</v>
      </c>
      <c r="L10" s="80">
        <f>VLOOKUP(A10,Apr!A:AJ,36,0)</f>
        <v>0.61204936524510811</v>
      </c>
      <c r="M10" s="80">
        <f>VLOOKUP(A10,May!A:U,21,0)</f>
        <v>0.50767188456368117</v>
      </c>
      <c r="N10" s="80">
        <f>VLOOKUP(A10,June!A:V,22,0)</f>
        <v>0.75059322615801494</v>
      </c>
      <c r="O10" s="80">
        <f>VLOOKUP(A10,July!A:V,22,0)</f>
        <v>0.48994933725974343</v>
      </c>
      <c r="P10" s="80">
        <f>VLOOKUP(A10,Aug!A:V,22,0)</f>
        <v>0.76788286584801102</v>
      </c>
      <c r="Q10" s="80">
        <f>VLOOKUP(A10,Sep!A:V,22,0)</f>
        <v>0.55242357463846659</v>
      </c>
      <c r="R10" s="80">
        <f>VLOOKUP(A10,Oct!A:V,22,0)</f>
        <v>0.59963077530540732</v>
      </c>
      <c r="S10" s="80">
        <f>VLOOKUP(A10,Nov!A:W,23,0)</f>
        <v>0.47683166177678099</v>
      </c>
      <c r="T10" s="30"/>
      <c r="U10" s="80">
        <f t="shared" si="0"/>
        <v>0.62271123836081632</v>
      </c>
    </row>
    <row r="11" spans="1:21" s="3" customFormat="1" x14ac:dyDescent="0.2">
      <c r="A11" s="4" t="s">
        <v>128</v>
      </c>
      <c r="B11" s="29" t="s">
        <v>278</v>
      </c>
      <c r="C11" s="29" t="s">
        <v>279</v>
      </c>
      <c r="D11" s="29">
        <v>104217273</v>
      </c>
      <c r="E11" s="29" t="s">
        <v>156</v>
      </c>
      <c r="F11" s="29">
        <v>3</v>
      </c>
      <c r="G11" s="29" t="s">
        <v>275</v>
      </c>
      <c r="H11" s="29" t="s">
        <v>162</v>
      </c>
      <c r="I11" s="80" t="s">
        <v>97</v>
      </c>
      <c r="J11" s="80" t="s">
        <v>97</v>
      </c>
      <c r="K11" s="80">
        <f>VLOOKUP(A11,Mar!A:AJ,36,0)</f>
        <v>0.19730473290938222</v>
      </c>
      <c r="L11" s="80">
        <f>VLOOKUP(A11,Apr!A:AJ,36,0)</f>
        <v>0.39243225793124892</v>
      </c>
      <c r="M11" s="80">
        <f>VLOOKUP(A11,May!A:U,21,0)</f>
        <v>0.56534650130302233</v>
      </c>
      <c r="N11" s="80">
        <f>VLOOKUP(A11,June!A:V,22,0)</f>
        <v>0.67664416127805238</v>
      </c>
      <c r="O11" s="80">
        <f>VLOOKUP(A11,July!A:V,22,0)</f>
        <v>0.51710758315536487</v>
      </c>
      <c r="P11" s="80">
        <f>VLOOKUP(A11,Aug!A:V,22,0)</f>
        <v>0.77225193514913393</v>
      </c>
      <c r="Q11" s="80">
        <f>VLOOKUP(A11,Sep!A:V,22,0)</f>
        <v>0.52320449951185877</v>
      </c>
      <c r="R11" s="80">
        <f>VLOOKUP(A11,Oct!A:V,22,0)</f>
        <v>0.51890719777543892</v>
      </c>
      <c r="S11" s="80">
        <f>VLOOKUP(A11,Nov!A:W,23,0)</f>
        <v>0.64929799810702382</v>
      </c>
      <c r="T11" s="30"/>
      <c r="U11" s="80">
        <f t="shared" si="0"/>
        <v>0.53472187412450289</v>
      </c>
    </row>
    <row r="12" spans="1:21" s="3" customFormat="1" x14ac:dyDescent="0.2">
      <c r="A12" s="4" t="s">
        <v>143</v>
      </c>
      <c r="B12" s="29" t="s">
        <v>280</v>
      </c>
      <c r="C12" s="29" t="s">
        <v>281</v>
      </c>
      <c r="D12" s="29">
        <v>104325187</v>
      </c>
      <c r="E12" s="29" t="s">
        <v>156</v>
      </c>
      <c r="F12" s="29">
        <v>3</v>
      </c>
      <c r="G12" s="29" t="s">
        <v>275</v>
      </c>
      <c r="H12" s="29" t="s">
        <v>162</v>
      </c>
      <c r="I12" s="80" t="s">
        <v>97</v>
      </c>
      <c r="J12" s="80" t="s">
        <v>97</v>
      </c>
      <c r="K12" s="80" t="s">
        <v>97</v>
      </c>
      <c r="L12" s="80" t="s">
        <v>97</v>
      </c>
      <c r="M12" s="80">
        <f>VLOOKUP(A12,May!A:U,21,0)</f>
        <v>0.4961035272560696</v>
      </c>
      <c r="N12" s="80">
        <f>VLOOKUP(A12,June!A:V,22,0)</f>
        <v>0.60510315478087462</v>
      </c>
      <c r="O12" s="80">
        <f>VLOOKUP(A12,July!A:V,22,0)</f>
        <v>0.48464369594321932</v>
      </c>
      <c r="P12" s="80">
        <f>VLOOKUP(A12,Aug!A:V,22,0)</f>
        <v>0.74439486158558998</v>
      </c>
      <c r="Q12" s="80">
        <f>VLOOKUP(A12,Sep!A:V,22,0)</f>
        <v>0.4305335783751647</v>
      </c>
      <c r="R12" s="80">
        <f>VLOOKUP(A12,Oct!A:V,22,0)</f>
        <v>0.55610278751310183</v>
      </c>
      <c r="S12" s="80">
        <f>VLOOKUP(A12,Nov!A:W,23,0)</f>
        <v>0.51499452169240945</v>
      </c>
      <c r="T12" s="30"/>
      <c r="U12" s="80">
        <f t="shared" si="0"/>
        <v>0.54741087530663279</v>
      </c>
    </row>
    <row r="13" spans="1:21" s="3" customFormat="1" x14ac:dyDescent="0.2">
      <c r="A13" s="4" t="s">
        <v>149</v>
      </c>
      <c r="B13" s="29" t="s">
        <v>282</v>
      </c>
      <c r="C13" s="29" t="s">
        <v>283</v>
      </c>
      <c r="D13" s="29">
        <v>104289227</v>
      </c>
      <c r="E13" s="29" t="s">
        <v>156</v>
      </c>
      <c r="F13" s="29">
        <v>3</v>
      </c>
      <c r="G13" s="29" t="s">
        <v>275</v>
      </c>
      <c r="H13" s="29" t="s">
        <v>162</v>
      </c>
      <c r="I13" s="80" t="s">
        <v>97</v>
      </c>
      <c r="J13" s="80" t="s">
        <v>97</v>
      </c>
      <c r="K13" s="80" t="s">
        <v>97</v>
      </c>
      <c r="L13" s="80" t="s">
        <v>97</v>
      </c>
      <c r="M13" s="80">
        <f>VLOOKUP(A13,May!A:U,21,0)</f>
        <v>0.42640708929177279</v>
      </c>
      <c r="N13" s="80">
        <f>VLOOKUP(A13,June!A:V,22,0)</f>
        <v>0.57826911189312347</v>
      </c>
      <c r="O13" s="80">
        <f>VLOOKUP(A13,July!A:V,22,0)</f>
        <v>0.52705968595952224</v>
      </c>
      <c r="P13" s="80">
        <f>VLOOKUP(A13,Aug!A:V,22,0)</f>
        <v>0.76070486855275699</v>
      </c>
      <c r="Q13" s="80">
        <f>VLOOKUP(A13,Sep!A:V,22,0)</f>
        <v>0.65839773825290582</v>
      </c>
      <c r="R13" s="80">
        <f>VLOOKUP(A13,Oct!A:V,22,0)</f>
        <v>0.46393384446585889</v>
      </c>
      <c r="S13" s="80">
        <f>VLOOKUP(A13,Nov!A:W,23,0)</f>
        <v>0.42906637931935238</v>
      </c>
      <c r="T13" s="30"/>
      <c r="U13" s="80">
        <f t="shared" si="0"/>
        <v>0.54911981681932753</v>
      </c>
    </row>
    <row r="14" spans="1:21" s="3" customFormat="1" x14ac:dyDescent="0.2">
      <c r="A14" s="4" t="s">
        <v>142</v>
      </c>
      <c r="B14" s="29" t="s">
        <v>284</v>
      </c>
      <c r="C14" s="29" t="s">
        <v>285</v>
      </c>
      <c r="D14" s="29">
        <v>104275802</v>
      </c>
      <c r="E14" s="29" t="s">
        <v>156</v>
      </c>
      <c r="F14" s="29">
        <v>3</v>
      </c>
      <c r="G14" s="29" t="s">
        <v>275</v>
      </c>
      <c r="H14" s="29" t="s">
        <v>162</v>
      </c>
      <c r="I14" s="80" t="s">
        <v>97</v>
      </c>
      <c r="J14" s="80" t="s">
        <v>97</v>
      </c>
      <c r="K14" s="80" t="s">
        <v>97</v>
      </c>
      <c r="L14" s="80" t="s">
        <v>97</v>
      </c>
      <c r="M14" s="80">
        <f>VLOOKUP(A14,May!A:U,21,0)</f>
        <v>0.38887127805771882</v>
      </c>
      <c r="N14" s="80">
        <f>VLOOKUP(A14,June!A:V,22,0)</f>
        <v>0.5137933022740665</v>
      </c>
      <c r="O14" s="80">
        <f>VLOOKUP(A14,July!A:V,22,0)</f>
        <v>0.43265633556990141</v>
      </c>
      <c r="P14" s="80">
        <f>VLOOKUP(A14,Aug!A:V,22,0)</f>
        <v>0.75470902892728675</v>
      </c>
      <c r="Q14" s="80">
        <f>VLOOKUP(A14,Sep!A:V,22,0)</f>
        <v>0.60033572096710497</v>
      </c>
      <c r="R14" s="80">
        <f>VLOOKUP(A14,Oct!A:V,22,0)</f>
        <v>0.64881048023509691</v>
      </c>
      <c r="S14" s="80">
        <f>VLOOKUP(A14,Nov!A:W,23,0)</f>
        <v>0.58447401908804131</v>
      </c>
      <c r="T14" s="30"/>
      <c r="U14" s="80">
        <f t="shared" si="0"/>
        <v>0.56052145215988813</v>
      </c>
    </row>
    <row r="15" spans="1:21" s="3" customFormat="1" x14ac:dyDescent="0.2">
      <c r="A15" s="4" t="s">
        <v>148</v>
      </c>
      <c r="B15" s="29" t="s">
        <v>286</v>
      </c>
      <c r="C15" s="29" t="s">
        <v>287</v>
      </c>
      <c r="D15" s="29">
        <v>104334009</v>
      </c>
      <c r="E15" s="29" t="s">
        <v>156</v>
      </c>
      <c r="F15" s="29">
        <v>3</v>
      </c>
      <c r="G15" s="29" t="s">
        <v>275</v>
      </c>
      <c r="H15" s="29" t="s">
        <v>162</v>
      </c>
      <c r="I15" s="80" t="s">
        <v>97</v>
      </c>
      <c r="J15" s="80" t="s">
        <v>97</v>
      </c>
      <c r="K15" s="80" t="s">
        <v>97</v>
      </c>
      <c r="L15" s="80" t="s">
        <v>97</v>
      </c>
      <c r="M15" s="80" t="s">
        <v>97</v>
      </c>
      <c r="N15" s="80">
        <f>VLOOKUP(A15,June!A:V,22,0)</f>
        <v>0.4705403255190086</v>
      </c>
      <c r="O15" s="80">
        <f>VLOOKUP(A15,July!A:V,22,0)</f>
        <v>0.54816882256757959</v>
      </c>
      <c r="P15" s="80">
        <f>VLOOKUP(A15,Aug!A:V,22,0)</f>
        <v>0.75809405179411637</v>
      </c>
      <c r="Q15" s="80">
        <f>VLOOKUP(A15,Sep!A:V,22,0)</f>
        <v>0.50263852672051124</v>
      </c>
      <c r="R15" s="80">
        <f>VLOOKUP(A15,Oct!A:V,22,0)</f>
        <v>0.67629954249984991</v>
      </c>
      <c r="S15" s="80">
        <f>VLOOKUP(A15,Nov!A:W,23,0)</f>
        <v>0.47794337591397323</v>
      </c>
      <c r="T15" s="30"/>
      <c r="U15" s="80">
        <f t="shared" si="0"/>
        <v>0.57228077416917311</v>
      </c>
    </row>
    <row r="16" spans="1:21" s="3" customFormat="1" x14ac:dyDescent="0.2">
      <c r="A16" s="4" t="s">
        <v>165</v>
      </c>
      <c r="B16" s="29" t="s">
        <v>288</v>
      </c>
      <c r="C16" s="29" t="s">
        <v>289</v>
      </c>
      <c r="D16" s="29">
        <v>104357903</v>
      </c>
      <c r="E16" s="29" t="s">
        <v>156</v>
      </c>
      <c r="F16" s="29">
        <v>3</v>
      </c>
      <c r="G16" s="29" t="s">
        <v>275</v>
      </c>
      <c r="H16" s="29" t="s">
        <v>162</v>
      </c>
      <c r="I16" s="80" t="s">
        <v>97</v>
      </c>
      <c r="J16" s="80" t="s">
        <v>97</v>
      </c>
      <c r="K16" s="80" t="s">
        <v>97</v>
      </c>
      <c r="L16" s="80" t="s">
        <v>97</v>
      </c>
      <c r="M16" s="80" t="s">
        <v>97</v>
      </c>
      <c r="N16" s="80" t="s">
        <v>97</v>
      </c>
      <c r="O16" s="80">
        <f>VLOOKUP(A16,July!A:V,22,0)</f>
        <v>0.56852735474218408</v>
      </c>
      <c r="P16" s="80">
        <f>VLOOKUP(A16,Aug!A:V,22,0)</f>
        <v>0.74361873570448178</v>
      </c>
      <c r="Q16" s="80">
        <f>VLOOKUP(A16,Sep!A:V,22,0)</f>
        <v>0.49439075757550616</v>
      </c>
      <c r="R16" s="80">
        <f>VLOOKUP(A16,Oct!A:V,22,0)</f>
        <v>0.69346840293560197</v>
      </c>
      <c r="S16" s="80">
        <f>VLOOKUP(A16,Nov!A:W,23,0)</f>
        <v>0.49778635903412077</v>
      </c>
      <c r="T16" s="30"/>
      <c r="U16" s="80">
        <f t="shared" si="0"/>
        <v>0.599558321998379</v>
      </c>
    </row>
    <row r="17" spans="1:21" s="3" customFormat="1" x14ac:dyDescent="0.2">
      <c r="A17" s="4" t="s">
        <v>168</v>
      </c>
      <c r="B17" s="29" t="s">
        <v>290</v>
      </c>
      <c r="C17" s="29" t="s">
        <v>291</v>
      </c>
      <c r="D17" s="29">
        <v>104446734</v>
      </c>
      <c r="E17" s="29" t="s">
        <v>156</v>
      </c>
      <c r="F17" s="29">
        <v>2</v>
      </c>
      <c r="G17" s="29" t="s">
        <v>275</v>
      </c>
      <c r="H17" s="29" t="s">
        <v>162</v>
      </c>
      <c r="I17" s="80" t="s">
        <v>97</v>
      </c>
      <c r="J17" s="80" t="s">
        <v>97</v>
      </c>
      <c r="K17" s="80" t="s">
        <v>97</v>
      </c>
      <c r="L17" s="80" t="s">
        <v>97</v>
      </c>
      <c r="M17" s="80" t="s">
        <v>97</v>
      </c>
      <c r="N17" s="80" t="s">
        <v>97</v>
      </c>
      <c r="O17" s="80">
        <f>VLOOKUP(A17,July!A:V,22,0)</f>
        <v>0.79021920120659472</v>
      </c>
      <c r="P17" s="80">
        <f>VLOOKUP(A17,Aug!A:V,22,0)</f>
        <v>0.69278328068516093</v>
      </c>
      <c r="Q17" s="80">
        <f>VLOOKUP(A17,Sep!A:V,22,0)</f>
        <v>0.46998390456368899</v>
      </c>
      <c r="R17" s="80">
        <f>VLOOKUP(A17,Oct!A:V,22,0)</f>
        <v>0.69795312643595131</v>
      </c>
      <c r="S17" s="80">
        <f>VLOOKUP(A17,Nov!A:W,23,0)</f>
        <v>0.56018581503997955</v>
      </c>
      <c r="T17" s="30"/>
      <c r="U17" s="80">
        <f t="shared" si="0"/>
        <v>0.64222506558627512</v>
      </c>
    </row>
    <row r="18" spans="1:21" s="3" customFormat="1" x14ac:dyDescent="0.2">
      <c r="A18" s="4" t="s">
        <v>169</v>
      </c>
      <c r="B18" s="29" t="s">
        <v>292</v>
      </c>
      <c r="C18" s="29" t="s">
        <v>293</v>
      </c>
      <c r="D18" s="29">
        <v>104464500</v>
      </c>
      <c r="E18" s="29" t="s">
        <v>156</v>
      </c>
      <c r="F18" s="29">
        <v>3</v>
      </c>
      <c r="G18" s="29" t="s">
        <v>275</v>
      </c>
      <c r="H18" s="29" t="s">
        <v>162</v>
      </c>
      <c r="I18" s="80" t="s">
        <v>97</v>
      </c>
      <c r="J18" s="80" t="s">
        <v>97</v>
      </c>
      <c r="K18" s="80" t="s">
        <v>97</v>
      </c>
      <c r="L18" s="80" t="s">
        <v>97</v>
      </c>
      <c r="M18" s="80" t="s">
        <v>97</v>
      </c>
      <c r="N18" s="80" t="s">
        <v>97</v>
      </c>
      <c r="O18" s="80">
        <f>VLOOKUP(A18,July!A:V,22,0)</f>
        <v>0.66703450146909071</v>
      </c>
      <c r="P18" s="80">
        <f>VLOOKUP(A18,Aug!A:V,22,0)</f>
        <v>0.64146731162770587</v>
      </c>
      <c r="Q18" s="80">
        <f>VLOOKUP(A18,Sep!A:V,22,0)</f>
        <v>0.43650316731990146</v>
      </c>
      <c r="R18" s="80">
        <f>VLOOKUP(A18,Oct!A:V,22,0)</f>
        <v>0.47973719376902069</v>
      </c>
      <c r="S18" s="80">
        <f>VLOOKUP(A18,Nov!A:W,23,0)</f>
        <v>0.43314987020256551</v>
      </c>
      <c r="T18" s="30"/>
      <c r="U18" s="80">
        <f t="shared" si="0"/>
        <v>0.53157840887765695</v>
      </c>
    </row>
    <row r="19" spans="1:21" s="3" customFormat="1" x14ac:dyDescent="0.2">
      <c r="A19" s="4" t="s">
        <v>182</v>
      </c>
      <c r="B19" s="29" t="s">
        <v>294</v>
      </c>
      <c r="C19" s="29" t="s">
        <v>295</v>
      </c>
      <c r="D19" s="29">
        <v>104470480</v>
      </c>
      <c r="E19" s="29" t="s">
        <v>156</v>
      </c>
      <c r="F19" s="29">
        <v>3</v>
      </c>
      <c r="G19" s="29" t="s">
        <v>275</v>
      </c>
      <c r="H19" s="29" t="s">
        <v>162</v>
      </c>
      <c r="I19" s="80" t="s">
        <v>97</v>
      </c>
      <c r="J19" s="80" t="s">
        <v>97</v>
      </c>
      <c r="K19" s="80" t="s">
        <v>97</v>
      </c>
      <c r="L19" s="80" t="s">
        <v>97</v>
      </c>
      <c r="M19" s="80" t="s">
        <v>97</v>
      </c>
      <c r="N19" s="80" t="s">
        <v>97</v>
      </c>
      <c r="O19" s="80" t="s">
        <v>97</v>
      </c>
      <c r="P19" s="80">
        <f>VLOOKUP(A19,Aug!A:V,22,0)</f>
        <v>0.69480149946648495</v>
      </c>
      <c r="Q19" s="80">
        <f>VLOOKUP(A19,Sep!A:V,22,0)</f>
        <v>0.42160780845392354</v>
      </c>
      <c r="R19" s="80">
        <f>VLOOKUP(A19,Oct!A:V,22,0)</f>
        <v>0.74335483160445237</v>
      </c>
      <c r="S19" s="80">
        <f>VLOOKUP(A19,Nov!A:W,23,0)</f>
        <v>0.4371570263238006</v>
      </c>
      <c r="T19" s="30"/>
      <c r="U19" s="80">
        <f t="shared" si="0"/>
        <v>0.57423029146216531</v>
      </c>
    </row>
    <row r="20" spans="1:21" s="3" customFormat="1" x14ac:dyDescent="0.2">
      <c r="A20" s="4" t="s">
        <v>189</v>
      </c>
      <c r="B20" s="29" t="s">
        <v>296</v>
      </c>
      <c r="C20" s="29" t="s">
        <v>297</v>
      </c>
      <c r="D20" s="29">
        <v>104680098</v>
      </c>
      <c r="E20" s="29" t="s">
        <v>156</v>
      </c>
      <c r="F20" s="29">
        <v>3</v>
      </c>
      <c r="G20" s="29" t="s">
        <v>275</v>
      </c>
      <c r="H20" s="29" t="s">
        <v>162</v>
      </c>
      <c r="I20" s="80" t="s">
        <v>97</v>
      </c>
      <c r="J20" s="80" t="s">
        <v>97</v>
      </c>
      <c r="K20" s="80" t="s">
        <v>97</v>
      </c>
      <c r="L20" s="80" t="s">
        <v>97</v>
      </c>
      <c r="M20" s="80" t="s">
        <v>97</v>
      </c>
      <c r="N20" s="80" t="s">
        <v>97</v>
      </c>
      <c r="O20" s="80" t="s">
        <v>97</v>
      </c>
      <c r="P20" s="80" t="s">
        <v>97</v>
      </c>
      <c r="Q20" s="80">
        <f>VLOOKUP(A20,Sep!A:V,22,0)</f>
        <v>0.63940562073886165</v>
      </c>
      <c r="R20" s="80">
        <f>VLOOKUP(A20,Oct!A:V,22,0)</f>
        <v>0.74933662444173965</v>
      </c>
      <c r="S20" s="80">
        <f>VLOOKUP(A20,Nov!A:W,23,0)</f>
        <v>0.62466588219010999</v>
      </c>
      <c r="T20" s="30"/>
      <c r="U20" s="80">
        <f t="shared" si="0"/>
        <v>0.67113604245690384</v>
      </c>
    </row>
    <row r="21" spans="1:21" s="3" customFormat="1" x14ac:dyDescent="0.2">
      <c r="A21" s="4" t="s">
        <v>190</v>
      </c>
      <c r="B21" s="29" t="s">
        <v>298</v>
      </c>
      <c r="C21" s="29" t="s">
        <v>299</v>
      </c>
      <c r="D21" s="29">
        <v>104765054</v>
      </c>
      <c r="E21" s="29" t="s">
        <v>156</v>
      </c>
      <c r="F21" s="29">
        <v>3</v>
      </c>
      <c r="G21" s="29" t="s">
        <v>275</v>
      </c>
      <c r="H21" s="29" t="s">
        <v>162</v>
      </c>
      <c r="I21" s="80" t="s">
        <v>97</v>
      </c>
      <c r="J21" s="80" t="s">
        <v>97</v>
      </c>
      <c r="K21" s="80" t="s">
        <v>97</v>
      </c>
      <c r="L21" s="80" t="s">
        <v>97</v>
      </c>
      <c r="M21" s="80" t="s">
        <v>97</v>
      </c>
      <c r="N21" s="80" t="s">
        <v>97</v>
      </c>
      <c r="O21" s="80" t="s">
        <v>97</v>
      </c>
      <c r="P21" s="80" t="s">
        <v>97</v>
      </c>
      <c r="Q21" s="80">
        <f>VLOOKUP(A21,Sep!A:V,22,0)</f>
        <v>0.67068016452020562</v>
      </c>
      <c r="R21" s="80">
        <f>VLOOKUP(A21,Oct!A:V,22,0)</f>
        <v>0.67232972215317477</v>
      </c>
      <c r="S21" s="80">
        <f>VLOOKUP(A21,Nov!A:W,23,0)</f>
        <v>0.58739576956855877</v>
      </c>
      <c r="T21" s="30"/>
      <c r="U21" s="80">
        <f t="shared" si="0"/>
        <v>0.64346855208064635</v>
      </c>
    </row>
    <row r="22" spans="1:21" s="3" customFormat="1" x14ac:dyDescent="0.2">
      <c r="A22" s="4" t="s">
        <v>191</v>
      </c>
      <c r="B22" s="29" t="s">
        <v>300</v>
      </c>
      <c r="C22" s="29" t="s">
        <v>301</v>
      </c>
      <c r="D22" s="29">
        <v>104812768</v>
      </c>
      <c r="E22" s="29" t="s">
        <v>156</v>
      </c>
      <c r="F22" s="29">
        <v>3</v>
      </c>
      <c r="G22" s="29" t="s">
        <v>275</v>
      </c>
      <c r="H22" s="29" t="s">
        <v>162</v>
      </c>
      <c r="I22" s="80" t="s">
        <v>97</v>
      </c>
      <c r="J22" s="80" t="s">
        <v>97</v>
      </c>
      <c r="K22" s="80" t="s">
        <v>97</v>
      </c>
      <c r="L22" s="80" t="s">
        <v>97</v>
      </c>
      <c r="M22" s="80" t="s">
        <v>97</v>
      </c>
      <c r="N22" s="80" t="s">
        <v>97</v>
      </c>
      <c r="O22" s="80" t="s">
        <v>97</v>
      </c>
      <c r="P22" s="80" t="s">
        <v>97</v>
      </c>
      <c r="Q22" s="80">
        <f>VLOOKUP(A22,Sep!A:V,22,0)</f>
        <v>0.65494295079915066</v>
      </c>
      <c r="R22" s="80">
        <f>VLOOKUP(A22,Oct!A:V,22,0)</f>
        <v>0.74979262534152358</v>
      </c>
      <c r="S22" s="80">
        <f>VLOOKUP(A22,Nov!A:W,23,0)</f>
        <v>0.51458761098903505</v>
      </c>
      <c r="T22" s="30"/>
      <c r="U22" s="80">
        <f t="shared" si="0"/>
        <v>0.63977439570990313</v>
      </c>
    </row>
    <row r="23" spans="1:21" s="3" customFormat="1" x14ac:dyDescent="0.2">
      <c r="A23" s="4" t="s">
        <v>188</v>
      </c>
      <c r="B23" s="29" t="s">
        <v>302</v>
      </c>
      <c r="C23" s="29" t="s">
        <v>303</v>
      </c>
      <c r="D23" s="29">
        <v>104493878</v>
      </c>
      <c r="E23" s="29" t="s">
        <v>156</v>
      </c>
      <c r="F23" s="29">
        <v>3</v>
      </c>
      <c r="G23" s="29" t="s">
        <v>275</v>
      </c>
      <c r="H23" s="29" t="s">
        <v>162</v>
      </c>
      <c r="I23" s="80" t="s">
        <v>97</v>
      </c>
      <c r="J23" s="80" t="s">
        <v>97</v>
      </c>
      <c r="K23" s="80" t="s">
        <v>97</v>
      </c>
      <c r="L23" s="80" t="s">
        <v>97</v>
      </c>
      <c r="M23" s="80" t="s">
        <v>97</v>
      </c>
      <c r="N23" s="80" t="s">
        <v>97</v>
      </c>
      <c r="O23" s="80" t="s">
        <v>97</v>
      </c>
      <c r="P23" s="80">
        <f>VLOOKUP(A23,Aug!A:V,22,0)</f>
        <v>0.67177027094078634</v>
      </c>
      <c r="Q23" s="80">
        <f>VLOOKUP(A23,Sep!A:V,22,0)</f>
        <v>0.56765262395575</v>
      </c>
      <c r="R23" s="80">
        <f>VLOOKUP(A23,Oct!A:V,22,0)</f>
        <v>0.60791270586819246</v>
      </c>
      <c r="S23" s="80">
        <f>VLOOKUP(A23,Nov!A:W,23,0)</f>
        <v>0.55449929754710736</v>
      </c>
      <c r="T23" s="30"/>
      <c r="U23" s="80">
        <f t="shared" si="0"/>
        <v>0.60045872457795901</v>
      </c>
    </row>
    <row r="24" spans="1:21" s="3" customFormat="1" x14ac:dyDescent="0.2">
      <c r="A24" s="4" t="s">
        <v>217</v>
      </c>
      <c r="B24" s="29" t="s">
        <v>304</v>
      </c>
      <c r="C24" s="29" t="s">
        <v>305</v>
      </c>
      <c r="D24" s="29">
        <v>104966980</v>
      </c>
      <c r="E24" s="29" t="s">
        <v>156</v>
      </c>
      <c r="F24" s="29">
        <v>2</v>
      </c>
      <c r="G24" s="29" t="s">
        <v>275</v>
      </c>
      <c r="H24" s="29" t="s">
        <v>162</v>
      </c>
      <c r="I24" s="80" t="s">
        <v>97</v>
      </c>
      <c r="J24" s="80" t="s">
        <v>97</v>
      </c>
      <c r="K24" s="80" t="s">
        <v>97</v>
      </c>
      <c r="L24" s="80" t="s">
        <v>97</v>
      </c>
      <c r="M24" s="80" t="s">
        <v>97</v>
      </c>
      <c r="N24" s="80" t="s">
        <v>97</v>
      </c>
      <c r="O24" s="80" t="s">
        <v>97</v>
      </c>
      <c r="P24" s="80" t="s">
        <v>97</v>
      </c>
      <c r="Q24" s="80" t="s">
        <v>97</v>
      </c>
      <c r="R24" s="80" t="s">
        <v>97</v>
      </c>
      <c r="S24" s="80">
        <f>VLOOKUP(A24,Nov!A:W,23,0)</f>
        <v>0.51507020441016482</v>
      </c>
      <c r="T24" s="30"/>
      <c r="U24" s="80">
        <f t="shared" si="0"/>
        <v>0.51507020441016482</v>
      </c>
    </row>
    <row r="25" spans="1:21" s="3" customFormat="1" x14ac:dyDescent="0.2">
      <c r="A25" s="4" t="s">
        <v>218</v>
      </c>
      <c r="B25" s="29" t="s">
        <v>474</v>
      </c>
      <c r="C25" s="29" t="s">
        <v>306</v>
      </c>
      <c r="D25" s="29">
        <v>104966995</v>
      </c>
      <c r="E25" s="29" t="s">
        <v>156</v>
      </c>
      <c r="F25" s="29">
        <v>2</v>
      </c>
      <c r="G25" s="29" t="s">
        <v>275</v>
      </c>
      <c r="H25" s="29" t="s">
        <v>162</v>
      </c>
      <c r="I25" s="80" t="s">
        <v>97</v>
      </c>
      <c r="J25" s="80" t="s">
        <v>97</v>
      </c>
      <c r="K25" s="80" t="s">
        <v>97</v>
      </c>
      <c r="L25" s="80" t="s">
        <v>97</v>
      </c>
      <c r="M25" s="80" t="s">
        <v>97</v>
      </c>
      <c r="N25" s="80" t="s">
        <v>97</v>
      </c>
      <c r="O25" s="80" t="s">
        <v>97</v>
      </c>
      <c r="P25" s="80" t="s">
        <v>97</v>
      </c>
      <c r="Q25" s="80" t="s">
        <v>97</v>
      </c>
      <c r="R25" s="80" t="s">
        <v>97</v>
      </c>
      <c r="S25" s="80">
        <f>VLOOKUP(A25,Nov!A:W,23,0)</f>
        <v>0.4546716787419714</v>
      </c>
      <c r="T25" s="30"/>
      <c r="U25" s="80">
        <f t="shared" si="0"/>
        <v>0.4546716787419714</v>
      </c>
    </row>
    <row r="26" spans="1:21" s="3" customFormat="1" x14ac:dyDescent="0.2">
      <c r="A26" s="4" t="s">
        <v>166</v>
      </c>
      <c r="B26" s="29" t="s">
        <v>307</v>
      </c>
      <c r="C26" s="29" t="s">
        <v>308</v>
      </c>
      <c r="D26" s="29">
        <v>104392850</v>
      </c>
      <c r="E26" s="29" t="s">
        <v>156</v>
      </c>
      <c r="F26" s="29">
        <v>3</v>
      </c>
      <c r="G26" s="29" t="s">
        <v>275</v>
      </c>
      <c r="H26" s="29" t="s">
        <v>162</v>
      </c>
      <c r="I26" s="80" t="s">
        <v>97</v>
      </c>
      <c r="J26" s="80" t="s">
        <v>97</v>
      </c>
      <c r="K26" s="80" t="s">
        <v>97</v>
      </c>
      <c r="L26" s="80" t="s">
        <v>97</v>
      </c>
      <c r="M26" s="80" t="s">
        <v>97</v>
      </c>
      <c r="N26" s="80" t="s">
        <v>97</v>
      </c>
      <c r="O26" s="80">
        <f>VLOOKUP(A26,July!A:V,22,0)</f>
        <v>0.61640702730887531</v>
      </c>
      <c r="P26" s="80">
        <f>VLOOKUP(A26,Aug!A:V,22,0)</f>
        <v>0.80611531006574177</v>
      </c>
      <c r="Q26" s="80">
        <f>VLOOKUP(A26,Sep!A:V,22,0)</f>
        <v>0.62216222051442072</v>
      </c>
      <c r="R26" s="80">
        <f>VLOOKUP(A26,Oct!A:V,22,0)</f>
        <v>0.5863712872996153</v>
      </c>
      <c r="S26" s="80">
        <f>VLOOKUP(A26,Nov!A:W,23,0)</f>
        <v>0.49846207637002293</v>
      </c>
      <c r="T26" s="30"/>
      <c r="U26" s="80">
        <f t="shared" si="0"/>
        <v>0.62590358431173532</v>
      </c>
    </row>
    <row r="27" spans="1:21" s="3" customFormat="1" x14ac:dyDescent="0.2">
      <c r="A27" s="4" t="s">
        <v>167</v>
      </c>
      <c r="B27" s="29" t="s">
        <v>309</v>
      </c>
      <c r="C27" s="29" t="s">
        <v>310</v>
      </c>
      <c r="D27" s="29">
        <v>104435543</v>
      </c>
      <c r="E27" s="29" t="s">
        <v>156</v>
      </c>
      <c r="F27" s="29">
        <v>3</v>
      </c>
      <c r="G27" s="29" t="s">
        <v>275</v>
      </c>
      <c r="H27" s="29" t="s">
        <v>162</v>
      </c>
      <c r="I27" s="80" t="s">
        <v>97</v>
      </c>
      <c r="J27" s="80" t="s">
        <v>97</v>
      </c>
      <c r="K27" s="80" t="s">
        <v>97</v>
      </c>
      <c r="L27" s="80" t="s">
        <v>97</v>
      </c>
      <c r="M27" s="80" t="s">
        <v>97</v>
      </c>
      <c r="N27" s="80" t="s">
        <v>97</v>
      </c>
      <c r="O27" s="80">
        <f>VLOOKUP(A27,July!A:V,22,0)</f>
        <v>0.41142787167147205</v>
      </c>
      <c r="P27" s="80">
        <f>VLOOKUP(A27,Aug!A:V,22,0)</f>
        <v>0.6709748004097823</v>
      </c>
      <c r="Q27" s="80">
        <f>VLOOKUP(A27,Sep!A:V,22,0)</f>
        <v>0.30830019686865628</v>
      </c>
      <c r="R27" s="80">
        <f>VLOOKUP(A27,Oct!A:V,22,0)</f>
        <v>0.21544274645034761</v>
      </c>
      <c r="S27" s="80">
        <f>VLOOKUP(A27,Nov!A:W,23,0)</f>
        <v>0.45465876178313575</v>
      </c>
      <c r="T27" s="30"/>
      <c r="U27" s="80">
        <f t="shared" si="0"/>
        <v>0.41216087543667879</v>
      </c>
    </row>
    <row r="28" spans="1:21" s="3" customFormat="1" x14ac:dyDescent="0.2">
      <c r="A28" s="4" t="s">
        <v>60</v>
      </c>
      <c r="B28" s="29" t="s">
        <v>311</v>
      </c>
      <c r="C28" s="29" t="s">
        <v>312</v>
      </c>
      <c r="D28" s="29">
        <v>101892774</v>
      </c>
      <c r="E28" s="29" t="s">
        <v>158</v>
      </c>
      <c r="F28" s="29">
        <v>4</v>
      </c>
      <c r="G28" s="29" t="s">
        <v>313</v>
      </c>
      <c r="H28" s="29" t="s">
        <v>162</v>
      </c>
      <c r="I28" s="80">
        <f>VLOOKUP(A28,Jan!A:Y,25,0)</f>
        <v>0.69802631578947349</v>
      </c>
      <c r="J28" s="80">
        <f>VLOOKUP(A28,Feb!A:Y,25,0)</f>
        <v>0.89534883720930236</v>
      </c>
      <c r="K28" s="80">
        <f>VLOOKUP(A28,Mar!A:AJ,36,0)</f>
        <v>0.78779338675406407</v>
      </c>
      <c r="L28" s="80">
        <f>VLOOKUP(A28,Apr!A:AJ,36,0)</f>
        <v>0.91411916117798497</v>
      </c>
      <c r="M28" s="80">
        <f>VLOOKUP(A28,May!A:U,21,0)</f>
        <v>0.5493918824140106</v>
      </c>
      <c r="N28" s="80">
        <f>VLOOKUP(A28,June!A:V,22,0)</f>
        <v>0.80732832953694211</v>
      </c>
      <c r="O28" s="80">
        <f>VLOOKUP(A28,July!A:V,22,0)</f>
        <v>0.69910290025360855</v>
      </c>
      <c r="P28" s="80">
        <f>VLOOKUP(A28,Aug!A:V,22,0)</f>
        <v>0.95907728181212526</v>
      </c>
      <c r="Q28" s="80">
        <f>VLOOKUP(A28,Sep!A:V,22,0)</f>
        <v>0.53621496718183437</v>
      </c>
      <c r="R28" s="80">
        <f>VLOOKUP(A28,Oct!A:V,22,0)</f>
        <v>0.58419115063629712</v>
      </c>
      <c r="S28" s="80">
        <f>VLOOKUP(A28,Nov!A:W,23,0)</f>
        <v>0.49641930541326051</v>
      </c>
      <c r="T28" s="30"/>
      <c r="U28" s="80">
        <f t="shared" si="0"/>
        <v>0.72063759256171844</v>
      </c>
    </row>
    <row r="29" spans="1:21" s="3" customFormat="1" x14ac:dyDescent="0.2">
      <c r="A29" s="4" t="s">
        <v>57</v>
      </c>
      <c r="B29" s="29" t="s">
        <v>314</v>
      </c>
      <c r="C29" s="29" t="s">
        <v>315</v>
      </c>
      <c r="D29" s="29">
        <v>101610604</v>
      </c>
      <c r="E29" s="29" t="s">
        <v>158</v>
      </c>
      <c r="F29" s="29">
        <v>4</v>
      </c>
      <c r="G29" s="29" t="s">
        <v>313</v>
      </c>
      <c r="H29" s="29" t="s">
        <v>162</v>
      </c>
      <c r="I29" s="80">
        <f>VLOOKUP(A29,Jan!A:Y,25,0)</f>
        <v>0.61617647058823533</v>
      </c>
      <c r="J29" s="80">
        <f>VLOOKUP(A29,Feb!A:Y,25,0)</f>
        <v>0.56141304347826082</v>
      </c>
      <c r="K29" s="80">
        <f>VLOOKUP(A29,Mar!A:AJ,36,0)</f>
        <v>0.87137394344554908</v>
      </c>
      <c r="L29" s="80">
        <f>VLOOKUP(A29,Apr!A:AJ,36,0)</f>
        <v>0.89184020189505941</v>
      </c>
      <c r="M29" s="80">
        <f>VLOOKUP(A29,May!A:U,21,0)</f>
        <v>0.65996052295343188</v>
      </c>
      <c r="N29" s="80">
        <f>VLOOKUP(A29,June!A:V,22,0)</f>
        <v>0.78850422916518659</v>
      </c>
      <c r="O29" s="80">
        <f>VLOOKUP(A29,July!A:V,22,0)</f>
        <v>0.5290865241592192</v>
      </c>
      <c r="P29" s="80">
        <f>VLOOKUP(A29,Aug!A:V,22,0)</f>
        <v>0.91607379579872994</v>
      </c>
      <c r="Q29" s="80">
        <f>VLOOKUP(A29,Sep!A:V,22,0)</f>
        <v>0.67458739100694687</v>
      </c>
      <c r="R29" s="80">
        <f>VLOOKUP(A29,Oct!A:V,22,0)</f>
        <v>0.80286313683282018</v>
      </c>
      <c r="S29" s="80">
        <f>VLOOKUP(A29,Nov!A:W,23,0)</f>
        <v>0.63767883803138103</v>
      </c>
      <c r="T29" s="30"/>
      <c r="U29" s="80">
        <f t="shared" si="0"/>
        <v>0.72268709975952916</v>
      </c>
    </row>
    <row r="30" spans="1:21" s="3" customFormat="1" x14ac:dyDescent="0.2">
      <c r="A30" s="4" t="s">
        <v>71</v>
      </c>
      <c r="B30" s="29" t="s">
        <v>316</v>
      </c>
      <c r="C30" s="29" t="s">
        <v>317</v>
      </c>
      <c r="D30" s="29">
        <v>101392172</v>
      </c>
      <c r="E30" s="29" t="s">
        <v>50</v>
      </c>
      <c r="F30" s="29">
        <v>3</v>
      </c>
      <c r="G30" s="29" t="s">
        <v>313</v>
      </c>
      <c r="H30" s="29" t="s">
        <v>162</v>
      </c>
      <c r="I30" s="80">
        <f>VLOOKUP(A30,Jan!A:Y,25,0)</f>
        <v>0.34545454545454529</v>
      </c>
      <c r="J30" s="80">
        <f>VLOOKUP(A30,Feb!A:Y,25,0)</f>
        <v>0.65657894736842093</v>
      </c>
      <c r="K30" s="80">
        <f>VLOOKUP(A30,Mar!A:AJ,36,0)</f>
        <v>0.43541742189744176</v>
      </c>
      <c r="L30" s="80">
        <f>VLOOKUP(A30,Apr!A:AJ,36,0)</f>
        <v>0.64796146982259994</v>
      </c>
      <c r="M30" s="80">
        <f>VLOOKUP(A30,May!A:U,21,0)</f>
        <v>0.49508849373256159</v>
      </c>
      <c r="N30" s="80">
        <f>VLOOKUP(A30,June!A:V,22,0)</f>
        <v>0.77772755946981909</v>
      </c>
      <c r="O30" s="80">
        <f>VLOOKUP(A30,July!A:V,22,0)</f>
        <v>0.48816591390190012</v>
      </c>
      <c r="P30" s="80">
        <f>VLOOKUP(A30,Aug!A:V,22,0)</f>
        <v>0.80018361566444951</v>
      </c>
      <c r="Q30" s="80">
        <f>VLOOKUP(A30,Sep!A:V,22,0)</f>
        <v>0.5883842750465883</v>
      </c>
      <c r="R30" s="80">
        <f>VLOOKUP(A30,Oct!A:V,22,0)</f>
        <v>0.36346549041871024</v>
      </c>
      <c r="S30" s="80">
        <f>VLOOKUP(A30,Nov!A:W,23,0)</f>
        <v>0.36298901469167255</v>
      </c>
      <c r="T30" s="30"/>
      <c r="U30" s="80">
        <f t="shared" si="0"/>
        <v>0.54194697704260986</v>
      </c>
    </row>
    <row r="31" spans="1:21" s="3" customFormat="1" x14ac:dyDescent="0.2">
      <c r="A31" s="97" t="s">
        <v>122</v>
      </c>
      <c r="B31" s="29" t="s">
        <v>318</v>
      </c>
      <c r="C31" s="29" t="s">
        <v>319</v>
      </c>
      <c r="D31" s="29">
        <v>102990506</v>
      </c>
      <c r="E31" s="29" t="s">
        <v>158</v>
      </c>
      <c r="F31" s="29">
        <v>3</v>
      </c>
      <c r="G31" s="29" t="s">
        <v>313</v>
      </c>
      <c r="H31" s="29" t="s">
        <v>162</v>
      </c>
      <c r="I31" s="80">
        <v>0.63</v>
      </c>
      <c r="J31" s="80">
        <v>0.71</v>
      </c>
      <c r="K31" s="80">
        <f>VLOOKUP(A31,Mar!A:AJ,36,0)</f>
        <v>0.78202323998080825</v>
      </c>
      <c r="L31" s="80">
        <f>VLOOKUP(A31,Apr!A:AJ,36,0)</f>
        <v>0.7560177565137205</v>
      </c>
      <c r="M31" s="80">
        <f>VLOOKUP(A31,May!A:U,21,0)</f>
        <v>0.47188322788570836</v>
      </c>
      <c r="N31" s="80">
        <f>VLOOKUP(A31,June!A:V,22,0)</f>
        <v>0.76482405883441451</v>
      </c>
      <c r="O31" s="80">
        <f>VLOOKUP(A31,July!A:V,22,0)</f>
        <v>0.65212837711893257</v>
      </c>
      <c r="P31" s="80">
        <f>VLOOKUP(A31,Aug!A:V,22,0)</f>
        <v>0.82663472604324684</v>
      </c>
      <c r="Q31" s="80">
        <f>VLOOKUP(A31,Sep!A:V,22,0)</f>
        <v>0.45415262172492471</v>
      </c>
      <c r="R31" s="80">
        <f>VLOOKUP(A31,Oct!A:V,22,0)</f>
        <v>0.72852447486452843</v>
      </c>
      <c r="S31" s="80">
        <f>VLOOKUP(A31,Nov!A:W,23,0)</f>
        <v>0.6412725966404742</v>
      </c>
      <c r="T31" s="30"/>
      <c r="U31" s="80">
        <f t="shared" si="0"/>
        <v>0.67431464360061433</v>
      </c>
    </row>
    <row r="32" spans="1:21" s="3" customFormat="1" x14ac:dyDescent="0.2">
      <c r="A32" s="4" t="s">
        <v>69</v>
      </c>
      <c r="B32" s="29" t="s">
        <v>320</v>
      </c>
      <c r="C32" s="29" t="s">
        <v>321</v>
      </c>
      <c r="D32" s="29">
        <v>100777850</v>
      </c>
      <c r="E32" s="29" t="s">
        <v>322</v>
      </c>
      <c r="F32" s="29">
        <v>4</v>
      </c>
      <c r="G32" s="29" t="s">
        <v>313</v>
      </c>
      <c r="H32" s="29" t="s">
        <v>162</v>
      </c>
      <c r="I32" s="80">
        <f>VLOOKUP(A32,Jan!A:Y,25,0)</f>
        <v>0.62499999999999978</v>
      </c>
      <c r="J32" s="80">
        <f>VLOOKUP(A32,Feb!A:Y,25,0)</f>
        <v>0.71418918918918917</v>
      </c>
      <c r="K32" s="80">
        <f>VLOOKUP(A32,Mar!A:AJ,36,0)</f>
        <v>0.93021255162398242</v>
      </c>
      <c r="L32" s="80">
        <f>VLOOKUP(A32,Apr!A:AJ,36,0)</f>
        <v>0.87702134375929486</v>
      </c>
      <c r="M32" s="80">
        <f>VLOOKUP(A32,May!A:U,21,0)</f>
        <v>0.59720675110505606</v>
      </c>
      <c r="N32" s="80">
        <f>VLOOKUP(A32,June!A:V,22,0)</f>
        <v>0.75261135129450063</v>
      </c>
      <c r="O32" s="80">
        <f>VLOOKUP(A32,July!A:V,22,0)</f>
        <v>0.7430865491127574</v>
      </c>
      <c r="P32" s="80">
        <f>VLOOKUP(A32,Aug!A:V,22,0)</f>
        <v>0.90992330907105334</v>
      </c>
      <c r="Q32" s="80">
        <f>VLOOKUP(A32,Sep!A:V,22,0)</f>
        <v>0.68417646751927474</v>
      </c>
      <c r="R32" s="80">
        <f>VLOOKUP(A32,Oct!A:V,22,0)</f>
        <v>0.54605911330049262</v>
      </c>
      <c r="S32" s="80">
        <f>VLOOKUP(A32,Nov!A:W,23,0)</f>
        <v>0.54067495404735721</v>
      </c>
      <c r="T32" s="30"/>
      <c r="U32" s="80">
        <f t="shared" ref="U32:U111" si="1">AVERAGE(I32:T32)</f>
        <v>0.72001468909299615</v>
      </c>
    </row>
    <row r="33" spans="1:21" s="3" customFormat="1" x14ac:dyDescent="0.2">
      <c r="A33" s="97" t="s">
        <v>121</v>
      </c>
      <c r="B33" s="29" t="s">
        <v>323</v>
      </c>
      <c r="C33" s="29" t="s">
        <v>324</v>
      </c>
      <c r="D33" s="29">
        <v>101989180</v>
      </c>
      <c r="E33" s="29" t="s">
        <v>325</v>
      </c>
      <c r="F33" s="29">
        <v>3</v>
      </c>
      <c r="G33" s="29" t="s">
        <v>313</v>
      </c>
      <c r="H33" s="29" t="s">
        <v>162</v>
      </c>
      <c r="I33" s="80">
        <v>0.5</v>
      </c>
      <c r="J33" s="80">
        <v>0.65</v>
      </c>
      <c r="K33" s="80">
        <f>VLOOKUP(A33,Mar!A:AJ,36,0)</f>
        <v>0.68015283096199064</v>
      </c>
      <c r="L33" s="80">
        <f>VLOOKUP(A33,Apr!A:AJ,36,0)</f>
        <v>0.80130805794284954</v>
      </c>
      <c r="M33" s="80">
        <f>VLOOKUP(A33,May!A:U,21,0)</f>
        <v>0.58590556211876454</v>
      </c>
      <c r="N33" s="80">
        <f>VLOOKUP(A33,June!A:V,22,0)</f>
        <v>0.73086081922784318</v>
      </c>
      <c r="O33" s="80">
        <f>VLOOKUP(A33,July!A:V,22,0)</f>
        <v>0.56982637995275998</v>
      </c>
      <c r="P33" s="80">
        <f>VLOOKUP(A33,Aug!A:V,22,0)</f>
        <v>0.89031578733796535</v>
      </c>
      <c r="Q33" s="80">
        <f>VLOOKUP(A33,Sep!A:V,22,0)</f>
        <v>0.4721055446568197</v>
      </c>
      <c r="R33" s="80">
        <f>VLOOKUP(A33,Oct!A:V,22,0)</f>
        <v>0.25950261185091539</v>
      </c>
      <c r="S33" s="80">
        <f>VLOOKUP(A33,Nov!A:W,23,0)</f>
        <v>0.28762730555843236</v>
      </c>
      <c r="T33" s="30"/>
      <c r="U33" s="80">
        <f t="shared" si="1"/>
        <v>0.58432771814621287</v>
      </c>
    </row>
    <row r="34" spans="1:21" s="3" customFormat="1" x14ac:dyDescent="0.2">
      <c r="A34" s="4" t="s">
        <v>59</v>
      </c>
      <c r="B34" s="29" t="s">
        <v>326</v>
      </c>
      <c r="C34" s="29" t="s">
        <v>327</v>
      </c>
      <c r="D34" s="29">
        <v>101153201</v>
      </c>
      <c r="E34" s="29" t="s">
        <v>325</v>
      </c>
      <c r="F34" s="29">
        <v>3</v>
      </c>
      <c r="G34" s="29" t="s">
        <v>313</v>
      </c>
      <c r="H34" s="29" t="s">
        <v>162</v>
      </c>
      <c r="I34" s="80">
        <f>VLOOKUP(A34,Jan!A:Y,25,0)</f>
        <v>0.50344827586206886</v>
      </c>
      <c r="J34" s="80">
        <f>VLOOKUP(A34,Feb!A:Y,25,0)</f>
        <v>0.80901162790697678</v>
      </c>
      <c r="K34" s="80">
        <f>VLOOKUP(A34,Mar!A:AJ,36,0)</f>
        <v>0.65605342306028636</v>
      </c>
      <c r="L34" s="80">
        <f>VLOOKUP(A34,Apr!A:AJ,36,0)</f>
        <v>0.7581003715505148</v>
      </c>
      <c r="M34" s="80">
        <f>VLOOKUP(A34,May!A:U,21,0)</f>
        <v>0.73401205025849081</v>
      </c>
      <c r="N34" s="80">
        <f>VLOOKUP(A34,June!A:V,22,0)</f>
        <v>0.68927170502092061</v>
      </c>
      <c r="O34" s="80">
        <f>VLOOKUP(A34,July!A:V,22,0)</f>
        <v>0.55915149475870607</v>
      </c>
      <c r="P34" s="80">
        <f>VLOOKUP(A34,Aug!A:V,22,0)</f>
        <v>0.82169734877006884</v>
      </c>
      <c r="Q34" s="80">
        <f>VLOOKUP(A34,Sep!A:V,22,0)</f>
        <v>0.65892193952203482</v>
      </c>
      <c r="R34" s="80">
        <f>VLOOKUP(A34,Oct!A:V,22,0)</f>
        <v>0.63534384674206767</v>
      </c>
      <c r="S34" s="80">
        <f>VLOOKUP(A34,Nov!A:W,23,0)</f>
        <v>0.5842023291954086</v>
      </c>
      <c r="T34" s="30"/>
      <c r="U34" s="80">
        <f t="shared" si="1"/>
        <v>0.67356494660432209</v>
      </c>
    </row>
    <row r="35" spans="1:21" s="3" customFormat="1" x14ac:dyDescent="0.2">
      <c r="A35" s="4" t="s">
        <v>68</v>
      </c>
      <c r="B35" s="29" t="s">
        <v>328</v>
      </c>
      <c r="C35" s="29" t="s">
        <v>329</v>
      </c>
      <c r="D35" s="29">
        <v>101894660</v>
      </c>
      <c r="E35" s="29" t="s">
        <v>325</v>
      </c>
      <c r="F35" s="29">
        <v>3</v>
      </c>
      <c r="G35" s="29" t="s">
        <v>313</v>
      </c>
      <c r="H35" s="29" t="s">
        <v>162</v>
      </c>
      <c r="I35" s="80">
        <f>VLOOKUP(A35,Jan!A:Y,25,0)</f>
        <v>0.55000000000000004</v>
      </c>
      <c r="J35" s="80">
        <f>VLOOKUP(A35,Feb!A:Y,25,0)</f>
        <v>0.62826086956521743</v>
      </c>
      <c r="K35" s="80">
        <f>VLOOKUP(A35,Mar!A:AJ,36,0)</f>
        <v>0.69023665481565655</v>
      </c>
      <c r="L35" s="80">
        <f>VLOOKUP(A35,Apr!A:AJ,36,0)</f>
        <v>0.85997470675265586</v>
      </c>
      <c r="M35" s="80">
        <f>VLOOKUP(A35,May!A:U,21,0)</f>
        <v>0.775528569823421</v>
      </c>
      <c r="N35" s="80">
        <f>VLOOKUP(A35,June!A:V,22,0)</f>
        <v>0.6672770349561995</v>
      </c>
      <c r="O35" s="80">
        <f>VLOOKUP(A35,July!A:V,22,0)</f>
        <v>0.65628917446019797</v>
      </c>
      <c r="P35" s="80">
        <f>VLOOKUP(A35,Aug!A:V,22,0)</f>
        <v>0.91089071617794348</v>
      </c>
      <c r="Q35" s="80">
        <f>VLOOKUP(A35,Sep!A:V,22,0)</f>
        <v>0.47222505764059952</v>
      </c>
      <c r="R35" s="80">
        <f>VLOOKUP(A35,Oct!A:V,22,0)</f>
        <v>0.70003414737444924</v>
      </c>
      <c r="S35" s="80">
        <f>VLOOKUP(A35,Nov!A:W,23,0)</f>
        <v>0.72207370116646863</v>
      </c>
      <c r="T35" s="30"/>
      <c r="U35" s="80">
        <f t="shared" si="1"/>
        <v>0.6938900575211645</v>
      </c>
    </row>
    <row r="36" spans="1:21" s="3" customFormat="1" x14ac:dyDescent="0.2">
      <c r="A36" s="4" t="s">
        <v>74</v>
      </c>
      <c r="B36" s="29" t="s">
        <v>330</v>
      </c>
      <c r="C36" s="29" t="s">
        <v>331</v>
      </c>
      <c r="D36" s="29">
        <v>103461342</v>
      </c>
      <c r="E36" s="29" t="s">
        <v>158</v>
      </c>
      <c r="F36" s="29">
        <v>2</v>
      </c>
      <c r="G36" s="29" t="s">
        <v>313</v>
      </c>
      <c r="H36" s="29" t="s">
        <v>162</v>
      </c>
      <c r="I36" s="80">
        <f>VLOOKUP(A36,Jan!A:Y,25,0)</f>
        <v>0.32499999999999996</v>
      </c>
      <c r="J36" s="80">
        <f>VLOOKUP(A36,Feb!A:Y,25,0)</f>
        <v>0.55000000000000004</v>
      </c>
      <c r="K36" s="80">
        <f>VLOOKUP(A36,Mar!A:AJ,36,0)</f>
        <v>0.57072830477671255</v>
      </c>
      <c r="L36" s="80">
        <f>VLOOKUP(A36,Apr!A:AJ,36,0)</f>
        <v>0.55262073748200702</v>
      </c>
      <c r="M36" s="80">
        <f>VLOOKUP(A36,May!A:U,21,0)</f>
        <v>0.35538804638715427</v>
      </c>
      <c r="N36" s="80">
        <f>VLOOKUP(A36,June!A:V,22,0)</f>
        <v>0.63897156713579328</v>
      </c>
      <c r="O36" s="80">
        <f>VLOOKUP(A36,July!A:V,22,0)</f>
        <v>0.45746267767655402</v>
      </c>
      <c r="P36" s="80">
        <f>VLOOKUP(A36,Aug!A:V,22,0)</f>
        <v>0.81488351808746839</v>
      </c>
      <c r="Q36" s="80">
        <f>VLOOKUP(A36,Sep!A:V,22,0)</f>
        <v>0.45144524477717163</v>
      </c>
      <c r="R36" s="80">
        <f>VLOOKUP(A36,Oct!A:V,22,0)</f>
        <v>0.53389392166181626</v>
      </c>
      <c r="S36" s="80">
        <f>VLOOKUP(A36,Nov!A:W,23,0)</f>
        <v>0.55680847025693347</v>
      </c>
      <c r="T36" s="30"/>
      <c r="U36" s="80">
        <f t="shared" si="1"/>
        <v>0.52792749893105551</v>
      </c>
    </row>
    <row r="37" spans="1:21" s="3" customFormat="1" x14ac:dyDescent="0.2">
      <c r="A37" s="4" t="s">
        <v>67</v>
      </c>
      <c r="B37" s="29" t="s">
        <v>332</v>
      </c>
      <c r="C37" s="29" t="s">
        <v>333</v>
      </c>
      <c r="D37" s="29">
        <v>101892773</v>
      </c>
      <c r="E37" s="29" t="s">
        <v>50</v>
      </c>
      <c r="F37" s="29">
        <v>3</v>
      </c>
      <c r="G37" s="29" t="s">
        <v>313</v>
      </c>
      <c r="H37" s="29" t="s">
        <v>162</v>
      </c>
      <c r="I37" s="80">
        <f>VLOOKUP(A37,Jan!A:Y,25,0)</f>
        <v>0.3074152542372881</v>
      </c>
      <c r="J37" s="80">
        <f>VLOOKUP(A37,Feb!A:Y,25,0)</f>
        <v>0.63138297872340421</v>
      </c>
      <c r="K37" s="80">
        <f>VLOOKUP(A37,Mar!A:AJ,36,0)</f>
        <v>0.54724562845594094</v>
      </c>
      <c r="L37" s="80">
        <f>VLOOKUP(A37,Apr!A:AJ,36,0)</f>
        <v>0.68618770851130173</v>
      </c>
      <c r="M37" s="80">
        <f>VLOOKUP(A37,May!A:U,21,0)</f>
        <v>0.52822712846017938</v>
      </c>
      <c r="N37" s="80">
        <f>VLOOKUP(A37,June!A:V,22,0)</f>
        <v>0.59554365728413861</v>
      </c>
      <c r="O37" s="80">
        <f>VLOOKUP(A37,July!A:V,22,0)</f>
        <v>0.58589114864310687</v>
      </c>
      <c r="P37" s="80">
        <f>VLOOKUP(A37,Aug!A:V,22,0)</f>
        <v>0.83675598734207923</v>
      </c>
      <c r="Q37" s="80">
        <f>VLOOKUP(A37,Sep!A:V,22,0)</f>
        <v>0.53576632076309394</v>
      </c>
      <c r="R37" s="80">
        <f>VLOOKUP(A37,Oct!A:V,22,0)</f>
        <v>0.57706236939787514</v>
      </c>
      <c r="S37" s="80">
        <f>VLOOKUP(A37,Nov!A:W,23,0)</f>
        <v>0.58503789947459239</v>
      </c>
      <c r="T37" s="30"/>
      <c r="U37" s="80">
        <f t="shared" si="1"/>
        <v>0.5833196437539091</v>
      </c>
    </row>
    <row r="38" spans="1:21" s="3" customFormat="1" x14ac:dyDescent="0.2">
      <c r="A38" s="4" t="s">
        <v>150</v>
      </c>
      <c r="B38" s="29" t="s">
        <v>334</v>
      </c>
      <c r="C38" s="29" t="s">
        <v>335</v>
      </c>
      <c r="D38" s="29">
        <v>943963</v>
      </c>
      <c r="E38" s="29" t="s">
        <v>158</v>
      </c>
      <c r="F38" s="29">
        <v>3</v>
      </c>
      <c r="G38" s="29" t="s">
        <v>313</v>
      </c>
      <c r="H38" s="29" t="s">
        <v>162</v>
      </c>
      <c r="I38" s="80" t="s">
        <v>97</v>
      </c>
      <c r="J38" s="80" t="s">
        <v>97</v>
      </c>
      <c r="K38" s="80" t="s">
        <v>97</v>
      </c>
      <c r="L38" s="80" t="s">
        <v>97</v>
      </c>
      <c r="M38" s="80" t="s">
        <v>97</v>
      </c>
      <c r="N38" s="80">
        <f>VLOOKUP(A38,June!A:V,22,0)</f>
        <v>0.57443376759224063</v>
      </c>
      <c r="O38" s="80">
        <f>VLOOKUP(A38,July!A:V,22,0)</f>
        <v>0.56471376751335156</v>
      </c>
      <c r="P38" s="80">
        <f>VLOOKUP(A38,Aug!A:V,22,0)</f>
        <v>0.8405113971006859</v>
      </c>
      <c r="Q38" s="80">
        <f>VLOOKUP(A38,Sep!A:V,22,0)</f>
        <v>0.46249470246312041</v>
      </c>
      <c r="R38" s="80">
        <f>VLOOKUP(A38,Oct!A:V,22,0)</f>
        <v>0.4988700457846601</v>
      </c>
      <c r="S38" s="80">
        <f>VLOOKUP(A38,Nov!A:W,23,0)</f>
        <v>0.42345408374348353</v>
      </c>
      <c r="T38" s="30"/>
      <c r="U38" s="80">
        <f t="shared" si="1"/>
        <v>0.56074629403292375</v>
      </c>
    </row>
    <row r="39" spans="1:21" s="3" customFormat="1" x14ac:dyDescent="0.2">
      <c r="A39" s="4" t="s">
        <v>72</v>
      </c>
      <c r="B39" s="29" t="s">
        <v>336</v>
      </c>
      <c r="C39" s="29" t="s">
        <v>337</v>
      </c>
      <c r="D39" s="29">
        <v>103601283</v>
      </c>
      <c r="E39" s="29" t="s">
        <v>158</v>
      </c>
      <c r="F39" s="29">
        <v>3</v>
      </c>
      <c r="G39" s="29" t="s">
        <v>313</v>
      </c>
      <c r="H39" s="29" t="s">
        <v>162</v>
      </c>
      <c r="I39" s="80">
        <f>VLOOKUP(A39,Jan!A:Y,25,0)</f>
        <v>0.18529411764705866</v>
      </c>
      <c r="J39" s="80">
        <f>VLOOKUP(A39,Feb!A:Y,25,0)</f>
        <v>0.46964285714285714</v>
      </c>
      <c r="K39" s="80">
        <f>VLOOKUP(A39,Mar!A:AJ,36,0)</f>
        <v>0.33505704073407905</v>
      </c>
      <c r="L39" s="80">
        <f>VLOOKUP(A39,Apr!A:AJ,36,0)</f>
        <v>0.36574583177807035</v>
      </c>
      <c r="M39" s="80">
        <f>VLOOKUP(A39,May!A:U,21,0)</f>
        <v>0.33850902839135522</v>
      </c>
      <c r="N39" s="80">
        <f>VLOOKUP(A39,June!A:V,22,0)</f>
        <v>0.52369249314328037</v>
      </c>
      <c r="O39" s="80">
        <f>VLOOKUP(A39,July!A:V,22,0)</f>
        <v>0.51951846282331027</v>
      </c>
      <c r="P39" s="80">
        <f>VLOOKUP(A39,Aug!A:V,22,0)</f>
        <v>0.88674729361797999</v>
      </c>
      <c r="Q39" s="80">
        <f>VLOOKUP(A39,Sep!A:V,22,0)</f>
        <v>0.57154797614721475</v>
      </c>
      <c r="R39" s="80">
        <f>VLOOKUP(A39,Oct!A:V,22,0)</f>
        <v>0.57792867101819767</v>
      </c>
      <c r="S39" s="80">
        <f>VLOOKUP(A39,Nov!A:W,23,0)</f>
        <v>0.54259694620415566</v>
      </c>
      <c r="T39" s="30"/>
      <c r="U39" s="80">
        <f t="shared" si="1"/>
        <v>0.48329824714977809</v>
      </c>
    </row>
    <row r="40" spans="1:21" s="3" customFormat="1" x14ac:dyDescent="0.2">
      <c r="A40" s="4" t="s">
        <v>62</v>
      </c>
      <c r="B40" s="29" t="s">
        <v>338</v>
      </c>
      <c r="C40" s="29" t="s">
        <v>339</v>
      </c>
      <c r="D40" s="29">
        <v>647389</v>
      </c>
      <c r="E40" s="29" t="s">
        <v>325</v>
      </c>
      <c r="F40" s="29">
        <v>4</v>
      </c>
      <c r="G40" s="29" t="s">
        <v>313</v>
      </c>
      <c r="H40" s="29" t="s">
        <v>162</v>
      </c>
      <c r="I40" s="80">
        <f>VLOOKUP(A40,Jan!A:Y,25,0)</f>
        <v>0.38018867924528299</v>
      </c>
      <c r="J40" s="80">
        <f>VLOOKUP(A40,Feb!A:Y,25,0)</f>
        <v>0.47241379310344833</v>
      </c>
      <c r="K40" s="80">
        <f>VLOOKUP(A40,Mar!A:AJ,36,0)</f>
        <v>0.52331225381289215</v>
      </c>
      <c r="L40" s="80">
        <f>VLOOKUP(A40,Apr!A:AJ,36,0)</f>
        <v>0.58694984096971581</v>
      </c>
      <c r="M40" s="80">
        <f>VLOOKUP(A40,May!A:U,21,0)</f>
        <v>0.84409812124754269</v>
      </c>
      <c r="N40" s="80">
        <f>VLOOKUP(A40,June!A:V,22,0)</f>
        <v>0.69873978498928968</v>
      </c>
      <c r="O40" s="80">
        <f>VLOOKUP(A40,July!A:V,22,0)</f>
        <v>0.55403920999740086</v>
      </c>
      <c r="P40" s="80">
        <f>VLOOKUP(A40,Aug!A:V,22,0)</f>
        <v>0.72451717982670416</v>
      </c>
      <c r="Q40" s="80">
        <f>VLOOKUP(A40,Sep!A:V,22,0)</f>
        <v>0.51578424840890202</v>
      </c>
      <c r="R40" s="80">
        <f>VLOOKUP(A40,Oct!A:V,22,0)</f>
        <v>0.44334766598059694</v>
      </c>
      <c r="S40" s="80">
        <f>VLOOKUP(A40,Nov!A:W,23,0)</f>
        <v>0.36302412443835197</v>
      </c>
      <c r="T40" s="30"/>
      <c r="U40" s="80">
        <f t="shared" si="1"/>
        <v>0.55512862745637537</v>
      </c>
    </row>
    <row r="41" spans="1:21" s="3" customFormat="1" x14ac:dyDescent="0.2">
      <c r="A41" s="4" t="s">
        <v>173</v>
      </c>
      <c r="B41" s="29" t="s">
        <v>340</v>
      </c>
      <c r="C41" s="29" t="s">
        <v>341</v>
      </c>
      <c r="D41" s="29">
        <v>104414157</v>
      </c>
      <c r="E41" s="29" t="s">
        <v>325</v>
      </c>
      <c r="F41" s="29">
        <v>3</v>
      </c>
      <c r="G41" s="29" t="s">
        <v>313</v>
      </c>
      <c r="H41" s="29" t="s">
        <v>162</v>
      </c>
      <c r="I41" s="80" t="s">
        <v>97</v>
      </c>
      <c r="J41" s="80" t="s">
        <v>97</v>
      </c>
      <c r="K41" s="80" t="s">
        <v>97</v>
      </c>
      <c r="L41" s="80" t="s">
        <v>97</v>
      </c>
      <c r="M41" s="80" t="s">
        <v>97</v>
      </c>
      <c r="N41" s="80" t="s">
        <v>97</v>
      </c>
      <c r="O41" s="80">
        <f>VLOOKUP(A41,July!A:V,22,0)</f>
        <v>0.53409636130810434</v>
      </c>
      <c r="P41" s="80">
        <f>VLOOKUP(A41,Aug!A:V,22,0)</f>
        <v>0.7611238253670326</v>
      </c>
      <c r="Q41" s="80">
        <f>VLOOKUP(A41,Sep!A:V,22,0)</f>
        <v>0.57422629318132412</v>
      </c>
      <c r="R41" s="80">
        <f>VLOOKUP(A41,Oct!A:V,22,0)</f>
        <v>0.52211542332112426</v>
      </c>
      <c r="S41" s="80">
        <f>VLOOKUP(A41,Nov!A:W,23,0)</f>
        <v>0.44117064723245136</v>
      </c>
      <c r="T41" s="30"/>
      <c r="U41" s="80">
        <f t="shared" si="1"/>
        <v>0.56654651008200729</v>
      </c>
    </row>
    <row r="42" spans="1:21" s="3" customFormat="1" x14ac:dyDescent="0.2">
      <c r="A42" s="4" t="s">
        <v>174</v>
      </c>
      <c r="B42" s="29" t="s">
        <v>342</v>
      </c>
      <c r="C42" s="29" t="s">
        <v>343</v>
      </c>
      <c r="D42" s="29">
        <v>104578573</v>
      </c>
      <c r="E42" s="29" t="s">
        <v>50</v>
      </c>
      <c r="F42" s="29">
        <v>2</v>
      </c>
      <c r="G42" s="29" t="s">
        <v>313</v>
      </c>
      <c r="H42" s="29" t="s">
        <v>162</v>
      </c>
      <c r="I42" s="80" t="s">
        <v>97</v>
      </c>
      <c r="J42" s="80" t="s">
        <v>97</v>
      </c>
      <c r="K42" s="80" t="s">
        <v>97</v>
      </c>
      <c r="L42" s="80" t="s">
        <v>97</v>
      </c>
      <c r="M42" s="80" t="s">
        <v>97</v>
      </c>
      <c r="N42" s="80" t="s">
        <v>97</v>
      </c>
      <c r="O42" s="80">
        <f>VLOOKUP(A42,July!A:V,22,0)</f>
        <v>0.48369872757857818</v>
      </c>
      <c r="P42" s="80">
        <f>VLOOKUP(A42,Aug!A:V,22,0)</f>
        <v>0.83371600531187096</v>
      </c>
      <c r="Q42" s="80">
        <f>VLOOKUP(A42,Sep!A:V,22,0)</f>
        <v>0.41389743275915492</v>
      </c>
      <c r="R42" s="80">
        <f>VLOOKUP(A42,Oct!A:V,22,0)</f>
        <v>0.61576876785179291</v>
      </c>
      <c r="S42" s="80">
        <f>VLOOKUP(A42,Nov!A:W,23,0)</f>
        <v>0.67392092021774419</v>
      </c>
      <c r="T42" s="30"/>
      <c r="U42" s="80">
        <f t="shared" si="1"/>
        <v>0.60420037074382826</v>
      </c>
    </row>
    <row r="43" spans="1:21" s="3" customFormat="1" x14ac:dyDescent="0.2">
      <c r="A43" s="4" t="s">
        <v>221</v>
      </c>
      <c r="B43" s="29" t="s">
        <v>344</v>
      </c>
      <c r="C43" s="29" t="s">
        <v>345</v>
      </c>
      <c r="D43" s="29">
        <v>105321364</v>
      </c>
      <c r="E43" s="29" t="s">
        <v>50</v>
      </c>
      <c r="F43" s="29">
        <v>2</v>
      </c>
      <c r="G43" s="29" t="s">
        <v>313</v>
      </c>
      <c r="H43" s="29" t="s">
        <v>162</v>
      </c>
      <c r="I43" s="80" t="s">
        <v>97</v>
      </c>
      <c r="J43" s="80" t="s">
        <v>97</v>
      </c>
      <c r="K43" s="80" t="s">
        <v>97</v>
      </c>
      <c r="L43" s="80" t="s">
        <v>97</v>
      </c>
      <c r="M43" s="80" t="s">
        <v>97</v>
      </c>
      <c r="N43" s="80" t="s">
        <v>97</v>
      </c>
      <c r="O43" s="80" t="s">
        <v>97</v>
      </c>
      <c r="P43" s="80" t="s">
        <v>97</v>
      </c>
      <c r="Q43" s="80" t="s">
        <v>97</v>
      </c>
      <c r="R43" s="80" t="s">
        <v>97</v>
      </c>
      <c r="S43" s="80">
        <f>VLOOKUP(A43,Nov!A:W,23,0)</f>
        <v>0.42711555957930347</v>
      </c>
      <c r="T43" s="30"/>
      <c r="U43" s="80">
        <f t="shared" si="1"/>
        <v>0.42711555957930347</v>
      </c>
    </row>
    <row r="44" spans="1:21" s="3" customFormat="1" x14ac:dyDescent="0.2">
      <c r="A44" s="4" t="s">
        <v>225</v>
      </c>
      <c r="B44" s="29" t="s">
        <v>346</v>
      </c>
      <c r="C44" s="29" t="s">
        <v>347</v>
      </c>
      <c r="D44" s="29">
        <v>105627023</v>
      </c>
      <c r="E44" s="29" t="s">
        <v>50</v>
      </c>
      <c r="F44" s="29">
        <v>3</v>
      </c>
      <c r="G44" s="29" t="s">
        <v>313</v>
      </c>
      <c r="H44" s="29" t="s">
        <v>162</v>
      </c>
      <c r="I44" s="80" t="s">
        <v>97</v>
      </c>
      <c r="J44" s="80" t="s">
        <v>97</v>
      </c>
      <c r="K44" s="80" t="s">
        <v>97</v>
      </c>
      <c r="L44" s="80" t="s">
        <v>97</v>
      </c>
      <c r="M44" s="80" t="s">
        <v>97</v>
      </c>
      <c r="N44" s="80" t="s">
        <v>97</v>
      </c>
      <c r="O44" s="80" t="s">
        <v>97</v>
      </c>
      <c r="P44" s="80" t="s">
        <v>97</v>
      </c>
      <c r="Q44" s="80" t="s">
        <v>97</v>
      </c>
      <c r="R44" s="80" t="s">
        <v>97</v>
      </c>
      <c r="S44" s="80" t="s">
        <v>97</v>
      </c>
      <c r="T44" s="30"/>
      <c r="U44" s="80" t="e">
        <f t="shared" si="1"/>
        <v>#DIV/0!</v>
      </c>
    </row>
    <row r="45" spans="1:21" s="3" customFormat="1" x14ac:dyDescent="0.2">
      <c r="A45" s="4" t="s">
        <v>147</v>
      </c>
      <c r="B45" s="29" t="s">
        <v>348</v>
      </c>
      <c r="C45" s="29" t="s">
        <v>349</v>
      </c>
      <c r="D45" s="29">
        <v>104344278</v>
      </c>
      <c r="E45" s="29" t="s">
        <v>159</v>
      </c>
      <c r="F45" s="29">
        <v>3</v>
      </c>
      <c r="G45" s="29" t="s">
        <v>140</v>
      </c>
      <c r="H45" s="29" t="s">
        <v>162</v>
      </c>
      <c r="I45" s="80" t="s">
        <v>97</v>
      </c>
      <c r="J45" s="80" t="s">
        <v>97</v>
      </c>
      <c r="K45" s="80" t="s">
        <v>97</v>
      </c>
      <c r="L45" s="80" t="s">
        <v>97</v>
      </c>
      <c r="M45" s="80" t="s">
        <v>97</v>
      </c>
      <c r="N45" s="80">
        <f>VLOOKUP(A45,June!A:V,22,0)</f>
        <v>0.32021428449880884</v>
      </c>
      <c r="O45" s="80">
        <f>VLOOKUP(A45,July!A:V,22,0)</f>
        <v>0.54068899130459525</v>
      </c>
      <c r="P45" s="80">
        <f>VLOOKUP(A45,Aug!A:V,22,0)</f>
        <v>0.62670331955641745</v>
      </c>
      <c r="Q45" s="80">
        <f>VLOOKUP(A45,Sep!A:V,22,0)</f>
        <v>0.41538026000900896</v>
      </c>
      <c r="R45" s="80">
        <f>VLOOKUP(A45,Oct!A:V,22,0)</f>
        <v>0.61009170154582948</v>
      </c>
      <c r="S45" s="80">
        <f>VLOOKUP(A45,Nov!A:W,23,0)</f>
        <v>0.55937731461364093</v>
      </c>
      <c r="T45" s="30"/>
      <c r="U45" s="80">
        <f t="shared" si="1"/>
        <v>0.5120759785880501</v>
      </c>
    </row>
    <row r="46" spans="1:21" s="3" customFormat="1" x14ac:dyDescent="0.2">
      <c r="A46" s="4" t="s">
        <v>152</v>
      </c>
      <c r="B46" s="29" t="s">
        <v>350</v>
      </c>
      <c r="C46" s="29" t="s">
        <v>351</v>
      </c>
      <c r="D46" s="29">
        <v>102952773</v>
      </c>
      <c r="E46" s="29" t="s">
        <v>159</v>
      </c>
      <c r="F46" s="29">
        <v>3</v>
      </c>
      <c r="G46" s="29" t="s">
        <v>140</v>
      </c>
      <c r="H46" s="29" t="s">
        <v>162</v>
      </c>
      <c r="I46" s="80" t="s">
        <v>97</v>
      </c>
      <c r="J46" s="80" t="s">
        <v>97</v>
      </c>
      <c r="K46" s="80" t="s">
        <v>97</v>
      </c>
      <c r="L46" s="80" t="s">
        <v>97</v>
      </c>
      <c r="M46" s="80" t="s">
        <v>97</v>
      </c>
      <c r="N46" s="80">
        <f>VLOOKUP(A46,June!A:V,22,0)</f>
        <v>0.29691363636363644</v>
      </c>
      <c r="O46" s="80">
        <f>VLOOKUP(A46,July!A:V,22,0)</f>
        <v>0.46014766310562405</v>
      </c>
      <c r="P46" s="80">
        <f>VLOOKUP(A46,Aug!A:V,22,0)</f>
        <v>0.7505017435364626</v>
      </c>
      <c r="Q46" s="80">
        <f>VLOOKUP(A46,Sep!A:V,22,0)</f>
        <v>0.48223245968086809</v>
      </c>
      <c r="R46" s="80">
        <f>VLOOKUP(A46,Oct!A:V,22,0)</f>
        <v>0.35100073534393772</v>
      </c>
      <c r="S46" s="80">
        <f>VLOOKUP(A46,Nov!A:W,23,0)</f>
        <v>0.48813309326548981</v>
      </c>
      <c r="T46" s="30"/>
      <c r="U46" s="80">
        <f t="shared" si="1"/>
        <v>0.47148822188266976</v>
      </c>
    </row>
    <row r="47" spans="1:21" s="3" customFormat="1" x14ac:dyDescent="0.2">
      <c r="A47" s="4" t="s">
        <v>186</v>
      </c>
      <c r="B47" s="29" t="s">
        <v>352</v>
      </c>
      <c r="C47" s="29" t="s">
        <v>353</v>
      </c>
      <c r="D47" s="29">
        <v>103305064</v>
      </c>
      <c r="E47" s="29" t="s">
        <v>159</v>
      </c>
      <c r="F47" s="29">
        <v>3</v>
      </c>
      <c r="G47" s="29" t="s">
        <v>140</v>
      </c>
      <c r="H47" s="29" t="s">
        <v>162</v>
      </c>
      <c r="I47" s="80" t="s">
        <v>97</v>
      </c>
      <c r="J47" s="80" t="s">
        <v>97</v>
      </c>
      <c r="K47" s="80" t="s">
        <v>97</v>
      </c>
      <c r="L47" s="80" t="s">
        <v>97</v>
      </c>
      <c r="M47" s="80" t="s">
        <v>97</v>
      </c>
      <c r="N47" s="80" t="s">
        <v>97</v>
      </c>
      <c r="O47" s="80">
        <f>VLOOKUP(A47,July!A:V,22,0)</f>
        <v>0.4724870324549354</v>
      </c>
      <c r="P47" s="80">
        <f>VLOOKUP(A47,Aug!A:V,22,0)</f>
        <v>0.67854505905432849</v>
      </c>
      <c r="Q47" s="80">
        <f>VLOOKUP(A47,Sep!A:V,22,0)</f>
        <v>0.45416462273477975</v>
      </c>
      <c r="R47" s="80">
        <f>VLOOKUP(A47,Oct!A:V,22,0)</f>
        <v>0.39416275533785899</v>
      </c>
      <c r="S47" s="80">
        <f>VLOOKUP(A47,Nov!A:W,23,0)</f>
        <v>0.40914763299728973</v>
      </c>
      <c r="T47" s="30"/>
      <c r="U47" s="80">
        <f t="shared" si="1"/>
        <v>0.48170142051583847</v>
      </c>
    </row>
    <row r="48" spans="1:21" s="3" customFormat="1" x14ac:dyDescent="0.2">
      <c r="A48" s="4" t="s">
        <v>170</v>
      </c>
      <c r="B48" s="29" t="s">
        <v>354</v>
      </c>
      <c r="C48" s="29" t="s">
        <v>355</v>
      </c>
      <c r="D48" s="29">
        <v>102005759</v>
      </c>
      <c r="E48" s="29" t="s">
        <v>159</v>
      </c>
      <c r="F48" s="29">
        <v>3</v>
      </c>
      <c r="G48" s="29" t="s">
        <v>140</v>
      </c>
      <c r="H48" s="29" t="s">
        <v>162</v>
      </c>
      <c r="I48" s="80" t="s">
        <v>97</v>
      </c>
      <c r="J48" s="80" t="s">
        <v>97</v>
      </c>
      <c r="K48" s="80" t="s">
        <v>97</v>
      </c>
      <c r="L48" s="80" t="s">
        <v>97</v>
      </c>
      <c r="M48" s="80" t="s">
        <v>97</v>
      </c>
      <c r="N48" s="80" t="s">
        <v>97</v>
      </c>
      <c r="O48" s="80">
        <f>VLOOKUP(A48,July!A:V,22,0)</f>
        <v>0.20398510925625613</v>
      </c>
      <c r="P48" s="80">
        <f>VLOOKUP(A48,Aug!A:V,22,0)</f>
        <v>0.58215097020570616</v>
      </c>
      <c r="Q48" s="80">
        <f>VLOOKUP(A48,Sep!A:V,22,0)</f>
        <v>0.15057488207547171</v>
      </c>
      <c r="R48" s="80">
        <f>VLOOKUP(A48,Oct!A:V,22,0)</f>
        <v>0.56942478694844256</v>
      </c>
      <c r="S48" s="80">
        <f>VLOOKUP(A48,Nov!A:W,23,0)</f>
        <v>0.55265173819094571</v>
      </c>
      <c r="T48" s="30"/>
      <c r="U48" s="80">
        <f t="shared" si="1"/>
        <v>0.41175749733536443</v>
      </c>
    </row>
    <row r="49" spans="1:21" s="3" customFormat="1" x14ac:dyDescent="0.2">
      <c r="A49" s="4" t="s">
        <v>183</v>
      </c>
      <c r="B49" s="29" t="s">
        <v>356</v>
      </c>
      <c r="C49" s="29" t="s">
        <v>357</v>
      </c>
      <c r="D49" s="29">
        <v>104723032</v>
      </c>
      <c r="E49" s="29" t="s">
        <v>159</v>
      </c>
      <c r="F49" s="29">
        <v>3</v>
      </c>
      <c r="G49" s="29" t="s">
        <v>140</v>
      </c>
      <c r="H49" s="29" t="s">
        <v>162</v>
      </c>
      <c r="I49" s="80" t="s">
        <v>97</v>
      </c>
      <c r="J49" s="80" t="s">
        <v>97</v>
      </c>
      <c r="K49" s="80" t="s">
        <v>97</v>
      </c>
      <c r="L49" s="80" t="s">
        <v>97</v>
      </c>
      <c r="M49" s="80" t="s">
        <v>97</v>
      </c>
      <c r="N49" s="80" t="s">
        <v>97</v>
      </c>
      <c r="O49" s="80" t="s">
        <v>97</v>
      </c>
      <c r="P49" s="80">
        <f>VLOOKUP(A49,Aug!A:V,22,0)</f>
        <v>0.5584513922813874</v>
      </c>
      <c r="Q49" s="80">
        <f>VLOOKUP(A49,Sep!A:V,22,0)</f>
        <v>0.24220895798318426</v>
      </c>
      <c r="R49" s="80">
        <f>VLOOKUP(A49,Oct!A:V,22,0)</f>
        <v>0.41243177180434065</v>
      </c>
      <c r="S49" s="80">
        <f>VLOOKUP(A49,Nov!A:W,23,0)</f>
        <v>0.4346864503195137</v>
      </c>
      <c r="T49" s="30"/>
      <c r="U49" s="80">
        <f t="shared" si="1"/>
        <v>0.41194464309710654</v>
      </c>
    </row>
    <row r="50" spans="1:21" s="3" customFormat="1" x14ac:dyDescent="0.2">
      <c r="A50" s="4" t="s">
        <v>184</v>
      </c>
      <c r="B50" s="29" t="s">
        <v>358</v>
      </c>
      <c r="C50" s="29" t="s">
        <v>359</v>
      </c>
      <c r="D50" s="29">
        <v>104723046</v>
      </c>
      <c r="E50" s="29" t="s">
        <v>159</v>
      </c>
      <c r="F50" s="29">
        <v>3</v>
      </c>
      <c r="G50" s="29" t="s">
        <v>140</v>
      </c>
      <c r="H50" s="29" t="s">
        <v>162</v>
      </c>
      <c r="I50" s="80" t="s">
        <v>97</v>
      </c>
      <c r="J50" s="80" t="s">
        <v>97</v>
      </c>
      <c r="K50" s="80" t="s">
        <v>97</v>
      </c>
      <c r="L50" s="80" t="s">
        <v>97</v>
      </c>
      <c r="M50" s="80" t="s">
        <v>97</v>
      </c>
      <c r="N50" s="80" t="s">
        <v>97</v>
      </c>
      <c r="O50" s="80" t="s">
        <v>97</v>
      </c>
      <c r="P50" s="80">
        <f>VLOOKUP(A50,Aug!A:V,22,0)</f>
        <v>0.55194818510163512</v>
      </c>
      <c r="Q50" s="80">
        <f>VLOOKUP(A50,Sep!A:V,22,0)</f>
        <v>0.31147999871244103</v>
      </c>
      <c r="R50" s="80">
        <f>VLOOKUP(A50,Oct!A:V,22,0)</f>
        <v>0.27044501376742003</v>
      </c>
      <c r="S50" s="80">
        <f>VLOOKUP(A50,Nov!A:W,23,0)</f>
        <v>0.5349651718246784</v>
      </c>
      <c r="T50" s="30"/>
      <c r="U50" s="80">
        <f t="shared" si="1"/>
        <v>0.41720959235154365</v>
      </c>
    </row>
    <row r="51" spans="1:21" s="3" customFormat="1" x14ac:dyDescent="0.2">
      <c r="A51" s="4" t="s">
        <v>192</v>
      </c>
      <c r="B51" s="29" t="s">
        <v>360</v>
      </c>
      <c r="C51" s="29" t="s">
        <v>361</v>
      </c>
      <c r="D51" s="29">
        <v>100587216</v>
      </c>
      <c r="E51" s="29" t="s">
        <v>159</v>
      </c>
      <c r="F51" s="29">
        <v>3</v>
      </c>
      <c r="G51" s="29" t="s">
        <v>140</v>
      </c>
      <c r="H51" s="29" t="s">
        <v>162</v>
      </c>
      <c r="I51" s="80" t="s">
        <v>97</v>
      </c>
      <c r="J51" s="80" t="s">
        <v>97</v>
      </c>
      <c r="K51" s="80" t="s">
        <v>97</v>
      </c>
      <c r="L51" s="80" t="s">
        <v>97</v>
      </c>
      <c r="M51" s="80" t="s">
        <v>97</v>
      </c>
      <c r="N51" s="80" t="s">
        <v>97</v>
      </c>
      <c r="O51" s="80" t="s">
        <v>97</v>
      </c>
      <c r="P51" s="80" t="s">
        <v>97</v>
      </c>
      <c r="Q51" s="80">
        <f>VLOOKUP(A51,Sep!A:V,22,0)</f>
        <v>0.53076102750882559</v>
      </c>
      <c r="R51" s="80">
        <f>VLOOKUP(A51,Oct!A:V,22,0)</f>
        <v>0.53518588066472328</v>
      </c>
      <c r="S51" s="80">
        <f>VLOOKUP(A51,Nov!A:W,23,0)</f>
        <v>0.50619774300750009</v>
      </c>
      <c r="T51" s="30"/>
      <c r="U51" s="80">
        <f t="shared" si="1"/>
        <v>0.52404821706034965</v>
      </c>
    </row>
    <row r="52" spans="1:21" s="3" customFormat="1" x14ac:dyDescent="0.2">
      <c r="A52" s="4" t="s">
        <v>198</v>
      </c>
      <c r="B52" s="29" t="s">
        <v>362</v>
      </c>
      <c r="C52" s="29" t="s">
        <v>363</v>
      </c>
      <c r="D52" s="29">
        <v>105052434</v>
      </c>
      <c r="E52" s="29" t="s">
        <v>159</v>
      </c>
      <c r="F52" s="29">
        <v>3</v>
      </c>
      <c r="G52" s="29" t="s">
        <v>140</v>
      </c>
      <c r="H52" s="29" t="s">
        <v>162</v>
      </c>
      <c r="I52" s="80" t="s">
        <v>97</v>
      </c>
      <c r="J52" s="80" t="s">
        <v>97</v>
      </c>
      <c r="K52" s="80" t="s">
        <v>97</v>
      </c>
      <c r="L52" s="80" t="s">
        <v>97</v>
      </c>
      <c r="M52" s="80" t="s">
        <v>97</v>
      </c>
      <c r="N52" s="80" t="s">
        <v>97</v>
      </c>
      <c r="O52" s="80" t="s">
        <v>97</v>
      </c>
      <c r="P52" s="80" t="s">
        <v>97</v>
      </c>
      <c r="Q52" s="80" t="s">
        <v>97</v>
      </c>
      <c r="R52" s="80">
        <f>VLOOKUP(A52,Oct!A:V,22,0)</f>
        <v>0.46639592572802502</v>
      </c>
      <c r="S52" s="80">
        <f>VLOOKUP(A52,Nov!A:W,23,0)</f>
        <v>0.57924270024341884</v>
      </c>
      <c r="T52" s="30"/>
      <c r="U52" s="80">
        <f t="shared" si="1"/>
        <v>0.52281931298572193</v>
      </c>
    </row>
    <row r="53" spans="1:21" s="3" customFormat="1" x14ac:dyDescent="0.2">
      <c r="A53" s="4" t="s">
        <v>222</v>
      </c>
      <c r="B53" s="29" t="s">
        <v>364</v>
      </c>
      <c r="C53" s="29" t="s">
        <v>365</v>
      </c>
      <c r="D53" s="29">
        <v>105437891</v>
      </c>
      <c r="E53" s="29" t="s">
        <v>159</v>
      </c>
      <c r="F53" s="29">
        <v>3</v>
      </c>
      <c r="G53" s="29" t="s">
        <v>140</v>
      </c>
      <c r="H53" s="29" t="s">
        <v>162</v>
      </c>
      <c r="I53" s="80" t="s">
        <v>97</v>
      </c>
      <c r="J53" s="80" t="s">
        <v>97</v>
      </c>
      <c r="K53" s="80" t="s">
        <v>97</v>
      </c>
      <c r="L53" s="80" t="s">
        <v>97</v>
      </c>
      <c r="M53" s="80" t="s">
        <v>97</v>
      </c>
      <c r="N53" s="80" t="s">
        <v>97</v>
      </c>
      <c r="O53" s="80" t="s">
        <v>97</v>
      </c>
      <c r="P53" s="80" t="s">
        <v>97</v>
      </c>
      <c r="Q53" s="80" t="s">
        <v>97</v>
      </c>
      <c r="R53" s="80" t="s">
        <v>97</v>
      </c>
      <c r="S53" s="80">
        <f>VLOOKUP(A53,Nov!A:W,23,0)</f>
        <v>0.50962307252998285</v>
      </c>
      <c r="T53" s="30"/>
      <c r="U53" s="80">
        <f t="shared" si="1"/>
        <v>0.50962307252998285</v>
      </c>
    </row>
    <row r="54" spans="1:21" s="3" customFormat="1" x14ac:dyDescent="0.2">
      <c r="A54" s="4" t="s">
        <v>223</v>
      </c>
      <c r="B54" s="29" t="s">
        <v>366</v>
      </c>
      <c r="C54" s="29" t="s">
        <v>367</v>
      </c>
      <c r="D54" s="29">
        <v>105311872</v>
      </c>
      <c r="E54" s="29" t="s">
        <v>159</v>
      </c>
      <c r="F54" s="29">
        <v>3</v>
      </c>
      <c r="G54" s="29" t="s">
        <v>140</v>
      </c>
      <c r="H54" s="29" t="s">
        <v>162</v>
      </c>
      <c r="I54" s="80" t="s">
        <v>97</v>
      </c>
      <c r="J54" s="80" t="s">
        <v>97</v>
      </c>
      <c r="K54" s="80" t="s">
        <v>97</v>
      </c>
      <c r="L54" s="80" t="s">
        <v>97</v>
      </c>
      <c r="M54" s="80" t="s">
        <v>97</v>
      </c>
      <c r="N54" s="80" t="s">
        <v>97</v>
      </c>
      <c r="O54" s="80" t="s">
        <v>97</v>
      </c>
      <c r="P54" s="80" t="s">
        <v>97</v>
      </c>
      <c r="Q54" s="80" t="s">
        <v>97</v>
      </c>
      <c r="R54" s="80" t="s">
        <v>97</v>
      </c>
      <c r="S54" s="80">
        <f>VLOOKUP(A54,Nov!A:W,23,0)</f>
        <v>0.56865434174443519</v>
      </c>
      <c r="T54" s="30"/>
      <c r="U54" s="80">
        <f t="shared" si="1"/>
        <v>0.56865434174443519</v>
      </c>
    </row>
    <row r="55" spans="1:21" s="3" customFormat="1" x14ac:dyDescent="0.2">
      <c r="A55" s="4" t="s">
        <v>226</v>
      </c>
      <c r="B55" s="29" t="s">
        <v>368</v>
      </c>
      <c r="C55" s="29" t="s">
        <v>369</v>
      </c>
      <c r="D55" s="29">
        <v>105884941</v>
      </c>
      <c r="E55" s="29" t="s">
        <v>159</v>
      </c>
      <c r="F55" s="29">
        <v>3</v>
      </c>
      <c r="G55" s="29" t="s">
        <v>140</v>
      </c>
      <c r="H55" s="29" t="s">
        <v>162</v>
      </c>
      <c r="I55" s="80" t="s">
        <v>97</v>
      </c>
      <c r="J55" s="80" t="s">
        <v>97</v>
      </c>
      <c r="K55" s="80" t="s">
        <v>97</v>
      </c>
      <c r="L55" s="80" t="s">
        <v>97</v>
      </c>
      <c r="M55" s="80" t="s">
        <v>97</v>
      </c>
      <c r="N55" s="80" t="s">
        <v>97</v>
      </c>
      <c r="O55" s="80" t="s">
        <v>97</v>
      </c>
      <c r="P55" s="80" t="s">
        <v>97</v>
      </c>
      <c r="Q55" s="80" t="s">
        <v>97</v>
      </c>
      <c r="R55" s="80" t="s">
        <v>97</v>
      </c>
      <c r="S55" s="80" t="s">
        <v>97</v>
      </c>
      <c r="T55" s="30"/>
      <c r="U55" s="80" t="e">
        <f t="shared" si="1"/>
        <v>#DIV/0!</v>
      </c>
    </row>
    <row r="56" spans="1:21" s="3" customFormat="1" x14ac:dyDescent="0.2">
      <c r="A56" s="4" t="s">
        <v>81</v>
      </c>
      <c r="B56" s="29" t="s">
        <v>370</v>
      </c>
      <c r="C56" s="29" t="s">
        <v>371</v>
      </c>
      <c r="D56" s="29">
        <v>103034334</v>
      </c>
      <c r="E56" s="29" t="s">
        <v>157</v>
      </c>
      <c r="F56" s="29">
        <v>3</v>
      </c>
      <c r="G56" s="29" t="s">
        <v>262</v>
      </c>
      <c r="H56" s="29" t="s">
        <v>162</v>
      </c>
      <c r="I56" s="80">
        <f>VLOOKUP(A56,Jan!A:Y,25,0)</f>
        <v>0.5625</v>
      </c>
      <c r="J56" s="80">
        <f>VLOOKUP(A56,Feb!A:Y,25,0)</f>
        <v>0.77500000000000002</v>
      </c>
      <c r="K56" s="80">
        <f>VLOOKUP(A56,Mar!A:AJ,36,0)</f>
        <v>0.50973327629318921</v>
      </c>
      <c r="L56" s="80">
        <f>VLOOKUP(A56,Apr!A:AJ,36,0)</f>
        <v>0.5971574074074073</v>
      </c>
      <c r="M56" s="80">
        <f>VLOOKUP(A56,May!A:U,21,0)</f>
        <v>0.59445230550472095</v>
      </c>
      <c r="N56" s="80">
        <f>VLOOKUP(A56,June!A:V,22,0)</f>
        <v>0.72346722345735237</v>
      </c>
      <c r="O56" s="80">
        <f>VLOOKUP(A56,July!A:V,22,0)</f>
        <v>0.43720979503109653</v>
      </c>
      <c r="P56" s="80">
        <f>VLOOKUP(A56,Aug!A:V,22,0)</f>
        <v>0.75812497107709365</v>
      </c>
      <c r="Q56" s="80">
        <f>VLOOKUP(A56,Sep!A:V,22,0)</f>
        <v>0.50697322800425482</v>
      </c>
      <c r="R56" s="80">
        <f>VLOOKUP(A56,Oct!A:V,22,0)</f>
        <v>0.58420353856791907</v>
      </c>
      <c r="S56" s="80">
        <f>VLOOKUP(A56,Nov!A:W,23,0)</f>
        <v>0.55914897094005633</v>
      </c>
      <c r="T56" s="30"/>
      <c r="U56" s="80">
        <f t="shared" si="1"/>
        <v>0.60072461057118998</v>
      </c>
    </row>
    <row r="57" spans="1:21" s="3" customFormat="1" x14ac:dyDescent="0.2">
      <c r="A57" s="4" t="s">
        <v>82</v>
      </c>
      <c r="B57" s="29" t="s">
        <v>372</v>
      </c>
      <c r="C57" s="29" t="s">
        <v>373</v>
      </c>
      <c r="D57" s="29">
        <v>103289467</v>
      </c>
      <c r="E57" s="29" t="s">
        <v>157</v>
      </c>
      <c r="F57" s="29">
        <v>3</v>
      </c>
      <c r="G57" s="29" t="s">
        <v>262</v>
      </c>
      <c r="H57" s="29" t="s">
        <v>162</v>
      </c>
      <c r="I57" s="80">
        <f>VLOOKUP(A57,Jan!A:Y,25,0)</f>
        <v>0.67500000000000004</v>
      </c>
      <c r="J57" s="80">
        <f>VLOOKUP(A57,Feb!A:Y,25,0)</f>
        <v>0.75</v>
      </c>
      <c r="K57" s="80">
        <f>VLOOKUP(A57,Mar!A:AJ,36,0)</f>
        <v>0.58639720347368407</v>
      </c>
      <c r="L57" s="80">
        <f>VLOOKUP(A57,Apr!A:AJ,36,0)</f>
        <v>0.43211278195488761</v>
      </c>
      <c r="M57" s="80">
        <f>VLOOKUP(A57,May!A:U,21,0)</f>
        <v>0.59540032578213842</v>
      </c>
      <c r="N57" s="80">
        <f>VLOOKUP(A57,June!A:V,22,0)</f>
        <v>0.65170115607504575</v>
      </c>
      <c r="O57" s="80">
        <f>VLOOKUP(A57,July!A:V,22,0)</f>
        <v>0.44121102716854266</v>
      </c>
      <c r="P57" s="80">
        <f>VLOOKUP(A57,Aug!A:V,22,0)</f>
        <v>0.86318683010481934</v>
      </c>
      <c r="Q57" s="80">
        <f>VLOOKUP(A57,Sep!A:V,22,0)</f>
        <v>0.48105749643297646</v>
      </c>
      <c r="R57" s="80">
        <f>VLOOKUP(A57,Oct!A:V,22,0)</f>
        <v>0.50383192535706012</v>
      </c>
      <c r="S57" s="80">
        <f>VLOOKUP(A57,Nov!A:W,23,0)</f>
        <v>0.4515041297782329</v>
      </c>
      <c r="T57" s="30"/>
      <c r="U57" s="80">
        <f t="shared" si="1"/>
        <v>0.58467298873885332</v>
      </c>
    </row>
    <row r="58" spans="1:21" s="3" customFormat="1" x14ac:dyDescent="0.2">
      <c r="A58" s="4" t="s">
        <v>85</v>
      </c>
      <c r="B58" s="29" t="s">
        <v>374</v>
      </c>
      <c r="C58" s="29" t="s">
        <v>375</v>
      </c>
      <c r="D58" s="29">
        <v>102952807</v>
      </c>
      <c r="E58" s="29" t="s">
        <v>157</v>
      </c>
      <c r="F58" s="29">
        <v>3</v>
      </c>
      <c r="G58" s="29" t="s">
        <v>262</v>
      </c>
      <c r="H58" s="29" t="s">
        <v>162</v>
      </c>
      <c r="I58" s="80">
        <f>VLOOKUP(A58,Jan!A:Y,25,0)</f>
        <v>0.77500000000000002</v>
      </c>
      <c r="J58" s="80">
        <f>VLOOKUP(A58,Feb!A:Y,25,0)</f>
        <v>0.77500000000000002</v>
      </c>
      <c r="K58" s="80">
        <f>VLOOKUP(A58,Mar!A:AJ,36,0)</f>
        <v>0.7688585580941617</v>
      </c>
      <c r="L58" s="80">
        <f>VLOOKUP(A58,Apr!A:AJ,36,0)</f>
        <v>0.48760084033613449</v>
      </c>
      <c r="M58" s="80">
        <f>VLOOKUP(A58,May!A:U,21,0)</f>
        <v>0.55043848863258438</v>
      </c>
      <c r="N58" s="80">
        <f>VLOOKUP(A58,June!A:V,22,0)</f>
        <v>0.59989696895600209</v>
      </c>
      <c r="O58" s="80">
        <f>VLOOKUP(A58,July!A:V,22,0)</f>
        <v>0.39295913915998498</v>
      </c>
      <c r="P58" s="80">
        <f>VLOOKUP(A58,Aug!A:V,22,0)</f>
        <v>0.69425241922735492</v>
      </c>
      <c r="Q58" s="80">
        <f>VLOOKUP(A58,Sep!A:V,22,0)</f>
        <v>0.44442654640419821</v>
      </c>
      <c r="R58" s="80">
        <f>VLOOKUP(A58,Oct!A:V,22,0)</f>
        <v>0.43119596488451967</v>
      </c>
      <c r="S58" s="80">
        <f>VLOOKUP(A58,Nov!A:W,23,0)</f>
        <v>0.55849858243478157</v>
      </c>
      <c r="T58" s="30"/>
      <c r="U58" s="80">
        <f t="shared" si="1"/>
        <v>0.5889206825572475</v>
      </c>
    </row>
    <row r="59" spans="1:21" s="3" customFormat="1" x14ac:dyDescent="0.2">
      <c r="A59" s="4" t="s">
        <v>94</v>
      </c>
      <c r="B59" s="29" t="s">
        <v>376</v>
      </c>
      <c r="C59" s="29" t="s">
        <v>377</v>
      </c>
      <c r="D59" s="29">
        <v>102202712</v>
      </c>
      <c r="E59" s="29" t="s">
        <v>157</v>
      </c>
      <c r="F59" s="29">
        <v>3</v>
      </c>
      <c r="G59" s="29" t="s">
        <v>262</v>
      </c>
      <c r="H59" s="29" t="s">
        <v>162</v>
      </c>
      <c r="I59" s="80">
        <f>VLOOKUP(A59,Jan!A:Y,25,0)</f>
        <v>0.24389534883720917</v>
      </c>
      <c r="J59" s="80">
        <f>VLOOKUP(A59,Feb!A:Y,25,0)</f>
        <v>0.28173076923076923</v>
      </c>
      <c r="K59" s="80">
        <f>VLOOKUP(A59,Mar!A:AJ,36,0)</f>
        <v>0.55000000000000004</v>
      </c>
      <c r="L59" s="80">
        <f>VLOOKUP(A59,Apr!A:AJ,36,0)</f>
        <v>0.54598214285714275</v>
      </c>
      <c r="M59" s="80">
        <f>VLOOKUP(A59,May!A:U,21,0)</f>
        <v>0.56705942811513621</v>
      </c>
      <c r="N59" s="80">
        <f>VLOOKUP(A59,June!A:V,22,0)</f>
        <v>0.59152634788660186</v>
      </c>
      <c r="O59" s="80">
        <f>VLOOKUP(A59,July!A:V,22,0)</f>
        <v>0.40629156884292611</v>
      </c>
      <c r="P59" s="80">
        <f>VLOOKUP(A59,Aug!A:V,22,0)</f>
        <v>0.68054388804968391</v>
      </c>
      <c r="Q59" s="80">
        <f>VLOOKUP(A59,Sep!A:V,22,0)</f>
        <v>0.40310550774030562</v>
      </c>
      <c r="R59" s="80">
        <f>VLOOKUP(A59,Oct!A:V,22,0)</f>
        <v>0.49104156762886864</v>
      </c>
      <c r="S59" s="80">
        <f>VLOOKUP(A59,Nov!A:W,23,0)</f>
        <v>0.50683773674788402</v>
      </c>
      <c r="T59" s="30"/>
      <c r="U59" s="80">
        <f t="shared" si="1"/>
        <v>0.47891039144877523</v>
      </c>
    </row>
    <row r="60" spans="1:21" s="3" customFormat="1" x14ac:dyDescent="0.2">
      <c r="A60" s="4" t="s">
        <v>86</v>
      </c>
      <c r="B60" s="29" t="s">
        <v>378</v>
      </c>
      <c r="C60" s="29" t="s">
        <v>379</v>
      </c>
      <c r="D60" s="29">
        <v>103162615</v>
      </c>
      <c r="E60" s="29" t="s">
        <v>157</v>
      </c>
      <c r="F60" s="29">
        <v>3</v>
      </c>
      <c r="G60" s="29" t="s">
        <v>262</v>
      </c>
      <c r="H60" s="29" t="s">
        <v>162</v>
      </c>
      <c r="I60" s="80">
        <f>VLOOKUP(A60,Jan!A:Y,25,0)</f>
        <v>0.77500000000000002</v>
      </c>
      <c r="J60" s="80">
        <f>VLOOKUP(A60,Feb!A:Y,25,0)</f>
        <v>0.77500000000000002</v>
      </c>
      <c r="K60" s="80">
        <f>VLOOKUP(A60,Mar!A:AJ,36,0)</f>
        <v>0.81486166007905125</v>
      </c>
      <c r="L60" s="80">
        <f>VLOOKUP(A60,Apr!A:AJ,36,0)</f>
        <v>0.47913486842105241</v>
      </c>
      <c r="M60" s="80">
        <f>VLOOKUP(A60,May!A:U,21,0)</f>
        <v>0.53423692125713262</v>
      </c>
      <c r="N60" s="80">
        <f>VLOOKUP(A60,June!A:V,22,0)</f>
        <v>0.5865620097490063</v>
      </c>
      <c r="O60" s="80">
        <f>VLOOKUP(A60,July!A:V,22,0)</f>
        <v>0.24867256525165635</v>
      </c>
      <c r="P60" s="80">
        <f>VLOOKUP(A60,Aug!A:V,22,0)</f>
        <v>0.7024828444636031</v>
      </c>
      <c r="Q60" s="80">
        <f>VLOOKUP(A60,Sep!A:V,22,0)</f>
        <v>0.4425822846915406</v>
      </c>
      <c r="R60" s="80">
        <f>VLOOKUP(A60,Oct!A:V,22,0)</f>
        <v>0.41517968312009218</v>
      </c>
      <c r="S60" s="80">
        <f>VLOOKUP(A60,Nov!A:W,23,0)</f>
        <v>0.3970873786407767</v>
      </c>
      <c r="T60" s="30"/>
      <c r="U60" s="80">
        <f t="shared" si="1"/>
        <v>0.56098183778853739</v>
      </c>
    </row>
    <row r="61" spans="1:21" s="3" customFormat="1" x14ac:dyDescent="0.2">
      <c r="A61" s="4" t="s">
        <v>80</v>
      </c>
      <c r="B61" s="29" t="s">
        <v>380</v>
      </c>
      <c r="C61" s="29" t="s">
        <v>381</v>
      </c>
      <c r="D61" s="29">
        <v>103151098</v>
      </c>
      <c r="E61" s="29" t="s">
        <v>157</v>
      </c>
      <c r="F61" s="29">
        <v>3</v>
      </c>
      <c r="G61" s="29" t="s">
        <v>262</v>
      </c>
      <c r="H61" s="29" t="s">
        <v>162</v>
      </c>
      <c r="I61" s="80">
        <f>VLOOKUP(A61,Jan!A:Y,25,0)</f>
        <v>0.61250000000000004</v>
      </c>
      <c r="J61" s="80">
        <f>VLOOKUP(A61,Feb!A:Y,25,0)</f>
        <v>0.77500000000000002</v>
      </c>
      <c r="K61" s="80">
        <f>VLOOKUP(A61,Mar!A:AJ,36,0)</f>
        <v>0.34732049403391246</v>
      </c>
      <c r="L61" s="80">
        <f>VLOOKUP(A61,Apr!A:AJ,36,0)</f>
        <v>0.30574404761904761</v>
      </c>
      <c r="M61" s="80">
        <f>VLOOKUP(A61,May!A:U,21,0)</f>
        <v>0.48327151678054947</v>
      </c>
      <c r="N61" s="80">
        <f>VLOOKUP(A61,June!A:V,22,0)</f>
        <v>0.54797851622974891</v>
      </c>
      <c r="O61" s="80">
        <f>VLOOKUP(A61,July!A:V,22,0)</f>
        <v>0.46882786689756306</v>
      </c>
      <c r="P61" s="80">
        <f>VLOOKUP(A61,Aug!A:V,22,0)</f>
        <v>0.71434555135461641</v>
      </c>
      <c r="Q61" s="80">
        <f>VLOOKUP(A61,Sep!A:V,22,0)</f>
        <v>0.50864288806896973</v>
      </c>
      <c r="R61" s="80">
        <f>VLOOKUP(A61,Oct!A:V,22,0)</f>
        <v>0.41523811240989611</v>
      </c>
      <c r="S61" s="80">
        <f>VLOOKUP(A61,Nov!A:W,23,0)</f>
        <v>0.55554110862490047</v>
      </c>
      <c r="T61" s="30"/>
      <c r="U61" s="80">
        <f t="shared" si="1"/>
        <v>0.52131000927447313</v>
      </c>
    </row>
    <row r="62" spans="1:21" s="3" customFormat="1" x14ac:dyDescent="0.2">
      <c r="A62" s="4" t="s">
        <v>83</v>
      </c>
      <c r="B62" s="29" t="s">
        <v>382</v>
      </c>
      <c r="C62" s="29" t="s">
        <v>383</v>
      </c>
      <c r="D62" s="29">
        <v>103158224</v>
      </c>
      <c r="E62" s="29" t="s">
        <v>220</v>
      </c>
      <c r="F62" s="29">
        <v>3</v>
      </c>
      <c r="G62" s="29" t="s">
        <v>262</v>
      </c>
      <c r="H62" s="29" t="s">
        <v>162</v>
      </c>
      <c r="I62" s="80">
        <f>VLOOKUP(A62,Jan!A:Y,25,0)</f>
        <v>0.67500000000000004</v>
      </c>
      <c r="J62" s="80">
        <f>VLOOKUP(A62,Feb!A:Y,25,0)</f>
        <v>0.33750000000000002</v>
      </c>
      <c r="K62" s="80">
        <f>VLOOKUP(A62,Mar!A:AJ,36,0)</f>
        <v>0.66356887706950851</v>
      </c>
      <c r="L62" s="80">
        <f>VLOOKUP(A62,Apr!A:AJ,36,0)</f>
        <v>6.7593495934959391E-2</v>
      </c>
      <c r="M62" s="80">
        <f>VLOOKUP(A62,May!A:U,21,0)</f>
        <v>0.47215718340351032</v>
      </c>
      <c r="N62" s="80">
        <f>VLOOKUP(A62,June!A:V,22,0)</f>
        <v>0.54669907065057022</v>
      </c>
      <c r="O62" s="80">
        <f>VLOOKUP(A62,July!A:V,22,0)</f>
        <v>0.3228035306259322</v>
      </c>
      <c r="P62" s="80">
        <f>VLOOKUP(A62,Aug!A:V,22,0)</f>
        <v>0.68743213201573294</v>
      </c>
      <c r="Q62" s="80">
        <f>VLOOKUP(A62,Sep!A:V,22,0)</f>
        <v>0.5559493631407515</v>
      </c>
      <c r="R62" s="80">
        <f>VLOOKUP(A62,Oct!A:V,22,0)</f>
        <v>0.46702589628348246</v>
      </c>
      <c r="S62" s="80">
        <f>VLOOKUP(A62,Nov!A:W,23,0)</f>
        <v>0.47515959696866716</v>
      </c>
      <c r="T62" s="30"/>
      <c r="U62" s="80">
        <f t="shared" si="1"/>
        <v>0.47917174055391948</v>
      </c>
    </row>
    <row r="63" spans="1:21" s="3" customFormat="1" x14ac:dyDescent="0.2">
      <c r="A63" s="4" t="s">
        <v>84</v>
      </c>
      <c r="B63" s="29" t="s">
        <v>384</v>
      </c>
      <c r="C63" s="29" t="s">
        <v>385</v>
      </c>
      <c r="D63" s="29">
        <v>100810347</v>
      </c>
      <c r="E63" s="29" t="s">
        <v>157</v>
      </c>
      <c r="F63" s="29">
        <v>4</v>
      </c>
      <c r="G63" s="29" t="s">
        <v>262</v>
      </c>
      <c r="H63" s="29" t="s">
        <v>162</v>
      </c>
      <c r="I63" s="80">
        <f>VLOOKUP(A63,Jan!A:Y,25,0)</f>
        <v>0.72499999999999998</v>
      </c>
      <c r="J63" s="80">
        <f>VLOOKUP(A63,Feb!A:Y,25,0)</f>
        <v>0.66249999999999998</v>
      </c>
      <c r="K63" s="80">
        <f>VLOOKUP(A63,Mar!A:AJ,36,0)</f>
        <v>0.68071888307118233</v>
      </c>
      <c r="L63" s="80">
        <f>VLOOKUP(A63,Apr!A:AJ,36,0)</f>
        <v>0.31236144179894199</v>
      </c>
      <c r="M63" s="80">
        <f>VLOOKUP(A63,May!A:U,21,0)</f>
        <v>0.50496538052447626</v>
      </c>
      <c r="N63" s="80">
        <f>VLOOKUP(A63,June!A:V,22,0)</f>
        <v>0.51936009212315748</v>
      </c>
      <c r="O63" s="80">
        <f>VLOOKUP(A63,July!A:V,22,0)</f>
        <v>0.40120185178467166</v>
      </c>
      <c r="P63" s="80">
        <f>VLOOKUP(A63,Aug!A:V,22,0)</f>
        <v>0.77575375414162773</v>
      </c>
      <c r="Q63" s="80">
        <f>VLOOKUP(A63,Sep!A:V,22,0)</f>
        <v>0.41941380636038078</v>
      </c>
      <c r="R63" s="80">
        <f>VLOOKUP(A63,Oct!A:V,22,0)</f>
        <v>0.56210490840063865</v>
      </c>
      <c r="S63" s="80">
        <f>VLOOKUP(A63,Nov!A:W,23,0)</f>
        <v>0.58943128400000599</v>
      </c>
      <c r="T63" s="30"/>
      <c r="U63" s="80">
        <f t="shared" si="1"/>
        <v>0.55934649110955292</v>
      </c>
    </row>
    <row r="64" spans="1:21" s="3" customFormat="1" x14ac:dyDescent="0.2">
      <c r="A64" s="4" t="s">
        <v>18</v>
      </c>
      <c r="B64" s="29" t="s">
        <v>386</v>
      </c>
      <c r="C64" s="29" t="s">
        <v>387</v>
      </c>
      <c r="D64" s="29">
        <v>101892765</v>
      </c>
      <c r="E64" s="29" t="s">
        <v>220</v>
      </c>
      <c r="F64" s="29">
        <v>3</v>
      </c>
      <c r="G64" s="29" t="s">
        <v>262</v>
      </c>
      <c r="H64" s="29" t="s">
        <v>162</v>
      </c>
      <c r="I64" s="80">
        <f>VLOOKUP(A64,Jan!A:Y,25,0)</f>
        <v>0.6499999999999998</v>
      </c>
      <c r="J64" s="80">
        <f>VLOOKUP(A64,Feb!A:Y,25,0)</f>
        <v>0.58750000000000002</v>
      </c>
      <c r="K64" s="80">
        <f>VLOOKUP(A64,Mar!A:AJ,36,0)</f>
        <v>0.70071715141486712</v>
      </c>
      <c r="L64" s="80">
        <f>VLOOKUP(A64,Apr!A:AJ,36,0)</f>
        <v>0.61049171638457989</v>
      </c>
      <c r="M64" s="80">
        <f>VLOOKUP(A64,May!A:U,21,0)</f>
        <v>0.70011543627009731</v>
      </c>
      <c r="N64" s="80">
        <f>VLOOKUP(A64,June!A:V,22,0)</f>
        <v>0.66667274313854341</v>
      </c>
      <c r="O64" s="80">
        <f>VLOOKUP(A64,July!A:V,22,0)</f>
        <v>0.52774588510552678</v>
      </c>
      <c r="P64" s="80">
        <f>VLOOKUP(A64,Aug!A:V,22,0)</f>
        <v>0.93692137168875911</v>
      </c>
      <c r="Q64" s="80">
        <f>VLOOKUP(A64,Sep!A:V,22,0)</f>
        <v>0.49160564705270599</v>
      </c>
      <c r="R64" s="80">
        <f>VLOOKUP(A64,Oct!A:V,22,0)</f>
        <v>0.44978951040453752</v>
      </c>
      <c r="S64" s="80">
        <f>VLOOKUP(A64,Nov!A:W,23,0)</f>
        <v>0.85112135251345422</v>
      </c>
      <c r="T64" s="30"/>
      <c r="U64" s="80">
        <f t="shared" si="1"/>
        <v>0.65206189217937005</v>
      </c>
    </row>
    <row r="65" spans="1:21" s="3" customFormat="1" x14ac:dyDescent="0.2">
      <c r="A65" s="4" t="s">
        <v>197</v>
      </c>
      <c r="B65" s="29" t="s">
        <v>388</v>
      </c>
      <c r="C65" s="29" t="s">
        <v>389</v>
      </c>
      <c r="D65" s="29">
        <v>105138702</v>
      </c>
      <c r="E65" s="29" t="s">
        <v>157</v>
      </c>
      <c r="F65" s="29">
        <v>2</v>
      </c>
      <c r="G65" s="29" t="s">
        <v>262</v>
      </c>
      <c r="H65" s="29" t="s">
        <v>162</v>
      </c>
      <c r="I65" s="80"/>
      <c r="J65" s="80"/>
      <c r="K65" s="80" t="s">
        <v>97</v>
      </c>
      <c r="L65" s="80" t="s">
        <v>97</v>
      </c>
      <c r="M65" s="80"/>
      <c r="N65" s="80"/>
      <c r="O65" s="80"/>
      <c r="P65" s="80"/>
      <c r="Q65" s="80"/>
      <c r="R65" s="80">
        <f>VLOOKUP(A65,Oct!A:V,22,0)</f>
        <v>0.31977066142536348</v>
      </c>
      <c r="S65" s="80">
        <f>VLOOKUP(A65,Nov!A:W,23,0)</f>
        <v>0.53326997316251823</v>
      </c>
      <c r="T65" s="30"/>
      <c r="U65" s="80">
        <f t="shared" si="1"/>
        <v>0.42652031729394085</v>
      </c>
    </row>
    <row r="66" spans="1:21" s="3" customFormat="1" x14ac:dyDescent="0.2">
      <c r="A66" s="4" t="s">
        <v>224</v>
      </c>
      <c r="B66" s="29" t="s">
        <v>250</v>
      </c>
      <c r="C66" s="29" t="s">
        <v>390</v>
      </c>
      <c r="D66" s="29">
        <v>105493132</v>
      </c>
      <c r="E66" s="29" t="s">
        <v>157</v>
      </c>
      <c r="F66" s="29">
        <v>3</v>
      </c>
      <c r="G66" s="29" t="s">
        <v>262</v>
      </c>
      <c r="H66" s="29" t="s">
        <v>162</v>
      </c>
      <c r="I66" s="80"/>
      <c r="J66" s="80"/>
      <c r="K66" s="80" t="s">
        <v>97</v>
      </c>
      <c r="L66" s="80" t="s">
        <v>97</v>
      </c>
      <c r="M66" s="80"/>
      <c r="N66" s="80"/>
      <c r="O66" s="80"/>
      <c r="P66" s="80"/>
      <c r="Q66" s="80"/>
      <c r="R66" s="80"/>
      <c r="S66" s="80">
        <f>VLOOKUP(A66,Nov!A:W,23,0)</f>
        <v>0.52087900882243865</v>
      </c>
      <c r="T66" s="30"/>
      <c r="U66" s="80">
        <f t="shared" si="1"/>
        <v>0.52087900882243865</v>
      </c>
    </row>
    <row r="67" spans="1:21" s="3" customFormat="1" x14ac:dyDescent="0.2">
      <c r="A67" s="4" t="s">
        <v>134</v>
      </c>
      <c r="B67" s="29" t="s">
        <v>391</v>
      </c>
      <c r="C67" s="29" t="s">
        <v>392</v>
      </c>
      <c r="D67" s="29">
        <v>104217264</v>
      </c>
      <c r="E67" s="29" t="s">
        <v>156</v>
      </c>
      <c r="F67" s="29">
        <v>3</v>
      </c>
      <c r="G67" s="29" t="s">
        <v>275</v>
      </c>
      <c r="H67" s="29" t="s">
        <v>162</v>
      </c>
      <c r="I67" s="80" t="s">
        <v>97</v>
      </c>
      <c r="J67" s="80" t="s">
        <v>97</v>
      </c>
      <c r="K67" s="80">
        <f>VLOOKUP(A67,Mar!A:AJ,36,0)</f>
        <v>0.50871225391026231</v>
      </c>
      <c r="L67" s="80">
        <f>VLOOKUP(A67,Apr!A:AJ,36,0)</f>
        <v>0.11988118912778993</v>
      </c>
      <c r="M67" s="80">
        <f>VLOOKUP(A67,May!A:U,21,0)</f>
        <v>0.44801770790821632</v>
      </c>
      <c r="N67" s="80">
        <f>VLOOKUP(A67,June!A:V,22,0)</f>
        <v>0.47046208419735214</v>
      </c>
      <c r="O67" s="80">
        <f>VLOOKUP(A67,July!A:V,22,0)</f>
        <v>0.47376355304385964</v>
      </c>
      <c r="P67" s="80">
        <f>VLOOKUP(A67,Aug!A:V,22,0)</f>
        <v>0.71186845383488029</v>
      </c>
      <c r="Q67" s="80">
        <f>VLOOKUP(A67,Sep!A:V,22,0)</f>
        <v>0.31036475259852814</v>
      </c>
      <c r="R67" s="80">
        <f>VLOOKUP(A67,Oct!A:V,22,0)</f>
        <v>0.79768267979288232</v>
      </c>
      <c r="S67" s="80">
        <f>VLOOKUP(A67,Nov!A:W,23,0)</f>
        <v>0.65659986670337656</v>
      </c>
      <c r="T67" s="30"/>
      <c r="U67" s="80">
        <f t="shared" si="1"/>
        <v>0.49970583790190531</v>
      </c>
    </row>
    <row r="68" spans="1:21" s="3" customFormat="1" x14ac:dyDescent="0.2">
      <c r="A68" s="4" t="s">
        <v>137</v>
      </c>
      <c r="B68" s="29" t="s">
        <v>393</v>
      </c>
      <c r="C68" s="29" t="s">
        <v>394</v>
      </c>
      <c r="D68" s="29">
        <v>104328767</v>
      </c>
      <c r="E68" s="29" t="s">
        <v>177</v>
      </c>
      <c r="F68" s="29">
        <v>3</v>
      </c>
      <c r="G68" s="29" t="s">
        <v>90</v>
      </c>
      <c r="H68" s="29" t="s">
        <v>162</v>
      </c>
      <c r="I68" s="80" t="s">
        <v>97</v>
      </c>
      <c r="J68" s="80" t="s">
        <v>97</v>
      </c>
      <c r="K68" s="80" t="s">
        <v>97</v>
      </c>
      <c r="L68" s="80">
        <f>VLOOKUP(A68,Apr!A:AJ,36,0)</f>
        <v>0.43486401961142801</v>
      </c>
      <c r="M68" s="80">
        <f>VLOOKUP(A68,May!A:U,21,0)</f>
        <v>0.18560898560898559</v>
      </c>
      <c r="N68" s="80">
        <f>VLOOKUP(A68,June!A:V,22,0)</f>
        <v>0.76595848176569781</v>
      </c>
      <c r="O68" s="80">
        <f>VLOOKUP(A68,July!A:V,22,0)</f>
        <v>0.28863413026100981</v>
      </c>
      <c r="P68" s="80">
        <f>VLOOKUP(A68,Aug!A:V,22,0)</f>
        <v>0.69089735699368915</v>
      </c>
      <c r="Q68" s="80">
        <f>VLOOKUP(A68,Sep!A:V,22,0)</f>
        <v>0.40646497292465233</v>
      </c>
      <c r="R68" s="80">
        <f>VLOOKUP(A68,Oct!A:V,22,0)</f>
        <v>0.57238640760180792</v>
      </c>
      <c r="S68" s="80">
        <f>VLOOKUP(A68,Nov!A:W,23,0)</f>
        <v>0.43607030238108457</v>
      </c>
      <c r="T68" s="30"/>
      <c r="U68" s="80">
        <f t="shared" si="1"/>
        <v>0.47261058214354446</v>
      </c>
    </row>
    <row r="69" spans="1:21" s="3" customFormat="1" x14ac:dyDescent="0.2">
      <c r="A69" s="4" t="s">
        <v>16</v>
      </c>
      <c r="B69" s="29" t="s">
        <v>395</v>
      </c>
      <c r="C69" s="29" t="s">
        <v>396</v>
      </c>
      <c r="D69" s="29">
        <v>101989170</v>
      </c>
      <c r="E69" s="29" t="s">
        <v>177</v>
      </c>
      <c r="F69" s="29">
        <v>3</v>
      </c>
      <c r="G69" s="29" t="s">
        <v>90</v>
      </c>
      <c r="H69" s="29" t="s">
        <v>162</v>
      </c>
      <c r="I69" s="80">
        <f>VLOOKUP(A69,Jan!A:Y,25,0)</f>
        <v>0.67925531914893622</v>
      </c>
      <c r="J69" s="80">
        <f>VLOOKUP(A69,Feb!A:Y,25,0)</f>
        <v>0.55548780487804872</v>
      </c>
      <c r="K69" s="80">
        <f>VLOOKUP(A69,Mar!A:AJ,36,0)</f>
        <v>0.53888406072393125</v>
      </c>
      <c r="L69" s="80">
        <f>VLOOKUP(A69,Apr!A:AJ,36,0)</f>
        <v>0.56644033245969938</v>
      </c>
      <c r="M69" s="80">
        <f>VLOOKUP(A69,May!A:U,21,0)</f>
        <v>0.44456519875263656</v>
      </c>
      <c r="N69" s="80">
        <f>VLOOKUP(A69,June!A:V,22,0)</f>
        <v>0.71191961811578308</v>
      </c>
      <c r="O69" s="80">
        <f>VLOOKUP(A69,July!A:V,22,0)</f>
        <v>0.46111972671236995</v>
      </c>
      <c r="P69" s="80">
        <f>VLOOKUP(A69,Aug!A:V,22,0)</f>
        <v>0.86028050034710613</v>
      </c>
      <c r="Q69" s="80">
        <f>VLOOKUP(A69,Sep!A:V,22,0)</f>
        <v>0.33628254487683934</v>
      </c>
      <c r="R69" s="80">
        <f>VLOOKUP(A69,Oct!A:V,22,0)</f>
        <v>0.63677018504229566</v>
      </c>
      <c r="S69" s="80">
        <f>VLOOKUP(A69,Nov!A:W,23,0)</f>
        <v>0.6166041041260234</v>
      </c>
      <c r="T69" s="30"/>
      <c r="U69" s="80">
        <f t="shared" si="1"/>
        <v>0.58250994501669717</v>
      </c>
    </row>
    <row r="70" spans="1:21" s="3" customFormat="1" x14ac:dyDescent="0.2">
      <c r="A70" s="4" t="s">
        <v>92</v>
      </c>
      <c r="B70" s="29" t="s">
        <v>397</v>
      </c>
      <c r="C70" s="29" t="s">
        <v>398</v>
      </c>
      <c r="D70" s="29">
        <v>101205556</v>
      </c>
      <c r="E70" s="29" t="s">
        <v>322</v>
      </c>
      <c r="F70" s="29">
        <v>4</v>
      </c>
      <c r="G70" s="29" t="s">
        <v>90</v>
      </c>
      <c r="H70" s="29" t="s">
        <v>162</v>
      </c>
      <c r="I70" s="80">
        <f>VLOOKUP(A70,Jan!A:Y,25,0)</f>
        <v>0.30454545454545456</v>
      </c>
      <c r="J70" s="80">
        <f>VLOOKUP(A70,Feb!A:Y,25,0)</f>
        <v>0.32500000000000001</v>
      </c>
      <c r="K70" s="80">
        <f>VLOOKUP(A70,Mar!A:AJ,36,0)</f>
        <v>0.58393962753019757</v>
      </c>
      <c r="L70" s="80">
        <f>VLOOKUP(A70,Apr!A:AJ,36,0)</f>
        <v>0.35094048464522387</v>
      </c>
      <c r="M70" s="80">
        <f>VLOOKUP(A70,May!A:U,21,0)</f>
        <v>0.54317928665832316</v>
      </c>
      <c r="N70" s="80">
        <f>VLOOKUP(A70,June!A:V,22,0)</f>
        <v>0.64205367351362996</v>
      </c>
      <c r="O70" s="80">
        <f>VLOOKUP(A70,July!A:V,22,0)</f>
        <v>0.63094094567920411</v>
      </c>
      <c r="P70" s="80">
        <f>VLOOKUP(A70,Aug!A:V,22,0)</f>
        <v>0.81790655971313797</v>
      </c>
      <c r="Q70" s="80">
        <f>VLOOKUP(A70,Sep!A:V,22,0)</f>
        <v>0.57623080923293757</v>
      </c>
      <c r="R70" s="80">
        <f>VLOOKUP(A70,Oct!A:V,22,0)</f>
        <v>0.58054924388611684</v>
      </c>
      <c r="S70" s="80">
        <f>VLOOKUP(A70,Nov!A:W,23,0)</f>
        <v>0.58757178764424789</v>
      </c>
      <c r="T70" s="30"/>
      <c r="U70" s="80">
        <f t="shared" si="1"/>
        <v>0.54025980664077033</v>
      </c>
    </row>
    <row r="71" spans="1:21" s="3" customFormat="1" x14ac:dyDescent="0.2">
      <c r="A71" s="4" t="s">
        <v>23</v>
      </c>
      <c r="B71" s="29" t="s">
        <v>399</v>
      </c>
      <c r="C71" s="29" t="s">
        <v>400</v>
      </c>
      <c r="D71" s="29">
        <v>101989169</v>
      </c>
      <c r="E71" s="29" t="s">
        <v>177</v>
      </c>
      <c r="F71" s="29">
        <v>3</v>
      </c>
      <c r="G71" s="29" t="s">
        <v>90</v>
      </c>
      <c r="H71" s="29" t="s">
        <v>162</v>
      </c>
      <c r="I71" s="80">
        <f>VLOOKUP(A71,Jan!A:Y,25,0)</f>
        <v>0.4668478260869563</v>
      </c>
      <c r="J71" s="80">
        <f>VLOOKUP(A71,Feb!A:Y,25,0)</f>
        <v>0.29999999999999977</v>
      </c>
      <c r="K71" s="80">
        <f>VLOOKUP(A71,Mar!A:AJ,36,0)</f>
        <v>0.5320792073523789</v>
      </c>
      <c r="L71" s="80">
        <f>VLOOKUP(A71,Apr!A:AJ,36,0)</f>
        <v>0.20903261663935085</v>
      </c>
      <c r="M71" s="80">
        <f>VLOOKUP(A71,May!A:U,21,0)</f>
        <v>0.43480532086786328</v>
      </c>
      <c r="N71" s="80">
        <f>VLOOKUP(A71,June!A:V,22,0)</f>
        <v>0.63619036343371416</v>
      </c>
      <c r="O71" s="80">
        <f>VLOOKUP(A71,July!A:V,22,0)</f>
        <v>0.41589839987647081</v>
      </c>
      <c r="P71" s="80">
        <f>VLOOKUP(A71,Aug!A:V,22,0)</f>
        <v>0.6908118941711876</v>
      </c>
      <c r="Q71" s="80">
        <f>VLOOKUP(A71,Sep!A:V,22,0)</f>
        <v>0.17751250278633907</v>
      </c>
      <c r="R71" s="80">
        <f>VLOOKUP(A71,Oct!A:V,22,0)</f>
        <v>0.60327891100634234</v>
      </c>
      <c r="S71" s="80">
        <f>VLOOKUP(A71,Nov!A:W,23,0)</f>
        <v>0.60213870577564765</v>
      </c>
      <c r="T71" s="30"/>
      <c r="U71" s="80">
        <f t="shared" si="1"/>
        <v>0.46078143163602275</v>
      </c>
    </row>
    <row r="72" spans="1:21" s="3" customFormat="1" x14ac:dyDescent="0.2">
      <c r="A72" s="4" t="s">
        <v>14</v>
      </c>
      <c r="B72" s="29" t="s">
        <v>401</v>
      </c>
      <c r="C72" s="29" t="s">
        <v>402</v>
      </c>
      <c r="D72" s="29">
        <v>101892767</v>
      </c>
      <c r="E72" s="29" t="s">
        <v>177</v>
      </c>
      <c r="F72" s="29">
        <v>3</v>
      </c>
      <c r="G72" s="29" t="s">
        <v>90</v>
      </c>
      <c r="H72" s="29" t="s">
        <v>162</v>
      </c>
      <c r="I72" s="80">
        <f>VLOOKUP(A72,Jan!A:Y,25,0)</f>
        <v>0.33225806451612888</v>
      </c>
      <c r="J72" s="80">
        <f>VLOOKUP(A72,Feb!A:Y,25,0)</f>
        <v>0.61749999999999994</v>
      </c>
      <c r="K72" s="80">
        <f>VLOOKUP(A72,Mar!A:AJ,36,0)</f>
        <v>0.648783247008766</v>
      </c>
      <c r="L72" s="80">
        <f>VLOOKUP(A72,Apr!A:AJ,36,0)</f>
        <v>0.43134216624057942</v>
      </c>
      <c r="M72" s="80">
        <f>VLOOKUP(A72,May!A:U,21,0)</f>
        <v>0.5489211856834918</v>
      </c>
      <c r="N72" s="80">
        <f>VLOOKUP(A72,June!A:V,22,0)</f>
        <v>0.62757765011217459</v>
      </c>
      <c r="O72" s="80">
        <f>VLOOKUP(A72,July!A:V,22,0)</f>
        <v>0.53676297176403553</v>
      </c>
      <c r="P72" s="80">
        <f>VLOOKUP(A72,Aug!A:V,22,0)</f>
        <v>0.71565278427776446</v>
      </c>
      <c r="Q72" s="80">
        <f>VLOOKUP(A72,Sep!A:V,22,0)</f>
        <v>0.58171473869344881</v>
      </c>
      <c r="R72" s="80">
        <f>VLOOKUP(A72,Oct!A:V,22,0)</f>
        <v>0.63538161214929667</v>
      </c>
      <c r="S72" s="80">
        <f>VLOOKUP(A72,Nov!A:W,23,0)</f>
        <v>0.62634668435815677</v>
      </c>
      <c r="T72" s="30"/>
      <c r="U72" s="80">
        <f t="shared" si="1"/>
        <v>0.57293100952762199</v>
      </c>
    </row>
    <row r="73" spans="1:21" s="3" customFormat="1" x14ac:dyDescent="0.2">
      <c r="A73" s="4" t="s">
        <v>19</v>
      </c>
      <c r="B73" s="29" t="s">
        <v>403</v>
      </c>
      <c r="C73" s="29" t="s">
        <v>404</v>
      </c>
      <c r="D73" s="29">
        <v>100988109</v>
      </c>
      <c r="E73" s="29" t="s">
        <v>177</v>
      </c>
      <c r="F73" s="29">
        <v>3</v>
      </c>
      <c r="G73" s="29" t="s">
        <v>90</v>
      </c>
      <c r="H73" s="29" t="s">
        <v>162</v>
      </c>
      <c r="I73" s="80">
        <f>VLOOKUP(A73,Jan!A:Y,25,0)</f>
        <v>0.34545454545454529</v>
      </c>
      <c r="J73" s="80">
        <f>VLOOKUP(A73,Feb!A:Y,25,0)</f>
        <v>0.37403846153846149</v>
      </c>
      <c r="K73" s="80">
        <f>VLOOKUP(A73,Mar!A:AJ,36,0)</f>
        <v>0.50934600442361699</v>
      </c>
      <c r="L73" s="80">
        <f>VLOOKUP(A73,Apr!A:AJ,36,0)</f>
        <v>0.32360596985343765</v>
      </c>
      <c r="M73" s="80">
        <f>VLOOKUP(A73,May!A:U,21,0)</f>
        <v>0.62969592466024216</v>
      </c>
      <c r="N73" s="80">
        <f>VLOOKUP(A73,June!A:V,22,0)</f>
        <v>0.58362411528137692</v>
      </c>
      <c r="O73" s="80">
        <f>VLOOKUP(A73,July!A:V,22,0)</f>
        <v>0.54680382385166459</v>
      </c>
      <c r="P73" s="80">
        <f>VLOOKUP(A73,Aug!A:V,22,0)</f>
        <v>0.79472099227262027</v>
      </c>
      <c r="Q73" s="80">
        <f>VLOOKUP(A73,Sep!A:V,22,0)</f>
        <v>0.49769696778061845</v>
      </c>
      <c r="R73" s="80">
        <f>VLOOKUP(A73,Oct!A:V,22,0)</f>
        <v>0.60586548369824711</v>
      </c>
      <c r="S73" s="80">
        <f>VLOOKUP(A73,Nov!A:W,23,0)</f>
        <v>0.60996859750427923</v>
      </c>
      <c r="T73" s="30"/>
      <c r="U73" s="80">
        <f t="shared" si="1"/>
        <v>0.52916553511991915</v>
      </c>
    </row>
    <row r="74" spans="1:21" s="3" customFormat="1" x14ac:dyDescent="0.2">
      <c r="A74" s="4" t="s">
        <v>93</v>
      </c>
      <c r="B74" s="29" t="s">
        <v>405</v>
      </c>
      <c r="C74" s="29" t="s">
        <v>406</v>
      </c>
      <c r="D74" s="29">
        <v>103047220</v>
      </c>
      <c r="E74" s="29" t="s">
        <v>177</v>
      </c>
      <c r="F74" s="29">
        <v>3</v>
      </c>
      <c r="G74" s="29" t="s">
        <v>90</v>
      </c>
      <c r="H74" s="29" t="s">
        <v>162</v>
      </c>
      <c r="I74" s="80">
        <f>VLOOKUP(A74,Jan!A:Y,25,0)</f>
        <v>0.21249999999999999</v>
      </c>
      <c r="J74" s="80">
        <f>VLOOKUP(A74,Feb!A:Y,25,0)</f>
        <v>0.21249999999999999</v>
      </c>
      <c r="K74" s="80">
        <f>VLOOKUP(A74,Mar!A:AJ,36,0)</f>
        <v>0.33893416960064737</v>
      </c>
      <c r="L74" s="80">
        <f>VLOOKUP(A74,Apr!A:AJ,36,0)</f>
        <v>0.61658806764733065</v>
      </c>
      <c r="M74" s="80">
        <f>VLOOKUP(A74,May!A:U,21,0)</f>
        <v>0.47425612162124453</v>
      </c>
      <c r="N74" s="80">
        <f>VLOOKUP(A74,June!A:V,22,0)</f>
        <v>0.56901576787497743</v>
      </c>
      <c r="O74" s="80">
        <f>VLOOKUP(A74,July!A:V,22,0)</f>
        <v>0.44852620964634027</v>
      </c>
      <c r="P74" s="80">
        <f>VLOOKUP(A74,Aug!A:V,22,0)</f>
        <v>0.70171837262917924</v>
      </c>
      <c r="Q74" s="80">
        <f>VLOOKUP(A74,Sep!A:V,22,0)</f>
        <v>0.38339250516276552</v>
      </c>
      <c r="R74" s="80">
        <f>VLOOKUP(A74,Oct!A:V,22,0)</f>
        <v>0.56337761026930611</v>
      </c>
      <c r="S74" s="80">
        <f>VLOOKUP(A74,Nov!A:W,23,0)</f>
        <v>0.54288538891461613</v>
      </c>
      <c r="T74" s="30"/>
      <c r="U74" s="80">
        <f t="shared" si="1"/>
        <v>0.46033583757876428</v>
      </c>
    </row>
    <row r="75" spans="1:21" s="3" customFormat="1" x14ac:dyDescent="0.2">
      <c r="A75" s="4" t="s">
        <v>154</v>
      </c>
      <c r="B75" s="29" t="s">
        <v>407</v>
      </c>
      <c r="C75" s="29" t="s">
        <v>408</v>
      </c>
      <c r="D75" s="29">
        <v>104381199</v>
      </c>
      <c r="E75" s="29" t="s">
        <v>177</v>
      </c>
      <c r="F75" s="29">
        <v>3</v>
      </c>
      <c r="G75" s="29" t="s">
        <v>90</v>
      </c>
      <c r="H75" s="29" t="s">
        <v>162</v>
      </c>
      <c r="I75" s="80" t="s">
        <v>97</v>
      </c>
      <c r="J75" s="80" t="s">
        <v>97</v>
      </c>
      <c r="K75" s="80" t="s">
        <v>97</v>
      </c>
      <c r="L75" s="80" t="s">
        <v>97</v>
      </c>
      <c r="M75" s="80" t="s">
        <v>97</v>
      </c>
      <c r="N75" s="80" t="s">
        <v>97</v>
      </c>
      <c r="O75" s="80">
        <f>VLOOKUP(A75,July!A:V,22,0)</f>
        <v>0.40565823589089633</v>
      </c>
      <c r="P75" s="80">
        <f>VLOOKUP(A75,Aug!A:V,22,0)</f>
        <v>0.58231387630909415</v>
      </c>
      <c r="Q75" s="80">
        <f>VLOOKUP(A75,Sep!A:V,22,0)</f>
        <v>0.36982133705198866</v>
      </c>
      <c r="R75" s="80">
        <f>VLOOKUP(A75,Oct!A:V,22,0)</f>
        <v>0.31291602432988302</v>
      </c>
      <c r="S75" s="80">
        <f>VLOOKUP(A75,Nov!A:W,23,0)</f>
        <v>0.39676423560876201</v>
      </c>
      <c r="T75" s="30"/>
      <c r="U75" s="80">
        <f t="shared" si="1"/>
        <v>0.41349474183812485</v>
      </c>
    </row>
    <row r="76" spans="1:21" s="3" customFormat="1" x14ac:dyDescent="0.2">
      <c r="A76" s="4" t="s">
        <v>176</v>
      </c>
      <c r="B76" s="29" t="s">
        <v>409</v>
      </c>
      <c r="C76" s="29" t="s">
        <v>410</v>
      </c>
      <c r="D76" s="29">
        <v>104472717</v>
      </c>
      <c r="E76" s="29" t="s">
        <v>177</v>
      </c>
      <c r="F76" s="29">
        <v>3</v>
      </c>
      <c r="G76" s="29" t="s">
        <v>90</v>
      </c>
      <c r="H76" s="29" t="s">
        <v>162</v>
      </c>
      <c r="I76" s="80" t="s">
        <v>97</v>
      </c>
      <c r="J76" s="80" t="s">
        <v>97</v>
      </c>
      <c r="K76" s="80" t="s">
        <v>97</v>
      </c>
      <c r="L76" s="80" t="s">
        <v>97</v>
      </c>
      <c r="M76" s="80" t="s">
        <v>97</v>
      </c>
      <c r="N76" s="80" t="s">
        <v>97</v>
      </c>
      <c r="O76" s="80">
        <f>VLOOKUP(A76,July!A:V,22,0)</f>
        <v>0.48520384150089901</v>
      </c>
      <c r="P76" s="80">
        <f>VLOOKUP(A76,Aug!A:V,22,0)</f>
        <v>0.76819296749068944</v>
      </c>
      <c r="Q76" s="80">
        <f>VLOOKUP(A76,Sep!A:V,22,0)</f>
        <v>0.20436185554941605</v>
      </c>
      <c r="R76" s="80">
        <f>VLOOKUP(A76,Oct!A:V,22,0)</f>
        <v>0.38808307129021447</v>
      </c>
      <c r="S76" s="80">
        <f>VLOOKUP(A76,Nov!A:W,23,0)</f>
        <v>0.4499721663358115</v>
      </c>
      <c r="T76" s="30"/>
      <c r="U76" s="80">
        <f t="shared" si="1"/>
        <v>0.45916278043340608</v>
      </c>
    </row>
    <row r="77" spans="1:21" s="3" customFormat="1" x14ac:dyDescent="0.2">
      <c r="A77" s="4" t="s">
        <v>178</v>
      </c>
      <c r="B77" s="29" t="s">
        <v>411</v>
      </c>
      <c r="C77" s="29" t="s">
        <v>412</v>
      </c>
      <c r="D77" s="29">
        <v>101343709</v>
      </c>
      <c r="E77" s="29" t="s">
        <v>177</v>
      </c>
      <c r="F77" s="29">
        <v>3</v>
      </c>
      <c r="G77" s="29" t="s">
        <v>90</v>
      </c>
      <c r="H77" s="29" t="s">
        <v>162</v>
      </c>
      <c r="I77" s="80" t="s">
        <v>97</v>
      </c>
      <c r="J77" s="80" t="s">
        <v>97</v>
      </c>
      <c r="K77" s="80" t="s">
        <v>97</v>
      </c>
      <c r="L77" s="80" t="s">
        <v>97</v>
      </c>
      <c r="M77" s="80" t="s">
        <v>97</v>
      </c>
      <c r="N77" s="80" t="s">
        <v>97</v>
      </c>
      <c r="O77" s="80" t="s">
        <v>97</v>
      </c>
      <c r="P77" s="80" t="s">
        <v>97</v>
      </c>
      <c r="Q77" s="80">
        <f>VLOOKUP(A77,Sep!A:V,22,0)</f>
        <v>0.45297306315038238</v>
      </c>
      <c r="R77" s="80">
        <f>VLOOKUP(A77,Oct!A:V,22,0)</f>
        <v>0.3749133508839177</v>
      </c>
      <c r="S77" s="80">
        <f>VLOOKUP(A77,Nov!A:W,23,0)</f>
        <v>0.44435608246279135</v>
      </c>
      <c r="T77" s="30"/>
      <c r="U77" s="80">
        <f t="shared" si="1"/>
        <v>0.42408083216569709</v>
      </c>
    </row>
    <row r="78" spans="1:21" s="3" customFormat="1" x14ac:dyDescent="0.2">
      <c r="A78" s="4" t="s">
        <v>179</v>
      </c>
      <c r="B78" s="29" t="s">
        <v>413</v>
      </c>
      <c r="C78" s="29" t="s">
        <v>414</v>
      </c>
      <c r="D78" s="29">
        <v>104831864</v>
      </c>
      <c r="E78" s="29" t="s">
        <v>177</v>
      </c>
      <c r="F78" s="29">
        <v>3</v>
      </c>
      <c r="G78" s="29" t="s">
        <v>90</v>
      </c>
      <c r="H78" s="29" t="s">
        <v>162</v>
      </c>
      <c r="I78" s="80" t="s">
        <v>97</v>
      </c>
      <c r="J78" s="80" t="s">
        <v>97</v>
      </c>
      <c r="K78" s="80" t="s">
        <v>97</v>
      </c>
      <c r="L78" s="80" t="s">
        <v>97</v>
      </c>
      <c r="M78" s="80" t="s">
        <v>97</v>
      </c>
      <c r="N78" s="80" t="s">
        <v>97</v>
      </c>
      <c r="O78" s="80" t="s">
        <v>97</v>
      </c>
      <c r="P78" s="80">
        <f>VLOOKUP(A78,Aug!A:V,22,0)</f>
        <v>0.66988504358110701</v>
      </c>
      <c r="Q78" s="80">
        <f>VLOOKUP(A78,Sep!A:V,22,0)</f>
        <v>0.4788218862249467</v>
      </c>
      <c r="R78" s="80">
        <f>VLOOKUP(A78,Oct!A:V,22,0)</f>
        <v>0.54534431554264673</v>
      </c>
      <c r="S78" s="80">
        <f>VLOOKUP(A78,Nov!A:W,23,0)</f>
        <v>0.46484441397257287</v>
      </c>
      <c r="T78" s="30"/>
      <c r="U78" s="80">
        <f t="shared" si="1"/>
        <v>0.53972391483031834</v>
      </c>
    </row>
    <row r="79" spans="1:21" s="3" customFormat="1" x14ac:dyDescent="0.2">
      <c r="A79" s="4" t="s">
        <v>180</v>
      </c>
      <c r="B79" s="29" t="s">
        <v>415</v>
      </c>
      <c r="C79" s="29" t="s">
        <v>416</v>
      </c>
      <c r="D79" s="29">
        <v>100306664</v>
      </c>
      <c r="E79" s="29" t="s">
        <v>177</v>
      </c>
      <c r="F79" s="29">
        <v>3</v>
      </c>
      <c r="G79" s="29" t="s">
        <v>90</v>
      </c>
      <c r="H79" s="29" t="s">
        <v>162</v>
      </c>
      <c r="I79" s="80" t="s">
        <v>97</v>
      </c>
      <c r="J79" s="80" t="s">
        <v>97</v>
      </c>
      <c r="K79" s="80" t="s">
        <v>97</v>
      </c>
      <c r="L79" s="80" t="s">
        <v>97</v>
      </c>
      <c r="M79" s="80" t="s">
        <v>97</v>
      </c>
      <c r="N79" s="80" t="s">
        <v>97</v>
      </c>
      <c r="O79" s="80" t="s">
        <v>97</v>
      </c>
      <c r="P79" s="80">
        <f>VLOOKUP(A79,Aug!A:V,22,0)</f>
        <v>0.75490453294937387</v>
      </c>
      <c r="Q79" s="80">
        <f>VLOOKUP(A79,Sep!A:V,22,0)</f>
        <v>0.54934313898114329</v>
      </c>
      <c r="R79" s="80">
        <f>VLOOKUP(A79,Oct!A:V,22,0)</f>
        <v>0.44757352498576858</v>
      </c>
      <c r="S79" s="80">
        <f>VLOOKUP(A79,Nov!A:W,23,0)</f>
        <v>0.38119214616389618</v>
      </c>
      <c r="T79" s="30"/>
      <c r="U79" s="80">
        <f t="shared" si="1"/>
        <v>0.53325333577004552</v>
      </c>
    </row>
    <row r="80" spans="1:21" s="3" customFormat="1" x14ac:dyDescent="0.2">
      <c r="A80" s="4" t="s">
        <v>181</v>
      </c>
      <c r="B80" s="29" t="s">
        <v>417</v>
      </c>
      <c r="C80" s="29" t="s">
        <v>418</v>
      </c>
      <c r="D80" s="29">
        <v>104738267</v>
      </c>
      <c r="E80" s="29" t="s">
        <v>177</v>
      </c>
      <c r="F80" s="29">
        <v>2</v>
      </c>
      <c r="G80" s="29" t="s">
        <v>90</v>
      </c>
      <c r="H80" s="29" t="s">
        <v>162</v>
      </c>
      <c r="I80" s="80" t="s">
        <v>97</v>
      </c>
      <c r="J80" s="80" t="s">
        <v>97</v>
      </c>
      <c r="K80" s="80" t="s">
        <v>97</v>
      </c>
      <c r="L80" s="80" t="s">
        <v>97</v>
      </c>
      <c r="M80" s="80" t="s">
        <v>97</v>
      </c>
      <c r="N80" s="80" t="s">
        <v>97</v>
      </c>
      <c r="O80" s="80" t="s">
        <v>97</v>
      </c>
      <c r="P80" s="80">
        <f>VLOOKUP(A80,Aug!A:V,22,0)</f>
        <v>0.53234757993030901</v>
      </c>
      <c r="Q80" s="80">
        <f>VLOOKUP(A80,Sep!A:V,22,0)</f>
        <v>0.37172554739706992</v>
      </c>
      <c r="R80" s="80">
        <f>VLOOKUP(A80,Oct!A:V,22,0)</f>
        <v>0.4849092303551964</v>
      </c>
      <c r="S80" s="80">
        <f>VLOOKUP(A80,Nov!A:W,23,0)</f>
        <v>0.49051829556181992</v>
      </c>
      <c r="T80" s="30"/>
      <c r="U80" s="80">
        <f t="shared" si="1"/>
        <v>0.46987516331109885</v>
      </c>
    </row>
    <row r="81" spans="1:21" s="3" customFormat="1" x14ac:dyDescent="0.2">
      <c r="A81" s="4" t="s">
        <v>193</v>
      </c>
      <c r="B81" s="29" t="s">
        <v>419</v>
      </c>
      <c r="C81" s="29" t="s">
        <v>420</v>
      </c>
      <c r="D81" s="29">
        <v>104922347</v>
      </c>
      <c r="E81" s="29" t="s">
        <v>177</v>
      </c>
      <c r="F81" s="29">
        <v>3</v>
      </c>
      <c r="G81" s="29" t="s">
        <v>90</v>
      </c>
      <c r="H81" s="29" t="s">
        <v>162</v>
      </c>
      <c r="I81" s="80" t="s">
        <v>97</v>
      </c>
      <c r="J81" s="80" t="s">
        <v>97</v>
      </c>
      <c r="K81" s="80" t="s">
        <v>97</v>
      </c>
      <c r="L81" s="80" t="s">
        <v>97</v>
      </c>
      <c r="M81" s="80" t="s">
        <v>97</v>
      </c>
      <c r="N81" s="80" t="s">
        <v>97</v>
      </c>
      <c r="O81" s="80" t="s">
        <v>97</v>
      </c>
      <c r="P81" s="80" t="s">
        <v>97</v>
      </c>
      <c r="Q81" s="80">
        <f>VLOOKUP(A81,Sep!A:V,22,0)</f>
        <v>0.39720014925442643</v>
      </c>
      <c r="R81" s="80">
        <f>VLOOKUP(A81,Oct!A:V,22,0)</f>
        <v>0.59464968499831328</v>
      </c>
      <c r="S81" s="80">
        <f>VLOOKUP(A81,Nov!A:W,23,0)</f>
        <v>0.58007741422673964</v>
      </c>
      <c r="T81" s="30"/>
      <c r="U81" s="80">
        <f t="shared" si="1"/>
        <v>0.52397574949315973</v>
      </c>
    </row>
    <row r="82" spans="1:21" s="3" customFormat="1" x14ac:dyDescent="0.2">
      <c r="A82" s="4" t="s">
        <v>216</v>
      </c>
      <c r="B82" s="29" t="s">
        <v>421</v>
      </c>
      <c r="C82" s="29" t="s">
        <v>422</v>
      </c>
      <c r="D82" s="29">
        <v>104987477</v>
      </c>
      <c r="E82" s="29" t="s">
        <v>177</v>
      </c>
      <c r="F82" s="29">
        <v>2</v>
      </c>
      <c r="G82" s="29" t="s">
        <v>90</v>
      </c>
      <c r="H82" s="29" t="s">
        <v>162</v>
      </c>
      <c r="I82" s="80" t="s">
        <v>97</v>
      </c>
      <c r="J82" s="80" t="s">
        <v>97</v>
      </c>
      <c r="K82" s="80" t="s">
        <v>97</v>
      </c>
      <c r="L82" s="80" t="s">
        <v>97</v>
      </c>
      <c r="M82" s="80" t="s">
        <v>97</v>
      </c>
      <c r="N82" s="80" t="s">
        <v>97</v>
      </c>
      <c r="O82" s="80" t="s">
        <v>97</v>
      </c>
      <c r="P82" s="80" t="s">
        <v>97</v>
      </c>
      <c r="Q82" s="80" t="s">
        <v>97</v>
      </c>
      <c r="R82" s="80">
        <f>VLOOKUP(A82,Oct!A:V,22,0)</f>
        <v>0.3244026193084607</v>
      </c>
      <c r="S82" s="80">
        <f>VLOOKUP(A82,Nov!A:W,23,0)</f>
        <v>0.42933144109515031</v>
      </c>
      <c r="T82" s="30"/>
      <c r="U82" s="80">
        <f t="shared" si="1"/>
        <v>0.37686703020180551</v>
      </c>
    </row>
    <row r="83" spans="1:21" s="3" customFormat="1" x14ac:dyDescent="0.2">
      <c r="A83" s="4" t="s">
        <v>199</v>
      </c>
      <c r="B83" s="29" t="s">
        <v>423</v>
      </c>
      <c r="C83" s="29" t="s">
        <v>424</v>
      </c>
      <c r="D83" s="29">
        <v>105372817</v>
      </c>
      <c r="E83" s="29" t="s">
        <v>160</v>
      </c>
      <c r="F83" s="29">
        <v>3</v>
      </c>
      <c r="G83" s="29" t="s">
        <v>90</v>
      </c>
      <c r="H83" s="29" t="s">
        <v>162</v>
      </c>
      <c r="I83" s="80" t="s">
        <v>97</v>
      </c>
      <c r="J83" s="80" t="s">
        <v>97</v>
      </c>
      <c r="K83" s="80" t="s">
        <v>97</v>
      </c>
      <c r="L83" s="80" t="s">
        <v>97</v>
      </c>
      <c r="M83" s="80" t="s">
        <v>97</v>
      </c>
      <c r="N83" s="80" t="s">
        <v>97</v>
      </c>
      <c r="O83" s="80" t="s">
        <v>97</v>
      </c>
      <c r="P83" s="80" t="s">
        <v>97</v>
      </c>
      <c r="Q83" s="80" t="s">
        <v>97</v>
      </c>
      <c r="R83" s="80" t="s">
        <v>97</v>
      </c>
      <c r="S83" s="80">
        <f>VLOOKUP(A83,Nov!A:W,23,0)</f>
        <v>0.72029143614093627</v>
      </c>
      <c r="T83" s="80"/>
      <c r="U83" s="80">
        <f t="shared" si="1"/>
        <v>0.72029143614093627</v>
      </c>
    </row>
    <row r="84" spans="1:21" s="3" customFormat="1" x14ac:dyDescent="0.2">
      <c r="A84" s="4" t="s">
        <v>200</v>
      </c>
      <c r="B84" s="29" t="s">
        <v>425</v>
      </c>
      <c r="C84" s="29" t="s">
        <v>426</v>
      </c>
      <c r="D84" s="29">
        <v>105149936</v>
      </c>
      <c r="E84" s="29" t="s">
        <v>160</v>
      </c>
      <c r="F84" s="29">
        <v>2</v>
      </c>
      <c r="G84" s="29" t="s">
        <v>90</v>
      </c>
      <c r="H84" s="29" t="s">
        <v>162</v>
      </c>
      <c r="I84" s="80" t="s">
        <v>97</v>
      </c>
      <c r="J84" s="80" t="s">
        <v>97</v>
      </c>
      <c r="K84" s="80" t="s">
        <v>97</v>
      </c>
      <c r="L84" s="80" t="s">
        <v>97</v>
      </c>
      <c r="M84" s="80" t="s">
        <v>97</v>
      </c>
      <c r="N84" s="80" t="s">
        <v>97</v>
      </c>
      <c r="O84" s="80" t="s">
        <v>97</v>
      </c>
      <c r="P84" s="80" t="s">
        <v>97</v>
      </c>
      <c r="Q84" s="80" t="s">
        <v>97</v>
      </c>
      <c r="R84" s="80" t="s">
        <v>97</v>
      </c>
      <c r="S84" s="80">
        <f>VLOOKUP(A84,Nov!A:W,23,0)</f>
        <v>0.66461676734987518</v>
      </c>
      <c r="T84" s="80"/>
      <c r="U84" s="80">
        <f t="shared" si="1"/>
        <v>0.66461676734987518</v>
      </c>
    </row>
    <row r="85" spans="1:21" s="3" customFormat="1" x14ac:dyDescent="0.2">
      <c r="A85" s="4" t="s">
        <v>201</v>
      </c>
      <c r="B85" s="29" t="s">
        <v>427</v>
      </c>
      <c r="C85" s="29" t="s">
        <v>428</v>
      </c>
      <c r="D85" s="29">
        <v>101329178</v>
      </c>
      <c r="E85" s="29" t="s">
        <v>160</v>
      </c>
      <c r="F85" s="29">
        <v>3</v>
      </c>
      <c r="G85" s="29" t="s">
        <v>90</v>
      </c>
      <c r="H85" s="29" t="s">
        <v>162</v>
      </c>
      <c r="I85" s="80" t="s">
        <v>97</v>
      </c>
      <c r="J85" s="80" t="s">
        <v>97</v>
      </c>
      <c r="K85" s="80" t="s">
        <v>97</v>
      </c>
      <c r="L85" s="80" t="s">
        <v>97</v>
      </c>
      <c r="M85" s="80" t="s">
        <v>97</v>
      </c>
      <c r="N85" s="80" t="s">
        <v>97</v>
      </c>
      <c r="O85" s="80" t="s">
        <v>97</v>
      </c>
      <c r="P85" s="80" t="s">
        <v>97</v>
      </c>
      <c r="Q85" s="80" t="s">
        <v>97</v>
      </c>
      <c r="R85" s="80">
        <f>VLOOKUP(A85,[1]Sheet1!$A:$X,24,0)</f>
        <v>0.43421468034727706</v>
      </c>
      <c r="S85" s="80">
        <f>VLOOKUP(A85,Nov!A:W,23,0)</f>
        <v>0.43515363008387953</v>
      </c>
      <c r="T85" s="80"/>
      <c r="U85" s="80">
        <f t="shared" si="1"/>
        <v>0.43468415521557829</v>
      </c>
    </row>
    <row r="86" spans="1:21" s="3" customFormat="1" x14ac:dyDescent="0.2">
      <c r="A86" s="4" t="s">
        <v>202</v>
      </c>
      <c r="B86" s="29" t="s">
        <v>429</v>
      </c>
      <c r="C86" s="29" t="s">
        <v>430</v>
      </c>
      <c r="D86" s="29">
        <v>105372946</v>
      </c>
      <c r="E86" s="29" t="s">
        <v>325</v>
      </c>
      <c r="F86" s="29">
        <v>3</v>
      </c>
      <c r="G86" s="29" t="s">
        <v>90</v>
      </c>
      <c r="H86" s="29" t="s">
        <v>162</v>
      </c>
      <c r="I86" s="80" t="s">
        <v>97</v>
      </c>
      <c r="J86" s="80" t="s">
        <v>97</v>
      </c>
      <c r="K86" s="80" t="s">
        <v>97</v>
      </c>
      <c r="L86" s="80" t="s">
        <v>97</v>
      </c>
      <c r="M86" s="80" t="s">
        <v>97</v>
      </c>
      <c r="N86" s="80" t="s">
        <v>97</v>
      </c>
      <c r="O86" s="80" t="s">
        <v>97</v>
      </c>
      <c r="P86" s="80" t="s">
        <v>97</v>
      </c>
      <c r="Q86" s="80" t="s">
        <v>97</v>
      </c>
      <c r="R86" s="80" t="s">
        <v>97</v>
      </c>
      <c r="S86" s="80">
        <f>VLOOKUP(A86,Nov!A:W,23,0)</f>
        <v>0.22516120280751886</v>
      </c>
      <c r="T86" s="80"/>
      <c r="U86" s="80">
        <f t="shared" si="1"/>
        <v>0.22516120280751886</v>
      </c>
    </row>
    <row r="87" spans="1:21" s="3" customFormat="1" x14ac:dyDescent="0.2">
      <c r="A87" s="4" t="s">
        <v>203</v>
      </c>
      <c r="B87" s="29" t="s">
        <v>431</v>
      </c>
      <c r="C87" s="29" t="s">
        <v>432</v>
      </c>
      <c r="D87" s="29">
        <v>105138675</v>
      </c>
      <c r="E87" s="29" t="s">
        <v>160</v>
      </c>
      <c r="F87" s="29">
        <v>3</v>
      </c>
      <c r="G87" s="29" t="s">
        <v>90</v>
      </c>
      <c r="H87" s="29" t="s">
        <v>162</v>
      </c>
      <c r="I87" s="80" t="s">
        <v>97</v>
      </c>
      <c r="J87" s="80" t="s">
        <v>97</v>
      </c>
      <c r="K87" s="80" t="s">
        <v>97</v>
      </c>
      <c r="L87" s="80" t="s">
        <v>97</v>
      </c>
      <c r="M87" s="80" t="s">
        <v>97</v>
      </c>
      <c r="N87" s="80" t="s">
        <v>97</v>
      </c>
      <c r="O87" s="80" t="s">
        <v>97</v>
      </c>
      <c r="P87" s="80" t="s">
        <v>97</v>
      </c>
      <c r="Q87" s="80" t="s">
        <v>97</v>
      </c>
      <c r="R87" s="80">
        <f>VLOOKUP(A87,[1]Sheet1!$A:$X,24,0)</f>
        <v>0.80608108108108112</v>
      </c>
      <c r="S87" s="80">
        <f>VLOOKUP(A87,Nov!A:W,23,0)</f>
        <v>0.5378475374912427</v>
      </c>
      <c r="T87" s="80"/>
      <c r="U87" s="80">
        <f t="shared" si="1"/>
        <v>0.67196430928616191</v>
      </c>
    </row>
    <row r="88" spans="1:21" s="3" customFormat="1" x14ac:dyDescent="0.2">
      <c r="A88" s="4" t="s">
        <v>204</v>
      </c>
      <c r="B88" s="29" t="s">
        <v>433</v>
      </c>
      <c r="C88" s="29" t="s">
        <v>434</v>
      </c>
      <c r="D88" s="29">
        <v>105321381</v>
      </c>
      <c r="E88" s="29" t="s">
        <v>160</v>
      </c>
      <c r="F88" s="29">
        <v>3</v>
      </c>
      <c r="G88" s="29" t="s">
        <v>90</v>
      </c>
      <c r="H88" s="29" t="s">
        <v>162</v>
      </c>
      <c r="I88" s="80" t="s">
        <v>97</v>
      </c>
      <c r="J88" s="80" t="s">
        <v>97</v>
      </c>
      <c r="K88" s="80" t="s">
        <v>97</v>
      </c>
      <c r="L88" s="80" t="s">
        <v>97</v>
      </c>
      <c r="M88" s="80" t="s">
        <v>97</v>
      </c>
      <c r="N88" s="80" t="s">
        <v>97</v>
      </c>
      <c r="O88" s="80" t="s">
        <v>97</v>
      </c>
      <c r="P88" s="80" t="s">
        <v>97</v>
      </c>
      <c r="Q88" s="80" t="s">
        <v>97</v>
      </c>
      <c r="R88" s="80" t="s">
        <v>97</v>
      </c>
      <c r="S88" s="80">
        <f>VLOOKUP(A88,Nov!A:W,23,0)</f>
        <v>0.60783741901338129</v>
      </c>
      <c r="T88" s="80"/>
      <c r="U88" s="80">
        <f t="shared" si="1"/>
        <v>0.60783741901338129</v>
      </c>
    </row>
    <row r="89" spans="1:21" s="3" customFormat="1" x14ac:dyDescent="0.2">
      <c r="A89" s="4" t="s">
        <v>205</v>
      </c>
      <c r="B89" s="29" t="s">
        <v>435</v>
      </c>
      <c r="C89" s="29" t="s">
        <v>436</v>
      </c>
      <c r="D89" s="29">
        <v>105138546</v>
      </c>
      <c r="E89" s="29" t="s">
        <v>160</v>
      </c>
      <c r="F89" s="29">
        <v>2</v>
      </c>
      <c r="G89" s="29" t="s">
        <v>90</v>
      </c>
      <c r="H89" s="29" t="s">
        <v>162</v>
      </c>
      <c r="I89" s="80" t="s">
        <v>97</v>
      </c>
      <c r="J89" s="80" t="s">
        <v>97</v>
      </c>
      <c r="K89" s="80" t="s">
        <v>97</v>
      </c>
      <c r="L89" s="80" t="s">
        <v>97</v>
      </c>
      <c r="M89" s="80" t="s">
        <v>97</v>
      </c>
      <c r="N89" s="80" t="s">
        <v>97</v>
      </c>
      <c r="O89" s="80" t="s">
        <v>97</v>
      </c>
      <c r="P89" s="80" t="s">
        <v>97</v>
      </c>
      <c r="Q89" s="80" t="s">
        <v>97</v>
      </c>
      <c r="R89" s="80">
        <f>VLOOKUP(A89,[1]Sheet1!$A:$X,24,0)</f>
        <v>0.13753445889525642</v>
      </c>
      <c r="S89" s="80">
        <f>VLOOKUP(A89,Nov!A:W,23,0)</f>
        <v>0.48772835065847758</v>
      </c>
      <c r="T89" s="80"/>
      <c r="U89" s="80">
        <f t="shared" si="1"/>
        <v>0.31263140477686702</v>
      </c>
    </row>
    <row r="90" spans="1:21" s="3" customFormat="1" x14ac:dyDescent="0.2">
      <c r="A90" s="4" t="s">
        <v>206</v>
      </c>
      <c r="B90" s="29" t="s">
        <v>437</v>
      </c>
      <c r="C90" s="29" t="s">
        <v>438</v>
      </c>
      <c r="D90" s="29">
        <v>105122634</v>
      </c>
      <c r="E90" s="29" t="s">
        <v>160</v>
      </c>
      <c r="F90" s="29">
        <v>3</v>
      </c>
      <c r="G90" s="29" t="s">
        <v>90</v>
      </c>
      <c r="H90" s="29" t="s">
        <v>162</v>
      </c>
      <c r="I90" s="80" t="s">
        <v>97</v>
      </c>
      <c r="J90" s="80" t="s">
        <v>97</v>
      </c>
      <c r="K90" s="80" t="s">
        <v>97</v>
      </c>
      <c r="L90" s="80" t="s">
        <v>97</v>
      </c>
      <c r="M90" s="80" t="s">
        <v>97</v>
      </c>
      <c r="N90" s="80" t="s">
        <v>97</v>
      </c>
      <c r="O90" s="80" t="s">
        <v>97</v>
      </c>
      <c r="P90" s="80" t="s">
        <v>97</v>
      </c>
      <c r="Q90" s="80" t="s">
        <v>97</v>
      </c>
      <c r="R90" s="80">
        <f>VLOOKUP(A90,[1]Sheet1!$A:$X,24,0)</f>
        <v>0.69631403817177329</v>
      </c>
      <c r="S90" s="80">
        <f>VLOOKUP(A90,Nov!A:W,23,0)</f>
        <v>0.59060536500545857</v>
      </c>
      <c r="T90" s="80"/>
      <c r="U90" s="80">
        <f t="shared" si="1"/>
        <v>0.64345970158861587</v>
      </c>
    </row>
    <row r="91" spans="1:21" s="3" customFormat="1" x14ac:dyDescent="0.2">
      <c r="A91" s="4" t="s">
        <v>207</v>
      </c>
      <c r="B91" s="29" t="s">
        <v>439</v>
      </c>
      <c r="C91" s="29" t="s">
        <v>440</v>
      </c>
      <c r="D91" s="29">
        <v>105493145</v>
      </c>
      <c r="E91" s="29" t="s">
        <v>325</v>
      </c>
      <c r="F91" s="29">
        <v>3</v>
      </c>
      <c r="G91" s="29" t="s">
        <v>90</v>
      </c>
      <c r="H91" s="29" t="s">
        <v>162</v>
      </c>
      <c r="I91" s="80" t="s">
        <v>97</v>
      </c>
      <c r="J91" s="80" t="s">
        <v>97</v>
      </c>
      <c r="K91" s="80" t="s">
        <v>97</v>
      </c>
      <c r="L91" s="80" t="s">
        <v>97</v>
      </c>
      <c r="M91" s="80" t="s">
        <v>97</v>
      </c>
      <c r="N91" s="80" t="s">
        <v>97</v>
      </c>
      <c r="O91" s="80" t="s">
        <v>97</v>
      </c>
      <c r="P91" s="80" t="s">
        <v>97</v>
      </c>
      <c r="Q91" s="80" t="s">
        <v>97</v>
      </c>
      <c r="R91" s="80" t="s">
        <v>97</v>
      </c>
      <c r="S91" s="80">
        <f>VLOOKUP(A91,Nov!A:W,23,0)</f>
        <v>0.52430342928770957</v>
      </c>
      <c r="T91" s="80"/>
      <c r="U91" s="80">
        <f t="shared" si="1"/>
        <v>0.52430342928770957</v>
      </c>
    </row>
    <row r="92" spans="1:21" s="3" customFormat="1" x14ac:dyDescent="0.2">
      <c r="A92" s="4" t="s">
        <v>208</v>
      </c>
      <c r="B92" s="29" t="s">
        <v>441</v>
      </c>
      <c r="C92" s="29" t="s">
        <v>442</v>
      </c>
      <c r="D92" s="29">
        <v>105100239</v>
      </c>
      <c r="E92" s="29" t="s">
        <v>160</v>
      </c>
      <c r="F92" s="29">
        <v>2</v>
      </c>
      <c r="G92" s="29" t="s">
        <v>90</v>
      </c>
      <c r="H92" s="29" t="s">
        <v>162</v>
      </c>
      <c r="I92" s="80" t="s">
        <v>97</v>
      </c>
      <c r="J92" s="80" t="s">
        <v>97</v>
      </c>
      <c r="K92" s="80" t="s">
        <v>97</v>
      </c>
      <c r="L92" s="80" t="s">
        <v>97</v>
      </c>
      <c r="M92" s="80" t="s">
        <v>97</v>
      </c>
      <c r="N92" s="80" t="s">
        <v>97</v>
      </c>
      <c r="O92" s="80" t="s">
        <v>97</v>
      </c>
      <c r="P92" s="80" t="s">
        <v>97</v>
      </c>
      <c r="Q92" s="80" t="s">
        <v>97</v>
      </c>
      <c r="R92" s="80">
        <f>VLOOKUP(A92,[1]Sheet1!$A:$X,24,0)</f>
        <v>0.84571297027098136</v>
      </c>
      <c r="S92" s="80">
        <f>VLOOKUP(A92,Nov!A:W,23,0)</f>
        <v>0.57516298405119848</v>
      </c>
      <c r="T92" s="80"/>
      <c r="U92" s="80">
        <f t="shared" si="1"/>
        <v>0.71043797716108992</v>
      </c>
    </row>
    <row r="93" spans="1:21" s="3" customFormat="1" x14ac:dyDescent="0.2">
      <c r="A93" s="4" t="s">
        <v>209</v>
      </c>
      <c r="B93" s="29" t="s">
        <v>443</v>
      </c>
      <c r="C93" s="29" t="s">
        <v>444</v>
      </c>
      <c r="D93" s="29">
        <v>105100241</v>
      </c>
      <c r="E93" s="29" t="s">
        <v>160</v>
      </c>
      <c r="F93" s="29">
        <v>2</v>
      </c>
      <c r="G93" s="29" t="s">
        <v>90</v>
      </c>
      <c r="H93" s="29" t="s">
        <v>162</v>
      </c>
      <c r="I93" s="80" t="s">
        <v>97</v>
      </c>
      <c r="J93" s="80" t="s">
        <v>97</v>
      </c>
      <c r="K93" s="80" t="s">
        <v>97</v>
      </c>
      <c r="L93" s="80" t="s">
        <v>97</v>
      </c>
      <c r="M93" s="80" t="s">
        <v>97</v>
      </c>
      <c r="N93" s="80" t="s">
        <v>97</v>
      </c>
      <c r="O93" s="80" t="s">
        <v>97</v>
      </c>
      <c r="P93" s="80" t="s">
        <v>97</v>
      </c>
      <c r="Q93" s="80" t="s">
        <v>97</v>
      </c>
      <c r="R93" s="80">
        <f>VLOOKUP(A93,[1]Sheet1!$A:$X,24,0)</f>
        <v>0.64532547699214382</v>
      </c>
      <c r="S93" s="80">
        <f>VLOOKUP(A93,Nov!A:W,23,0)</f>
        <v>0.52136686129025811</v>
      </c>
      <c r="T93" s="80"/>
      <c r="U93" s="80">
        <f t="shared" si="1"/>
        <v>0.58334616914120097</v>
      </c>
    </row>
    <row r="94" spans="1:21" s="3" customFormat="1" x14ac:dyDescent="0.2">
      <c r="A94" s="4" t="s">
        <v>210</v>
      </c>
      <c r="B94" s="29" t="s">
        <v>445</v>
      </c>
      <c r="C94" s="29" t="s">
        <v>446</v>
      </c>
      <c r="D94" s="29">
        <v>105467206</v>
      </c>
      <c r="E94" s="29" t="s">
        <v>325</v>
      </c>
      <c r="F94" s="29">
        <v>2</v>
      </c>
      <c r="G94" s="29" t="s">
        <v>90</v>
      </c>
      <c r="H94" s="29" t="s">
        <v>162</v>
      </c>
      <c r="I94" s="80" t="s">
        <v>97</v>
      </c>
      <c r="J94" s="80" t="s">
        <v>97</v>
      </c>
      <c r="K94" s="80" t="s">
        <v>97</v>
      </c>
      <c r="L94" s="80" t="s">
        <v>97</v>
      </c>
      <c r="M94" s="80" t="s">
        <v>97</v>
      </c>
      <c r="N94" s="80" t="s">
        <v>97</v>
      </c>
      <c r="O94" s="80" t="s">
        <v>97</v>
      </c>
      <c r="P94" s="80" t="s">
        <v>97</v>
      </c>
      <c r="Q94" s="80" t="s">
        <v>97</v>
      </c>
      <c r="R94" s="80" t="s">
        <v>97</v>
      </c>
      <c r="S94" s="80">
        <f>VLOOKUP(A94,Nov!A:W,23,0)</f>
        <v>0.53779571940764104</v>
      </c>
      <c r="T94" s="80"/>
      <c r="U94" s="80">
        <f t="shared" si="1"/>
        <v>0.53779571940764104</v>
      </c>
    </row>
    <row r="95" spans="1:21" s="3" customFormat="1" x14ac:dyDescent="0.2">
      <c r="A95" s="4" t="s">
        <v>211</v>
      </c>
      <c r="B95" s="29" t="s">
        <v>447</v>
      </c>
      <c r="C95" s="29" t="s">
        <v>448</v>
      </c>
      <c r="D95" s="29">
        <v>105372995</v>
      </c>
      <c r="E95" s="29" t="s">
        <v>160</v>
      </c>
      <c r="F95" s="29">
        <v>3</v>
      </c>
      <c r="G95" s="29" t="s">
        <v>90</v>
      </c>
      <c r="H95" s="29" t="s">
        <v>162</v>
      </c>
      <c r="I95" s="80" t="s">
        <v>97</v>
      </c>
      <c r="J95" s="80" t="s">
        <v>97</v>
      </c>
      <c r="K95" s="80" t="s">
        <v>97</v>
      </c>
      <c r="L95" s="80" t="s">
        <v>97</v>
      </c>
      <c r="M95" s="80" t="s">
        <v>97</v>
      </c>
      <c r="N95" s="80" t="s">
        <v>97</v>
      </c>
      <c r="O95" s="80" t="s">
        <v>97</v>
      </c>
      <c r="P95" s="80" t="s">
        <v>97</v>
      </c>
      <c r="Q95" s="80" t="s">
        <v>97</v>
      </c>
      <c r="R95" s="80" t="s">
        <v>97</v>
      </c>
      <c r="S95" s="80">
        <f>VLOOKUP(A95,Nov!A:W,23,0)</f>
        <v>0.6200887603547488</v>
      </c>
      <c r="T95" s="80"/>
      <c r="U95" s="80">
        <f t="shared" si="1"/>
        <v>0.6200887603547488</v>
      </c>
    </row>
    <row r="96" spans="1:21" s="3" customFormat="1" x14ac:dyDescent="0.2">
      <c r="A96" s="4" t="s">
        <v>212</v>
      </c>
      <c r="B96" s="29" t="s">
        <v>241</v>
      </c>
      <c r="C96" s="29" t="s">
        <v>449</v>
      </c>
      <c r="D96" s="29">
        <v>105100260</v>
      </c>
      <c r="E96" s="29" t="s">
        <v>160</v>
      </c>
      <c r="F96" s="29">
        <v>2</v>
      </c>
      <c r="G96" s="29" t="s">
        <v>90</v>
      </c>
      <c r="H96" s="29" t="s">
        <v>162</v>
      </c>
      <c r="I96" s="80" t="s">
        <v>97</v>
      </c>
      <c r="J96" s="80" t="s">
        <v>97</v>
      </c>
      <c r="K96" s="80" t="s">
        <v>97</v>
      </c>
      <c r="L96" s="80" t="s">
        <v>97</v>
      </c>
      <c r="M96" s="80" t="s">
        <v>97</v>
      </c>
      <c r="N96" s="80" t="s">
        <v>97</v>
      </c>
      <c r="O96" s="80" t="s">
        <v>97</v>
      </c>
      <c r="P96" s="80" t="s">
        <v>97</v>
      </c>
      <c r="Q96" s="80" t="s">
        <v>97</v>
      </c>
      <c r="R96" s="80">
        <f>VLOOKUP(A96,[1]Sheet1!$A:$X,24,0)</f>
        <v>0.97054853985793221</v>
      </c>
      <c r="S96" s="80">
        <f>VLOOKUP(A96,Nov!A:W,23,0)</f>
        <v>0.57613006579322568</v>
      </c>
      <c r="T96" s="80"/>
      <c r="U96" s="80">
        <f t="shared" si="1"/>
        <v>0.77333930282557894</v>
      </c>
    </row>
    <row r="97" spans="1:21" s="3" customFormat="1" x14ac:dyDescent="0.2">
      <c r="A97" s="4" t="s">
        <v>213</v>
      </c>
      <c r="B97" s="29" t="s">
        <v>450</v>
      </c>
      <c r="C97" s="29" t="s">
        <v>451</v>
      </c>
      <c r="D97" s="29">
        <v>101216677</v>
      </c>
      <c r="E97" s="29" t="s">
        <v>160</v>
      </c>
      <c r="F97" s="29">
        <v>3</v>
      </c>
      <c r="G97" s="29" t="s">
        <v>90</v>
      </c>
      <c r="H97" s="29" t="s">
        <v>162</v>
      </c>
      <c r="I97" s="80" t="s">
        <v>97</v>
      </c>
      <c r="J97" s="80" t="s">
        <v>97</v>
      </c>
      <c r="K97" s="80" t="s">
        <v>97</v>
      </c>
      <c r="L97" s="80" t="s">
        <v>97</v>
      </c>
      <c r="M97" s="80" t="s">
        <v>97</v>
      </c>
      <c r="N97" s="80" t="s">
        <v>97</v>
      </c>
      <c r="O97" s="80" t="s">
        <v>97</v>
      </c>
      <c r="P97" s="80" t="s">
        <v>97</v>
      </c>
      <c r="Q97" s="80" t="s">
        <v>97</v>
      </c>
      <c r="R97" s="80" t="s">
        <v>97</v>
      </c>
      <c r="S97" s="80">
        <f>VLOOKUP(A97,Nov!A:W,23,0)</f>
        <v>0.64824063501785756</v>
      </c>
      <c r="T97" s="80"/>
      <c r="U97" s="80">
        <f t="shared" si="1"/>
        <v>0.64824063501785756</v>
      </c>
    </row>
    <row r="98" spans="1:21" s="3" customFormat="1" x14ac:dyDescent="0.2">
      <c r="A98" s="4" t="s">
        <v>214</v>
      </c>
      <c r="B98" s="29" t="s">
        <v>452</v>
      </c>
      <c r="C98" s="29" t="s">
        <v>453</v>
      </c>
      <c r="D98" s="29">
        <v>105321508</v>
      </c>
      <c r="E98" s="29" t="s">
        <v>160</v>
      </c>
      <c r="F98" s="29">
        <v>2</v>
      </c>
      <c r="G98" s="29" t="s">
        <v>90</v>
      </c>
      <c r="H98" s="29" t="s">
        <v>162</v>
      </c>
      <c r="I98" s="80" t="s">
        <v>97</v>
      </c>
      <c r="J98" s="80" t="s">
        <v>97</v>
      </c>
      <c r="K98" s="80" t="s">
        <v>97</v>
      </c>
      <c r="L98" s="80" t="s">
        <v>97</v>
      </c>
      <c r="M98" s="80" t="s">
        <v>97</v>
      </c>
      <c r="N98" s="80" t="s">
        <v>97</v>
      </c>
      <c r="O98" s="80" t="s">
        <v>97</v>
      </c>
      <c r="P98" s="80" t="s">
        <v>97</v>
      </c>
      <c r="Q98" s="80" t="s">
        <v>97</v>
      </c>
      <c r="R98" s="80" t="s">
        <v>97</v>
      </c>
      <c r="S98" s="80">
        <f>VLOOKUP(A98,Nov!A:W,23,0)</f>
        <v>0.57433320408122468</v>
      </c>
      <c r="T98" s="80"/>
      <c r="U98" s="80">
        <f t="shared" si="1"/>
        <v>0.57433320408122468</v>
      </c>
    </row>
    <row r="99" spans="1:21" s="3" customFormat="1" x14ac:dyDescent="0.2">
      <c r="A99" s="4" t="s">
        <v>215</v>
      </c>
      <c r="B99" s="29" t="s">
        <v>454</v>
      </c>
      <c r="C99" s="29" t="s">
        <v>455</v>
      </c>
      <c r="D99" s="29">
        <v>105372823</v>
      </c>
      <c r="E99" s="29" t="s">
        <v>325</v>
      </c>
      <c r="F99" s="29">
        <v>2</v>
      </c>
      <c r="G99" s="29" t="s">
        <v>90</v>
      </c>
      <c r="H99" s="29" t="s">
        <v>162</v>
      </c>
      <c r="I99" s="80" t="s">
        <v>97</v>
      </c>
      <c r="J99" s="80" t="s">
        <v>97</v>
      </c>
      <c r="K99" s="80" t="s">
        <v>97</v>
      </c>
      <c r="L99" s="80" t="s">
        <v>97</v>
      </c>
      <c r="M99" s="80" t="s">
        <v>97</v>
      </c>
      <c r="N99" s="80" t="s">
        <v>97</v>
      </c>
      <c r="O99" s="80" t="s">
        <v>97</v>
      </c>
      <c r="P99" s="80" t="s">
        <v>97</v>
      </c>
      <c r="Q99" s="80" t="s">
        <v>97</v>
      </c>
      <c r="R99" s="80" t="s">
        <v>97</v>
      </c>
      <c r="S99" s="80">
        <f>VLOOKUP(A99,Nov!A:W,23,0)</f>
        <v>0.54759012260581352</v>
      </c>
      <c r="T99" s="80"/>
      <c r="U99" s="80">
        <f t="shared" si="1"/>
        <v>0.54759012260581352</v>
      </c>
    </row>
    <row r="100" spans="1:21" s="3" customFormat="1" x14ac:dyDescent="0.2">
      <c r="A100" s="4" t="s">
        <v>227</v>
      </c>
      <c r="B100" s="29" t="s">
        <v>456</v>
      </c>
      <c r="C100" s="29" t="s">
        <v>457</v>
      </c>
      <c r="D100" s="29">
        <v>105549296</v>
      </c>
      <c r="E100" s="29" t="s">
        <v>160</v>
      </c>
      <c r="F100" s="29">
        <v>3</v>
      </c>
      <c r="G100" s="29" t="s">
        <v>90</v>
      </c>
      <c r="H100" s="29" t="s">
        <v>162</v>
      </c>
      <c r="I100" s="80" t="s">
        <v>97</v>
      </c>
      <c r="J100" s="80" t="s">
        <v>97</v>
      </c>
      <c r="K100" s="80" t="s">
        <v>97</v>
      </c>
      <c r="L100" s="80" t="s">
        <v>97</v>
      </c>
      <c r="M100" s="80" t="s">
        <v>97</v>
      </c>
      <c r="N100" s="80" t="s">
        <v>97</v>
      </c>
      <c r="O100" s="80" t="s">
        <v>97</v>
      </c>
      <c r="P100" s="80" t="s">
        <v>97</v>
      </c>
      <c r="Q100" s="80" t="s">
        <v>97</v>
      </c>
      <c r="R100" s="80" t="s">
        <v>97</v>
      </c>
      <c r="S100" s="80" t="s">
        <v>97</v>
      </c>
      <c r="T100" s="80"/>
      <c r="U100" s="80" t="e">
        <f t="shared" si="1"/>
        <v>#DIV/0!</v>
      </c>
    </row>
    <row r="101" spans="1:21" s="3" customFormat="1" x14ac:dyDescent="0.2">
      <c r="A101" s="4" t="s">
        <v>228</v>
      </c>
      <c r="B101" s="29" t="s">
        <v>458</v>
      </c>
      <c r="C101" s="29" t="s">
        <v>459</v>
      </c>
      <c r="D101" s="29">
        <v>105549544</v>
      </c>
      <c r="E101" s="29" t="s">
        <v>325</v>
      </c>
      <c r="F101" s="29">
        <v>3</v>
      </c>
      <c r="G101" s="29" t="s">
        <v>90</v>
      </c>
      <c r="H101" s="29" t="s">
        <v>162</v>
      </c>
      <c r="I101" s="80" t="s">
        <v>97</v>
      </c>
      <c r="J101" s="80" t="s">
        <v>97</v>
      </c>
      <c r="K101" s="80" t="s">
        <v>97</v>
      </c>
      <c r="L101" s="80" t="s">
        <v>97</v>
      </c>
      <c r="M101" s="80" t="s">
        <v>97</v>
      </c>
      <c r="N101" s="80" t="s">
        <v>97</v>
      </c>
      <c r="O101" s="80" t="s">
        <v>97</v>
      </c>
      <c r="P101" s="80" t="s">
        <v>97</v>
      </c>
      <c r="Q101" s="80" t="s">
        <v>97</v>
      </c>
      <c r="R101" s="80" t="s">
        <v>97</v>
      </c>
      <c r="S101" s="80" t="s">
        <v>97</v>
      </c>
      <c r="T101" s="80"/>
      <c r="U101" s="80" t="e">
        <f t="shared" si="1"/>
        <v>#DIV/0!</v>
      </c>
    </row>
    <row r="102" spans="1:21" s="3" customFormat="1" x14ac:dyDescent="0.2">
      <c r="A102" s="4" t="s">
        <v>229</v>
      </c>
      <c r="B102" s="29" t="s">
        <v>460</v>
      </c>
      <c r="C102" s="29" t="s">
        <v>461</v>
      </c>
      <c r="D102" s="29">
        <v>105549553</v>
      </c>
      <c r="E102" s="29" t="s">
        <v>325</v>
      </c>
      <c r="F102" s="29">
        <v>3</v>
      </c>
      <c r="G102" s="29" t="s">
        <v>90</v>
      </c>
      <c r="H102" s="29" t="s">
        <v>162</v>
      </c>
      <c r="I102" s="80" t="s">
        <v>97</v>
      </c>
      <c r="J102" s="80" t="s">
        <v>97</v>
      </c>
      <c r="K102" s="80" t="s">
        <v>97</v>
      </c>
      <c r="L102" s="80" t="s">
        <v>97</v>
      </c>
      <c r="M102" s="80" t="s">
        <v>97</v>
      </c>
      <c r="N102" s="80" t="s">
        <v>97</v>
      </c>
      <c r="O102" s="80" t="s">
        <v>97</v>
      </c>
      <c r="P102" s="80" t="s">
        <v>97</v>
      </c>
      <c r="Q102" s="80" t="s">
        <v>97</v>
      </c>
      <c r="R102" s="80" t="s">
        <v>97</v>
      </c>
      <c r="S102" s="80" t="s">
        <v>97</v>
      </c>
      <c r="T102" s="80"/>
      <c r="U102" s="80" t="e">
        <f t="shared" si="1"/>
        <v>#DIV/0!</v>
      </c>
    </row>
    <row r="103" spans="1:21" s="3" customFormat="1" x14ac:dyDescent="0.2">
      <c r="A103" s="4" t="s">
        <v>230</v>
      </c>
      <c r="B103" s="29" t="s">
        <v>462</v>
      </c>
      <c r="C103" s="29" t="s">
        <v>463</v>
      </c>
      <c r="D103" s="29">
        <v>105549557</v>
      </c>
      <c r="E103" s="29" t="s">
        <v>325</v>
      </c>
      <c r="F103" s="29">
        <v>3</v>
      </c>
      <c r="G103" s="29" t="s">
        <v>90</v>
      </c>
      <c r="H103" s="29" t="s">
        <v>162</v>
      </c>
      <c r="I103" s="80" t="s">
        <v>97</v>
      </c>
      <c r="J103" s="80" t="s">
        <v>97</v>
      </c>
      <c r="K103" s="80" t="s">
        <v>97</v>
      </c>
      <c r="L103" s="80" t="s">
        <v>97</v>
      </c>
      <c r="M103" s="80" t="s">
        <v>97</v>
      </c>
      <c r="N103" s="80" t="s">
        <v>97</v>
      </c>
      <c r="O103" s="80" t="s">
        <v>97</v>
      </c>
      <c r="P103" s="80" t="s">
        <v>97</v>
      </c>
      <c r="Q103" s="80" t="s">
        <v>97</v>
      </c>
      <c r="R103" s="80" t="s">
        <v>97</v>
      </c>
      <c r="S103" s="80" t="s">
        <v>97</v>
      </c>
      <c r="T103" s="80"/>
      <c r="U103" s="80" t="e">
        <f t="shared" si="1"/>
        <v>#DIV/0!</v>
      </c>
    </row>
    <row r="104" spans="1:21" s="3" customFormat="1" x14ac:dyDescent="0.2">
      <c r="A104" s="4" t="s">
        <v>231</v>
      </c>
      <c r="B104" s="29" t="s">
        <v>464</v>
      </c>
      <c r="C104" s="29" t="s">
        <v>465</v>
      </c>
      <c r="D104" s="29">
        <v>105885128</v>
      </c>
      <c r="E104" s="29" t="s">
        <v>160</v>
      </c>
      <c r="F104" s="29">
        <v>3</v>
      </c>
      <c r="G104" s="29" t="s">
        <v>90</v>
      </c>
      <c r="H104" s="29" t="s">
        <v>162</v>
      </c>
      <c r="I104" s="80" t="s">
        <v>97</v>
      </c>
      <c r="J104" s="80" t="s">
        <v>97</v>
      </c>
      <c r="K104" s="80" t="s">
        <v>97</v>
      </c>
      <c r="L104" s="80" t="s">
        <v>97</v>
      </c>
      <c r="M104" s="80" t="s">
        <v>97</v>
      </c>
      <c r="N104" s="80" t="s">
        <v>97</v>
      </c>
      <c r="O104" s="80" t="s">
        <v>97</v>
      </c>
      <c r="P104" s="80" t="s">
        <v>97</v>
      </c>
      <c r="Q104" s="80" t="s">
        <v>97</v>
      </c>
      <c r="R104" s="80" t="s">
        <v>97</v>
      </c>
      <c r="S104" s="80" t="s">
        <v>97</v>
      </c>
      <c r="T104" s="80"/>
      <c r="U104" s="80" t="e">
        <f t="shared" si="1"/>
        <v>#DIV/0!</v>
      </c>
    </row>
    <row r="105" spans="1:21" s="3" customFormat="1" x14ac:dyDescent="0.2">
      <c r="A105" s="4" t="s">
        <v>232</v>
      </c>
      <c r="B105" s="29" t="s">
        <v>466</v>
      </c>
      <c r="C105" s="29" t="s">
        <v>467</v>
      </c>
      <c r="D105" s="29">
        <v>105885139</v>
      </c>
      <c r="E105" s="29" t="s">
        <v>160</v>
      </c>
      <c r="F105" s="29">
        <v>3</v>
      </c>
      <c r="G105" s="29" t="s">
        <v>90</v>
      </c>
      <c r="H105" s="29" t="s">
        <v>162</v>
      </c>
      <c r="I105" s="80" t="s">
        <v>97</v>
      </c>
      <c r="J105" s="80" t="s">
        <v>97</v>
      </c>
      <c r="K105" s="80" t="s">
        <v>97</v>
      </c>
      <c r="L105" s="80" t="s">
        <v>97</v>
      </c>
      <c r="M105" s="80" t="s">
        <v>97</v>
      </c>
      <c r="N105" s="80" t="s">
        <v>97</v>
      </c>
      <c r="O105" s="80" t="s">
        <v>97</v>
      </c>
      <c r="P105" s="80" t="s">
        <v>97</v>
      </c>
      <c r="Q105" s="80" t="s">
        <v>97</v>
      </c>
      <c r="R105" s="80" t="s">
        <v>97</v>
      </c>
      <c r="S105" s="80" t="s">
        <v>97</v>
      </c>
      <c r="T105" s="80"/>
      <c r="U105" s="80" t="e">
        <f t="shared" si="1"/>
        <v>#DIV/0!</v>
      </c>
    </row>
    <row r="106" spans="1:21" s="3" customFormat="1" x14ac:dyDescent="0.2">
      <c r="A106" s="4" t="s">
        <v>233</v>
      </c>
      <c r="B106" s="29" t="s">
        <v>468</v>
      </c>
      <c r="C106" s="29" t="s">
        <v>469</v>
      </c>
      <c r="D106" s="29">
        <v>105572630</v>
      </c>
      <c r="E106" s="29" t="s">
        <v>177</v>
      </c>
      <c r="F106" s="29">
        <v>3</v>
      </c>
      <c r="G106" s="29" t="s">
        <v>90</v>
      </c>
      <c r="H106" s="29" t="s">
        <v>162</v>
      </c>
      <c r="I106" s="80" t="s">
        <v>97</v>
      </c>
      <c r="J106" s="80" t="s">
        <v>97</v>
      </c>
      <c r="K106" s="80" t="s">
        <v>97</v>
      </c>
      <c r="L106" s="80" t="s">
        <v>97</v>
      </c>
      <c r="M106" s="80" t="s">
        <v>97</v>
      </c>
      <c r="N106" s="80" t="s">
        <v>97</v>
      </c>
      <c r="O106" s="80" t="s">
        <v>97</v>
      </c>
      <c r="P106" s="80" t="s">
        <v>97</v>
      </c>
      <c r="Q106" s="80" t="s">
        <v>97</v>
      </c>
      <c r="R106" s="80" t="s">
        <v>97</v>
      </c>
      <c r="S106" s="80" t="s">
        <v>97</v>
      </c>
      <c r="T106" s="80"/>
      <c r="U106" s="80" t="e">
        <f t="shared" si="1"/>
        <v>#DIV/0!</v>
      </c>
    </row>
    <row r="107" spans="1:21" s="3" customFormat="1" x14ac:dyDescent="0.2">
      <c r="A107" s="4" t="s">
        <v>234</v>
      </c>
      <c r="B107" s="29" t="s">
        <v>470</v>
      </c>
      <c r="C107" s="29" t="s">
        <v>471</v>
      </c>
      <c r="D107" s="29">
        <v>105549165</v>
      </c>
      <c r="E107" s="29" t="s">
        <v>160</v>
      </c>
      <c r="F107" s="29">
        <v>2</v>
      </c>
      <c r="G107" s="29" t="s">
        <v>90</v>
      </c>
      <c r="H107" s="29" t="s">
        <v>162</v>
      </c>
      <c r="I107" s="80" t="s">
        <v>97</v>
      </c>
      <c r="J107" s="80" t="s">
        <v>97</v>
      </c>
      <c r="K107" s="80" t="s">
        <v>97</v>
      </c>
      <c r="L107" s="80" t="s">
        <v>97</v>
      </c>
      <c r="M107" s="80" t="s">
        <v>97</v>
      </c>
      <c r="N107" s="80" t="s">
        <v>97</v>
      </c>
      <c r="O107" s="80" t="s">
        <v>97</v>
      </c>
      <c r="P107" s="80" t="s">
        <v>97</v>
      </c>
      <c r="Q107" s="80" t="s">
        <v>97</v>
      </c>
      <c r="R107" s="80" t="s">
        <v>97</v>
      </c>
      <c r="S107" s="80" t="s">
        <v>97</v>
      </c>
      <c r="T107" s="80"/>
      <c r="U107" s="80" t="e">
        <f t="shared" si="1"/>
        <v>#DIV/0!</v>
      </c>
    </row>
    <row r="108" spans="1:21" s="3" customFormat="1" x14ac:dyDescent="0.2">
      <c r="A108" s="4" t="s">
        <v>235</v>
      </c>
      <c r="B108" s="29" t="s">
        <v>472</v>
      </c>
      <c r="C108" s="29" t="s">
        <v>473</v>
      </c>
      <c r="D108" s="29">
        <v>105885140</v>
      </c>
      <c r="E108" s="29" t="s">
        <v>177</v>
      </c>
      <c r="F108" s="29">
        <v>2</v>
      </c>
      <c r="G108" s="29" t="s">
        <v>90</v>
      </c>
      <c r="H108" s="29" t="s">
        <v>162</v>
      </c>
      <c r="I108" s="80" t="s">
        <v>97</v>
      </c>
      <c r="J108" s="80" t="s">
        <v>97</v>
      </c>
      <c r="K108" s="80" t="s">
        <v>97</v>
      </c>
      <c r="L108" s="80" t="s">
        <v>97</v>
      </c>
      <c r="M108" s="80" t="s">
        <v>97</v>
      </c>
      <c r="N108" s="80" t="s">
        <v>97</v>
      </c>
      <c r="O108" s="80" t="s">
        <v>97</v>
      </c>
      <c r="P108" s="80" t="s">
        <v>97</v>
      </c>
      <c r="Q108" s="80" t="s">
        <v>97</v>
      </c>
      <c r="R108" s="80" t="s">
        <v>97</v>
      </c>
      <c r="S108" s="80" t="s">
        <v>97</v>
      </c>
      <c r="T108" s="80"/>
      <c r="U108" s="80" t="e">
        <f t="shared" si="1"/>
        <v>#DIV/0!</v>
      </c>
    </row>
    <row r="109" spans="1:21" s="3" customFormat="1" x14ac:dyDescent="0.2">
      <c r="A109" s="4" t="s">
        <v>24</v>
      </c>
      <c r="B109" s="29" t="s">
        <v>240</v>
      </c>
      <c r="C109" s="29"/>
      <c r="D109" s="29"/>
      <c r="E109" s="29"/>
      <c r="F109" s="29"/>
      <c r="G109" s="29" t="s">
        <v>90</v>
      </c>
      <c r="H109" s="29" t="s">
        <v>163</v>
      </c>
      <c r="I109" s="80">
        <f>VLOOKUP(A109,Jan!A:Y,25,0)</f>
        <v>0.20909090909090905</v>
      </c>
      <c r="J109" s="80">
        <f>VLOOKUP(A109,Feb!A:Y,25,0)</f>
        <v>0.33624999999999999</v>
      </c>
      <c r="K109" s="80">
        <f>VLOOKUP(A109,Mar!A:AJ,36,0)</f>
        <v>0.50231205788477584</v>
      </c>
      <c r="L109" s="80">
        <f>VLOOKUP(A109,Apr!A:AJ,36,0)</f>
        <v>0.38537263360447854</v>
      </c>
      <c r="M109" s="80">
        <f>VLOOKUP(A109,May!A:U,21,0)</f>
        <v>0.54443269521740156</v>
      </c>
      <c r="N109" s="80">
        <f>VLOOKUP(A109,June!A:V,22,0)</f>
        <v>0.57897909391980706</v>
      </c>
      <c r="O109" s="80">
        <f>VLOOKUP(A109,July!A:V,22,0)</f>
        <v>0.57083645864537036</v>
      </c>
      <c r="P109" s="80">
        <f>VLOOKUP(A109,Aug!A:V,22,0)</f>
        <v>0.64663040979062125</v>
      </c>
      <c r="Q109" s="80">
        <f>VLOOKUP(A109,Sep!A:V,22,0)</f>
        <v>0.20382983621159184</v>
      </c>
      <c r="R109" s="80" t="s">
        <v>97</v>
      </c>
      <c r="S109" s="80" t="s">
        <v>97</v>
      </c>
      <c r="T109" s="30"/>
      <c r="U109" s="80">
        <f t="shared" si="1"/>
        <v>0.44197045492943948</v>
      </c>
    </row>
    <row r="110" spans="1:21" s="3" customFormat="1" x14ac:dyDescent="0.2">
      <c r="A110" s="4" t="s">
        <v>79</v>
      </c>
      <c r="B110" s="29" t="s">
        <v>241</v>
      </c>
      <c r="C110" s="29"/>
      <c r="D110" s="29"/>
      <c r="E110" s="29"/>
      <c r="F110" s="29"/>
      <c r="G110" s="29" t="s">
        <v>77</v>
      </c>
      <c r="H110" s="29" t="s">
        <v>163</v>
      </c>
      <c r="I110" s="80">
        <f>VLOOKUP(A110,Jan!A:Y,25,0)</f>
        <v>0.77500000000000002</v>
      </c>
      <c r="J110" s="80">
        <f>VLOOKUP(A110,Feb!A:Y,25,0)</f>
        <v>0.77500000000000002</v>
      </c>
      <c r="K110" s="80">
        <f>VLOOKUP(A110,Mar!A:AJ,36,0)</f>
        <v>0.61022902064487183</v>
      </c>
      <c r="L110" s="80">
        <f>VLOOKUP(A110,Apr!A:AJ,36,0)</f>
        <v>0.60020535714285694</v>
      </c>
      <c r="M110" s="80">
        <f>VLOOKUP(A110,May!A:U,21,0)</f>
        <v>0.45065939168794988</v>
      </c>
      <c r="N110" s="80">
        <f>VLOOKUP(A110,June!A:V,22,0)</f>
        <v>0.5657263258893912</v>
      </c>
      <c r="O110" s="80">
        <f>VLOOKUP(A110,July!A:V,22,0)</f>
        <v>0.42133873571468272</v>
      </c>
      <c r="P110" s="80">
        <f>VLOOKUP(A110,Aug!A:V,22,0)</f>
        <v>0.75846757656554897</v>
      </c>
      <c r="Q110" s="80" t="s">
        <v>97</v>
      </c>
      <c r="R110" s="80" t="s">
        <v>97</v>
      </c>
      <c r="S110" s="80" t="s">
        <v>97</v>
      </c>
      <c r="T110" s="80"/>
      <c r="U110" s="80">
        <f t="shared" si="1"/>
        <v>0.61957830095566269</v>
      </c>
    </row>
    <row r="111" spans="1:21" s="3" customFormat="1" x14ac:dyDescent="0.2">
      <c r="A111" s="4" t="s">
        <v>132</v>
      </c>
      <c r="B111" s="29" t="s">
        <v>242</v>
      </c>
      <c r="C111" s="29"/>
      <c r="D111" s="29"/>
      <c r="E111" s="29"/>
      <c r="F111" s="29"/>
      <c r="G111" s="29" t="s">
        <v>196</v>
      </c>
      <c r="H111" s="29" t="s">
        <v>163</v>
      </c>
      <c r="I111" s="80" t="s">
        <v>97</v>
      </c>
      <c r="J111" s="80" t="s">
        <v>97</v>
      </c>
      <c r="K111" s="80">
        <f>VLOOKUP(A111,Mar!A:AJ,36,0)</f>
        <v>0.42642193199481704</v>
      </c>
      <c r="L111" s="80">
        <f>VLOOKUP(A111,Apr!A:AJ,36,0)</f>
        <v>0.84914521429379897</v>
      </c>
      <c r="M111" s="80">
        <v>0.48099999999999998</v>
      </c>
      <c r="N111" s="80">
        <v>0.7</v>
      </c>
      <c r="O111" s="80">
        <v>0.60499999999999998</v>
      </c>
      <c r="P111" s="80">
        <v>0.76</v>
      </c>
      <c r="Q111" s="80" t="s">
        <v>97</v>
      </c>
      <c r="R111" s="80" t="s">
        <v>97</v>
      </c>
      <c r="S111" s="80" t="s">
        <v>97</v>
      </c>
      <c r="T111" s="80" t="s">
        <v>97</v>
      </c>
      <c r="U111" s="80">
        <f t="shared" si="1"/>
        <v>0.63692785771476934</v>
      </c>
    </row>
    <row r="112" spans="1:21" s="3" customFormat="1" x14ac:dyDescent="0.2">
      <c r="A112" s="4" t="s">
        <v>87</v>
      </c>
      <c r="B112" s="29" t="s">
        <v>243</v>
      </c>
      <c r="C112" s="29"/>
      <c r="D112" s="29"/>
      <c r="E112" s="29"/>
      <c r="F112" s="29"/>
      <c r="G112" s="29" t="s">
        <v>77</v>
      </c>
      <c r="H112" s="29" t="s">
        <v>163</v>
      </c>
      <c r="I112" s="80">
        <f>VLOOKUP(A112,Jan!A:Y,25,0)</f>
        <v>0.72499999999999998</v>
      </c>
      <c r="J112" s="80">
        <f>VLOOKUP(A112,Feb!A:Y,25,0)</f>
        <v>0.66249999999999998</v>
      </c>
      <c r="K112" s="80">
        <f>VLOOKUP(A112,Mar!A:AJ,36,0)</f>
        <v>0.76788339383127813</v>
      </c>
      <c r="L112" s="80">
        <f>VLOOKUP(A112,Apr!A:AJ,36,0)</f>
        <v>0.27105654761904774</v>
      </c>
      <c r="M112" s="80">
        <f>VLOOKUP(A112,May!A:U,21,0)</f>
        <v>0.51852992012425458</v>
      </c>
      <c r="N112" s="80">
        <f>VLOOKUP(A112,June!A:V,22,0)</f>
        <v>0.43712536207058272</v>
      </c>
      <c r="O112" s="80">
        <f>VLOOKUP(A112,July!A:V,22,0)</f>
        <v>8.5992428339643073E-2</v>
      </c>
      <c r="P112" s="80" t="s">
        <v>97</v>
      </c>
      <c r="Q112" s="80" t="s">
        <v>97</v>
      </c>
      <c r="R112" s="80"/>
      <c r="S112" s="80" t="s">
        <v>97</v>
      </c>
      <c r="T112" s="80"/>
      <c r="U112" s="80">
        <f t="shared" ref="U112:U128" si="2">AVERAGE(I112:T112)</f>
        <v>0.49544109314068663</v>
      </c>
    </row>
    <row r="113" spans="1:21" s="3" customFormat="1" x14ac:dyDescent="0.2">
      <c r="A113" s="4" t="s">
        <v>88</v>
      </c>
      <c r="B113" s="29" t="s">
        <v>244</v>
      </c>
      <c r="C113" s="29"/>
      <c r="D113" s="29"/>
      <c r="E113" s="29"/>
      <c r="F113" s="29"/>
      <c r="G113" s="29" t="s">
        <v>77</v>
      </c>
      <c r="H113" s="29" t="s">
        <v>163</v>
      </c>
      <c r="I113" s="80">
        <f>VLOOKUP(A113,Jan!A:Y,25,0)</f>
        <v>0.22500000000000001</v>
      </c>
      <c r="J113" s="80">
        <f>VLOOKUP(A113,Feb!A:Y,25,0)</f>
        <v>0.33750000000000002</v>
      </c>
      <c r="K113" s="80">
        <f>VLOOKUP(A113,Mar!A:AJ,36,0)</f>
        <v>0.45607596015492535</v>
      </c>
      <c r="L113" s="80">
        <f>VLOOKUP(A113,Apr!A:AJ,36,0)</f>
        <v>0.20787499999999992</v>
      </c>
      <c r="M113" s="80">
        <f>VLOOKUP(A113,May!A:U,21,0)</f>
        <v>0.50615093873779204</v>
      </c>
      <c r="N113" s="80">
        <f>VLOOKUP(A113,June!A:V,22,0)</f>
        <v>0.66113012050782372</v>
      </c>
      <c r="O113" s="80">
        <f>VLOOKUP(A113,July!A:V,22,0)</f>
        <v>0.21802132019128356</v>
      </c>
      <c r="P113" s="80" t="s">
        <v>97</v>
      </c>
      <c r="Q113" s="80" t="s">
        <v>97</v>
      </c>
      <c r="R113" s="80"/>
      <c r="S113" s="80" t="s">
        <v>97</v>
      </c>
      <c r="T113" s="80"/>
      <c r="U113" s="80">
        <f t="shared" si="2"/>
        <v>0.37310761994168917</v>
      </c>
    </row>
    <row r="114" spans="1:21" s="3" customFormat="1" x14ac:dyDescent="0.2">
      <c r="A114" s="4" t="s">
        <v>22</v>
      </c>
      <c r="B114" s="29" t="s">
        <v>245</v>
      </c>
      <c r="C114" s="29"/>
      <c r="D114" s="29"/>
      <c r="E114" s="29"/>
      <c r="F114" s="29"/>
      <c r="G114" s="29" t="s">
        <v>90</v>
      </c>
      <c r="H114" s="29" t="s">
        <v>163</v>
      </c>
      <c r="I114" s="80">
        <v>0.45816326530612217</v>
      </c>
      <c r="J114" s="80">
        <v>0.62142857142857133</v>
      </c>
      <c r="K114" s="80">
        <f>VLOOKUP(A114,Mar!A:AJ,36,0)</f>
        <v>0.6073068932747977</v>
      </c>
      <c r="L114" s="80">
        <f>VLOOKUP(A114,Apr!A:AJ,36,0)</f>
        <v>0.64635175245140564</v>
      </c>
      <c r="M114" s="80">
        <v>0.68144068486387888</v>
      </c>
      <c r="N114" s="80">
        <v>0.53043235829611046</v>
      </c>
      <c r="O114" s="80" t="s">
        <v>97</v>
      </c>
      <c r="P114" s="80" t="s">
        <v>97</v>
      </c>
      <c r="Q114" s="80" t="s">
        <v>97</v>
      </c>
      <c r="R114" s="80" t="s">
        <v>97</v>
      </c>
      <c r="S114" s="80" t="s">
        <v>97</v>
      </c>
      <c r="T114" s="80" t="s">
        <v>97</v>
      </c>
      <c r="U114" s="80">
        <f t="shared" si="2"/>
        <v>0.59085392093681433</v>
      </c>
    </row>
    <row r="115" spans="1:21" s="3" customFormat="1" x14ac:dyDescent="0.2">
      <c r="A115" s="4" t="s">
        <v>66</v>
      </c>
      <c r="B115" s="29" t="s">
        <v>246</v>
      </c>
      <c r="C115" s="29"/>
      <c r="D115" s="29"/>
      <c r="E115" s="29"/>
      <c r="F115" s="29"/>
      <c r="G115" s="29" t="s">
        <v>194</v>
      </c>
      <c r="H115" s="29" t="s">
        <v>163</v>
      </c>
      <c r="I115" s="80">
        <v>0.1</v>
      </c>
      <c r="J115" s="80">
        <v>0.22073170731707306</v>
      </c>
      <c r="K115" s="80">
        <f>VLOOKUP(A115,Mar!A:AJ,36,0)</f>
        <v>0.73803683366940598</v>
      </c>
      <c r="L115" s="80">
        <f>VLOOKUP(A115,Apr!A:AJ,36,0)</f>
        <v>0.58595014019254466</v>
      </c>
      <c r="M115" s="80">
        <v>0.4905242716833631</v>
      </c>
      <c r="N115" s="80">
        <v>0.22268577795680769</v>
      </c>
      <c r="O115" s="80" t="s">
        <v>97</v>
      </c>
      <c r="P115" s="80" t="s">
        <v>97</v>
      </c>
      <c r="Q115" s="80" t="s">
        <v>97</v>
      </c>
      <c r="R115" s="80" t="s">
        <v>97</v>
      </c>
      <c r="S115" s="80" t="s">
        <v>97</v>
      </c>
      <c r="T115" s="80" t="s">
        <v>97</v>
      </c>
      <c r="U115" s="80">
        <f t="shared" si="2"/>
        <v>0.39298812180319914</v>
      </c>
    </row>
    <row r="116" spans="1:21" s="3" customFormat="1" x14ac:dyDescent="0.2">
      <c r="A116" s="4" t="s">
        <v>65</v>
      </c>
      <c r="B116" s="29" t="s">
        <v>247</v>
      </c>
      <c r="C116" s="29"/>
      <c r="D116" s="29"/>
      <c r="E116" s="29"/>
      <c r="F116" s="29"/>
      <c r="G116" s="29" t="s">
        <v>194</v>
      </c>
      <c r="H116" s="29" t="s">
        <v>163</v>
      </c>
      <c r="I116" s="80">
        <v>0.32118644067796615</v>
      </c>
      <c r="J116" s="80">
        <v>0.40087209302325577</v>
      </c>
      <c r="K116" s="80">
        <f>VLOOKUP(A116,Mar!A:AJ,36,0)</f>
        <v>0.34243510895566054</v>
      </c>
      <c r="L116" s="80">
        <f>VLOOKUP(A116,Apr!A:AJ,36,0)</f>
        <v>0.4451894378101327</v>
      </c>
      <c r="M116" s="80">
        <v>0.42306339747280053</v>
      </c>
      <c r="N116" s="80">
        <v>0.33317070729314741</v>
      </c>
      <c r="O116" s="80" t="s">
        <v>97</v>
      </c>
      <c r="P116" s="80" t="s">
        <v>97</v>
      </c>
      <c r="Q116" s="80" t="s">
        <v>97</v>
      </c>
      <c r="R116" s="80" t="s">
        <v>97</v>
      </c>
      <c r="S116" s="80" t="s">
        <v>97</v>
      </c>
      <c r="T116" s="80" t="s">
        <v>97</v>
      </c>
      <c r="U116" s="80">
        <f t="shared" si="2"/>
        <v>0.37765286420549388</v>
      </c>
    </row>
    <row r="117" spans="1:21" s="3" customFormat="1" x14ac:dyDescent="0.2">
      <c r="A117" s="4" t="s">
        <v>123</v>
      </c>
      <c r="B117" s="29" t="s">
        <v>248</v>
      </c>
      <c r="C117" s="29"/>
      <c r="D117" s="29"/>
      <c r="E117" s="29"/>
      <c r="F117" s="29"/>
      <c r="G117" s="29" t="s">
        <v>194</v>
      </c>
      <c r="H117" s="29" t="s">
        <v>163</v>
      </c>
      <c r="I117" s="80" t="s">
        <v>97</v>
      </c>
      <c r="J117" s="80" t="s">
        <v>97</v>
      </c>
      <c r="K117" s="80">
        <f>VLOOKUP(A117,Mar!A:AJ,36,0)</f>
        <v>0.69094235158064043</v>
      </c>
      <c r="L117" s="80">
        <f>VLOOKUP(A117,Apr!A:AJ,36,0)</f>
        <v>0.74410927276745309</v>
      </c>
      <c r="M117" s="80">
        <v>0.74004358912178414</v>
      </c>
      <c r="N117" s="80">
        <v>0.69453976577815502</v>
      </c>
      <c r="O117" s="80">
        <v>0.56235646260345618</v>
      </c>
      <c r="P117" s="30"/>
      <c r="Q117" s="30" t="s">
        <v>97</v>
      </c>
      <c r="R117" s="30" t="s">
        <v>97</v>
      </c>
      <c r="S117" s="80" t="s">
        <v>97</v>
      </c>
      <c r="T117" s="30" t="s">
        <v>97</v>
      </c>
      <c r="U117" s="80">
        <f t="shared" si="2"/>
        <v>0.6863982883702977</v>
      </c>
    </row>
    <row r="118" spans="1:21" s="3" customFormat="1" x14ac:dyDescent="0.2">
      <c r="A118" s="4" t="s">
        <v>139</v>
      </c>
      <c r="B118" s="29" t="s">
        <v>249</v>
      </c>
      <c r="C118" s="29"/>
      <c r="D118" s="29"/>
      <c r="E118" s="29"/>
      <c r="F118" s="29"/>
      <c r="G118" s="29" t="s">
        <v>195</v>
      </c>
      <c r="H118" s="29" t="s">
        <v>163</v>
      </c>
      <c r="I118" s="80" t="s">
        <v>97</v>
      </c>
      <c r="J118" s="80" t="s">
        <v>97</v>
      </c>
      <c r="K118" s="80" t="s">
        <v>97</v>
      </c>
      <c r="L118" s="80">
        <f>VLOOKUP(A118,Apr!A:AJ,36,0)</f>
        <v>2.0199792572856951E-2</v>
      </c>
      <c r="M118" s="80">
        <v>0.57699999999999996</v>
      </c>
      <c r="N118" s="80">
        <v>0.73499999999999999</v>
      </c>
      <c r="O118" s="80">
        <v>0.30599999999999999</v>
      </c>
      <c r="P118" s="80" t="s">
        <v>97</v>
      </c>
      <c r="Q118" s="80" t="s">
        <v>97</v>
      </c>
      <c r="R118" s="80" t="s">
        <v>97</v>
      </c>
      <c r="S118" s="80" t="s">
        <v>97</v>
      </c>
      <c r="T118" s="80" t="s">
        <v>97</v>
      </c>
      <c r="U118" s="80">
        <f t="shared" si="2"/>
        <v>0.40954994814321422</v>
      </c>
    </row>
    <row r="119" spans="1:21" s="3" customFormat="1" x14ac:dyDescent="0.2">
      <c r="A119" s="4" t="s">
        <v>99</v>
      </c>
      <c r="B119" s="29" t="s">
        <v>250</v>
      </c>
      <c r="C119" s="29"/>
      <c r="D119" s="29"/>
      <c r="E119" s="29"/>
      <c r="F119" s="29"/>
      <c r="G119" s="29" t="s">
        <v>194</v>
      </c>
      <c r="H119" s="29" t="s">
        <v>163</v>
      </c>
      <c r="I119" s="80" t="s">
        <v>97</v>
      </c>
      <c r="J119" s="80">
        <v>0</v>
      </c>
      <c r="K119" s="80">
        <f>VLOOKUP(A119,Mar!A:AJ,36,0)</f>
        <v>0.3719097576476923</v>
      </c>
      <c r="L119" s="80">
        <f>VLOOKUP(A119,Apr!A:AJ,36,0)</f>
        <v>0.64824324995460592</v>
      </c>
      <c r="M119" s="80">
        <v>0.46552630970467701</v>
      </c>
      <c r="N119" s="80">
        <v>0.30772568349859575</v>
      </c>
      <c r="O119" s="80" t="s">
        <v>97</v>
      </c>
      <c r="P119" s="80" t="s">
        <v>97</v>
      </c>
      <c r="Q119" s="80" t="s">
        <v>97</v>
      </c>
      <c r="R119" s="80" t="s">
        <v>97</v>
      </c>
      <c r="S119" s="80" t="s">
        <v>97</v>
      </c>
      <c r="T119" s="80" t="s">
        <v>97</v>
      </c>
      <c r="U119" s="80">
        <f t="shared" si="2"/>
        <v>0.35868100016111415</v>
      </c>
    </row>
    <row r="120" spans="1:21" s="3" customFormat="1" x14ac:dyDescent="0.2">
      <c r="A120" s="4" t="s">
        <v>63</v>
      </c>
      <c r="B120" s="29" t="s">
        <v>251</v>
      </c>
      <c r="C120" s="29"/>
      <c r="D120" s="29"/>
      <c r="E120" s="29"/>
      <c r="F120" s="29"/>
      <c r="G120" s="29" t="s">
        <v>194</v>
      </c>
      <c r="H120" s="29" t="s">
        <v>163</v>
      </c>
      <c r="I120" s="80">
        <v>0.42499999999999993</v>
      </c>
      <c r="J120" s="80">
        <v>0.4375</v>
      </c>
      <c r="K120" s="80">
        <f>VLOOKUP(A120,Mar!A:AJ,36,0)</f>
        <v>0.55124167605591934</v>
      </c>
      <c r="L120" s="80" t="s">
        <v>97</v>
      </c>
      <c r="M120" s="80" t="s">
        <v>97</v>
      </c>
      <c r="N120" s="80" t="s">
        <v>97</v>
      </c>
      <c r="O120" s="80" t="s">
        <v>97</v>
      </c>
      <c r="P120" s="80" t="s">
        <v>97</v>
      </c>
      <c r="Q120" s="80" t="s">
        <v>97</v>
      </c>
      <c r="R120" s="80" t="s">
        <v>97</v>
      </c>
      <c r="S120" s="80" t="s">
        <v>97</v>
      </c>
      <c r="T120" s="80" t="s">
        <v>97</v>
      </c>
      <c r="U120" s="80">
        <f t="shared" si="2"/>
        <v>0.47124722535197305</v>
      </c>
    </row>
    <row r="121" spans="1:21" s="3" customFormat="1" x14ac:dyDescent="0.2">
      <c r="A121" s="4" t="s">
        <v>15</v>
      </c>
      <c r="B121" s="29" t="s">
        <v>252</v>
      </c>
      <c r="C121" s="29"/>
      <c r="D121" s="29"/>
      <c r="E121" s="29"/>
      <c r="F121" s="29"/>
      <c r="G121" s="29" t="s">
        <v>90</v>
      </c>
      <c r="H121" s="29" t="s">
        <v>163</v>
      </c>
      <c r="I121" s="80">
        <v>0.46022727272727265</v>
      </c>
      <c r="J121" s="80">
        <v>0.32500000000000001</v>
      </c>
      <c r="K121" s="80">
        <f>VLOOKUP(A121,Mar!A:AJ,36,0)</f>
        <v>0.29871366655408105</v>
      </c>
      <c r="L121" s="80" t="s">
        <v>97</v>
      </c>
      <c r="M121" s="80" t="s">
        <v>97</v>
      </c>
      <c r="N121" s="80" t="s">
        <v>97</v>
      </c>
      <c r="O121" s="80" t="s">
        <v>97</v>
      </c>
      <c r="P121" s="80" t="s">
        <v>97</v>
      </c>
      <c r="Q121" s="80" t="s">
        <v>97</v>
      </c>
      <c r="R121" s="80" t="s">
        <v>97</v>
      </c>
      <c r="S121" s="80" t="s">
        <v>97</v>
      </c>
      <c r="T121" s="80" t="s">
        <v>97</v>
      </c>
      <c r="U121" s="80">
        <f t="shared" si="2"/>
        <v>0.36131364642711788</v>
      </c>
    </row>
    <row r="122" spans="1:21" s="3" customFormat="1" x14ac:dyDescent="0.2">
      <c r="A122" s="4" t="s">
        <v>91</v>
      </c>
      <c r="B122" s="29" t="s">
        <v>253</v>
      </c>
      <c r="C122" s="29"/>
      <c r="D122" s="29"/>
      <c r="E122" s="29"/>
      <c r="F122" s="29"/>
      <c r="G122" s="29" t="s">
        <v>90</v>
      </c>
      <c r="H122" s="29" t="s">
        <v>163</v>
      </c>
      <c r="I122" s="80">
        <v>0.42272727272727267</v>
      </c>
      <c r="J122" s="80">
        <v>0.1</v>
      </c>
      <c r="K122" s="80" t="s">
        <v>97</v>
      </c>
      <c r="L122" s="80" t="s">
        <v>97</v>
      </c>
      <c r="M122" s="80" t="s">
        <v>97</v>
      </c>
      <c r="N122" s="80" t="s">
        <v>97</v>
      </c>
      <c r="O122" s="80" t="s">
        <v>97</v>
      </c>
      <c r="P122" s="80" t="s">
        <v>97</v>
      </c>
      <c r="Q122" s="80" t="s">
        <v>97</v>
      </c>
      <c r="R122" s="80" t="s">
        <v>97</v>
      </c>
      <c r="S122" s="80" t="s">
        <v>97</v>
      </c>
      <c r="T122" s="80" t="s">
        <v>97</v>
      </c>
      <c r="U122" s="80">
        <f t="shared" si="2"/>
        <v>0.26136363636363635</v>
      </c>
    </row>
    <row r="123" spans="1:21" s="3" customFormat="1" x14ac:dyDescent="0.2">
      <c r="A123" s="4" t="s">
        <v>61</v>
      </c>
      <c r="B123" s="29" t="s">
        <v>254</v>
      </c>
      <c r="C123" s="29"/>
      <c r="D123" s="29"/>
      <c r="E123" s="29"/>
      <c r="F123" s="29"/>
      <c r="G123" s="29" t="s">
        <v>194</v>
      </c>
      <c r="H123" s="29" t="s">
        <v>163</v>
      </c>
      <c r="I123" s="80">
        <v>8.999999999999983E-2</v>
      </c>
      <c r="J123" s="80" t="s">
        <v>97</v>
      </c>
      <c r="K123" s="80" t="s">
        <v>97</v>
      </c>
      <c r="L123" s="80" t="s">
        <v>97</v>
      </c>
      <c r="M123" s="80" t="s">
        <v>97</v>
      </c>
      <c r="N123" s="80" t="s">
        <v>97</v>
      </c>
      <c r="O123" s="80" t="s">
        <v>97</v>
      </c>
      <c r="P123" s="80" t="s">
        <v>97</v>
      </c>
      <c r="Q123" s="80" t="s">
        <v>97</v>
      </c>
      <c r="R123" s="80" t="s">
        <v>97</v>
      </c>
      <c r="S123" s="80" t="s">
        <v>97</v>
      </c>
      <c r="T123" s="80" t="s">
        <v>97</v>
      </c>
      <c r="U123" s="80">
        <f t="shared" si="2"/>
        <v>8.999999999999983E-2</v>
      </c>
    </row>
    <row r="124" spans="1:21" s="3" customFormat="1" x14ac:dyDescent="0.2">
      <c r="A124" s="4" t="s">
        <v>95</v>
      </c>
      <c r="B124" s="29" t="s">
        <v>255</v>
      </c>
      <c r="C124" s="29"/>
      <c r="D124" s="29"/>
      <c r="E124" s="29"/>
      <c r="F124" s="29"/>
      <c r="G124" s="29" t="s">
        <v>90</v>
      </c>
      <c r="H124" s="29" t="s">
        <v>163</v>
      </c>
      <c r="I124" s="80">
        <v>0.11125</v>
      </c>
      <c r="J124" s="80" t="s">
        <v>97</v>
      </c>
      <c r="K124" s="80" t="s">
        <v>97</v>
      </c>
      <c r="L124" s="80" t="s">
        <v>97</v>
      </c>
      <c r="M124" s="80" t="s">
        <v>97</v>
      </c>
      <c r="N124" s="80" t="s">
        <v>97</v>
      </c>
      <c r="O124" s="30" t="s">
        <v>97</v>
      </c>
      <c r="P124" s="30" t="s">
        <v>97</v>
      </c>
      <c r="Q124" s="30" t="s">
        <v>97</v>
      </c>
      <c r="R124" s="30" t="s">
        <v>97</v>
      </c>
      <c r="S124" s="80" t="s">
        <v>97</v>
      </c>
      <c r="T124" s="30" t="s">
        <v>97</v>
      </c>
      <c r="U124" s="80">
        <f t="shared" si="2"/>
        <v>0.11125</v>
      </c>
    </row>
    <row r="125" spans="1:21" s="3" customFormat="1" x14ac:dyDescent="0.2">
      <c r="A125" s="4" t="s">
        <v>73</v>
      </c>
      <c r="B125" s="29" t="s">
        <v>256</v>
      </c>
      <c r="C125" s="29"/>
      <c r="D125" s="29"/>
      <c r="E125" s="29"/>
      <c r="F125" s="29"/>
      <c r="G125" s="29" t="s">
        <v>194</v>
      </c>
      <c r="H125" s="29" t="s">
        <v>163</v>
      </c>
      <c r="I125" s="80">
        <v>0.47241379310344833</v>
      </c>
      <c r="J125" s="80" t="s">
        <v>97</v>
      </c>
      <c r="K125" s="80" t="s">
        <v>97</v>
      </c>
      <c r="L125" s="80" t="s">
        <v>97</v>
      </c>
      <c r="M125" s="80" t="s">
        <v>97</v>
      </c>
      <c r="N125" s="80" t="s">
        <v>97</v>
      </c>
      <c r="O125" s="80" t="s">
        <v>97</v>
      </c>
      <c r="P125" s="80" t="s">
        <v>97</v>
      </c>
      <c r="Q125" s="80" t="s">
        <v>97</v>
      </c>
      <c r="R125" s="80" t="s">
        <v>97</v>
      </c>
      <c r="S125" s="80" t="s">
        <v>97</v>
      </c>
      <c r="T125" s="80" t="s">
        <v>97</v>
      </c>
      <c r="U125" s="80">
        <f t="shared" si="2"/>
        <v>0.47241379310344833</v>
      </c>
    </row>
    <row r="126" spans="1:21" s="3" customFormat="1" x14ac:dyDescent="0.2">
      <c r="A126" s="4" t="s">
        <v>75</v>
      </c>
      <c r="B126" s="29" t="s">
        <v>257</v>
      </c>
      <c r="C126" s="29"/>
      <c r="D126" s="29"/>
      <c r="E126" s="29"/>
      <c r="F126" s="29"/>
      <c r="G126" s="29" t="s">
        <v>77</v>
      </c>
      <c r="H126" s="29" t="s">
        <v>163</v>
      </c>
      <c r="I126" s="80">
        <v>0.1</v>
      </c>
      <c r="J126" s="80" t="s">
        <v>97</v>
      </c>
      <c r="K126" s="80" t="s">
        <v>97</v>
      </c>
      <c r="L126" s="80" t="s">
        <v>97</v>
      </c>
      <c r="M126" s="80" t="s">
        <v>97</v>
      </c>
      <c r="N126" s="80" t="s">
        <v>97</v>
      </c>
      <c r="O126" s="80" t="s">
        <v>97</v>
      </c>
      <c r="P126" s="80" t="s">
        <v>97</v>
      </c>
      <c r="Q126" s="80" t="s">
        <v>97</v>
      </c>
      <c r="R126" s="80" t="s">
        <v>97</v>
      </c>
      <c r="S126" s="80" t="s">
        <v>97</v>
      </c>
      <c r="T126" s="80" t="s">
        <v>97</v>
      </c>
      <c r="U126" s="80">
        <f t="shared" si="2"/>
        <v>0.1</v>
      </c>
    </row>
    <row r="127" spans="1:21" s="3" customFormat="1" x14ac:dyDescent="0.2">
      <c r="A127" s="4" t="s">
        <v>21</v>
      </c>
      <c r="B127" s="29" t="s">
        <v>258</v>
      </c>
      <c r="C127" s="29"/>
      <c r="D127" s="29"/>
      <c r="E127" s="29"/>
      <c r="F127" s="29"/>
      <c r="G127" s="29" t="s">
        <v>90</v>
      </c>
      <c r="H127" s="29" t="s">
        <v>163</v>
      </c>
      <c r="I127" s="80">
        <f>VLOOKUP(A127,Jan!A:Y,25,0)</f>
        <v>0.28749999999999998</v>
      </c>
      <c r="J127" s="80">
        <f>VLOOKUP(A127,Feb!A:Y,25,0)</f>
        <v>0.36249999999999999</v>
      </c>
      <c r="K127" s="80">
        <f>VLOOKUP(A127,Mar!A:AJ,36,0)</f>
        <v>0.45295853935098684</v>
      </c>
      <c r="L127" s="80">
        <f>VLOOKUP(A127,Apr!A:AJ,36,0)</f>
        <v>0.48641557277041325</v>
      </c>
      <c r="M127" s="80">
        <f>VLOOKUP(A127,May!A:U,21,0)</f>
        <v>0.46468877081615156</v>
      </c>
      <c r="N127" s="80">
        <f>VLOOKUP(A127,June!A:V,22,0)</f>
        <v>0.70136762948793074</v>
      </c>
      <c r="O127" s="80">
        <f>VLOOKUP(A127,July!A:V,22,0)</f>
        <v>0.491550119408523</v>
      </c>
      <c r="P127" s="80">
        <f>VLOOKUP(A127,Aug!A:V,22,0)</f>
        <v>0.67245822320211868</v>
      </c>
      <c r="Q127" s="80">
        <f>VLOOKUP(A127,Sep!A:V,22,0)</f>
        <v>0.51939192681753554</v>
      </c>
      <c r="R127" s="80" t="s">
        <v>97</v>
      </c>
      <c r="S127" s="80" t="s">
        <v>97</v>
      </c>
      <c r="T127" s="30"/>
      <c r="U127" s="80">
        <f t="shared" si="2"/>
        <v>0.49320342020596214</v>
      </c>
    </row>
    <row r="128" spans="1:21" s="3" customFormat="1" x14ac:dyDescent="0.2">
      <c r="A128" s="4" t="s">
        <v>20</v>
      </c>
      <c r="B128" s="29" t="s">
        <v>259</v>
      </c>
      <c r="C128" s="29"/>
      <c r="D128" s="29"/>
      <c r="E128" s="29"/>
      <c r="F128" s="29"/>
      <c r="G128" s="29" t="s">
        <v>90</v>
      </c>
      <c r="H128" s="29" t="s">
        <v>163</v>
      </c>
      <c r="I128" s="80">
        <f>VLOOKUP(A128,Jan!A:Y,25,0)</f>
        <v>0.21249999999999999</v>
      </c>
      <c r="J128" s="80">
        <f>VLOOKUP(A128,Feb!A:Y,25,0)</f>
        <v>0.32500000000000001</v>
      </c>
      <c r="K128" s="80">
        <f>VLOOKUP(A128,Mar!A:AJ,36,0)</f>
        <v>0.41527775605089745</v>
      </c>
      <c r="L128" s="80">
        <f>VLOOKUP(A128,Apr!A:AJ,36,0)</f>
        <v>0.38683427091739009</v>
      </c>
      <c r="M128" s="80">
        <f>VLOOKUP(A128,May!A:U,21,0)</f>
        <v>0.54877146579539393</v>
      </c>
      <c r="N128" s="80">
        <f>VLOOKUP(A128,June!A:V,22,0)</f>
        <v>0.73723993526194842</v>
      </c>
      <c r="O128" s="80">
        <f>VLOOKUP(A128,July!A:V,22,0)</f>
        <v>0.4891262496798735</v>
      </c>
      <c r="P128" s="80">
        <f>VLOOKUP(A128,Aug!A:V,22,0)</f>
        <v>0.73345553458782142</v>
      </c>
      <c r="Q128" s="80">
        <f>VLOOKUP(A128,Sep!A:V,22,0)</f>
        <v>0.40841984189083702</v>
      </c>
      <c r="R128" s="80" t="s">
        <v>97</v>
      </c>
      <c r="S128" s="80" t="s">
        <v>97</v>
      </c>
      <c r="T128" s="30"/>
      <c r="U128" s="80">
        <f t="shared" si="2"/>
        <v>0.47295833935379572</v>
      </c>
    </row>
  </sheetData>
  <autoFilter ref="A2:U128" xr:uid="{00000000-0009-0000-0000-000000000000}"/>
  <sortState xmlns:xlrd2="http://schemas.microsoft.com/office/spreadsheetml/2017/richdata2" ref="A3:U68">
    <sortCondition ref="G3"/>
  </sortState>
  <hyperlinks>
    <hyperlink ref="I2" location="Jan!A1" display="Jan" xr:uid="{00000000-0004-0000-0000-000000000000}"/>
    <hyperlink ref="J2" location="Feb!A1" display="Feb" xr:uid="{00000000-0004-0000-0000-000001000000}"/>
    <hyperlink ref="K2" location="Mar!A1" display="Mar" xr:uid="{00000000-0004-0000-0000-000002000000}"/>
    <hyperlink ref="L2" location="Apr!A1" display="Apr" xr:uid="{00000000-0004-0000-0000-000003000000}"/>
    <hyperlink ref="M2" location="May!A1" display="May" xr:uid="{00000000-0004-0000-0000-000004000000}"/>
    <hyperlink ref="N2" location="June!A1" display="Jun" xr:uid="{00000000-0004-0000-0000-000005000000}"/>
    <hyperlink ref="O2" location="July!A1" display="Jul" xr:uid="{00000000-0004-0000-0000-000006000000}"/>
    <hyperlink ref="P2" location="Aug!A1" display="Aug" xr:uid="{00000000-0004-0000-0000-000007000000}"/>
    <hyperlink ref="Q2" location="Sep!A1" display="Sep" xr:uid="{00000000-0004-0000-0000-000008000000}"/>
    <hyperlink ref="R2" location="Oct!A1" display="Oct" xr:uid="{00000000-0004-0000-0000-000009000000}"/>
    <hyperlink ref="S2" location="Nov!A1" display="Nov" xr:uid="{00000000-0004-0000-0000-00000A000000}"/>
    <hyperlink ref="T2" location="Dec!A1" display="Dec" xr:uid="{00000000-0004-0000-0000-00000B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75"/>
  <sheetViews>
    <sheetView topLeftCell="N1" workbookViewId="0">
      <selection activeCell="F3" sqref="F3"/>
    </sheetView>
  </sheetViews>
  <sheetFormatPr defaultRowHeight="12.75" x14ac:dyDescent="0.2"/>
  <cols>
    <col min="1" max="1" width="21.140625" bestFit="1" customWidth="1"/>
    <col min="2" max="2" width="8.85546875" customWidth="1"/>
    <col min="3" max="3" width="14.7109375" customWidth="1"/>
    <col min="4" max="4" width="8.85546875" customWidth="1"/>
    <col min="5" max="5" width="9.28515625" customWidth="1"/>
    <col min="6" max="9" width="8.85546875" customWidth="1"/>
    <col min="10" max="10" width="9.5703125" customWidth="1"/>
    <col min="11" max="11" width="10.42578125" customWidth="1"/>
    <col min="12" max="12" width="12.42578125" customWidth="1"/>
    <col min="13" max="13" width="11.85546875" customWidth="1"/>
    <col min="14" max="14" width="10.140625" customWidth="1"/>
    <col min="15" max="15" width="9.28515625" customWidth="1"/>
    <col min="17" max="17" width="9.7109375" customWidth="1"/>
    <col min="20" max="20" width="10.7109375" customWidth="1"/>
    <col min="22" max="22" width="10" customWidth="1"/>
  </cols>
  <sheetData>
    <row r="1" spans="1:22" x14ac:dyDescent="0.2">
      <c r="A1" s="73">
        <v>2019</v>
      </c>
      <c r="B1" s="3"/>
      <c r="C1" s="3"/>
      <c r="D1" s="3"/>
      <c r="E1" s="3"/>
      <c r="F1" s="90"/>
      <c r="G1" s="3"/>
      <c r="H1" s="9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">
      <c r="A2" s="3"/>
      <c r="B2" s="3"/>
      <c r="C2" s="3"/>
      <c r="D2" s="3"/>
      <c r="E2" s="3"/>
      <c r="F2" s="90"/>
      <c r="G2" s="3"/>
      <c r="H2" s="9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2">
      <c r="A3" s="74"/>
      <c r="B3" s="86"/>
      <c r="C3" s="86"/>
      <c r="D3" s="86"/>
      <c r="E3" s="86"/>
      <c r="F3" s="86"/>
      <c r="G3" s="86"/>
      <c r="H3" s="94"/>
      <c r="I3" s="123" t="s">
        <v>101</v>
      </c>
      <c r="J3" s="123"/>
      <c r="K3" s="123"/>
      <c r="L3" s="128" t="s">
        <v>153</v>
      </c>
      <c r="M3" s="128"/>
      <c r="N3" s="128"/>
      <c r="O3" s="128"/>
      <c r="P3" s="123"/>
      <c r="Q3" s="123"/>
      <c r="R3" s="123"/>
      <c r="S3" s="123"/>
      <c r="T3" s="123"/>
      <c r="U3" s="123"/>
      <c r="V3" s="99"/>
    </row>
    <row r="4" spans="1:22" ht="38.25" x14ac:dyDescent="0.2">
      <c r="A4" s="75" t="s">
        <v>100</v>
      </c>
      <c r="B4" s="76" t="s">
        <v>28</v>
      </c>
      <c r="C4" s="76" t="s">
        <v>155</v>
      </c>
      <c r="D4" s="76" t="s">
        <v>30</v>
      </c>
      <c r="E4" s="76" t="s">
        <v>29</v>
      </c>
      <c r="F4" s="77" t="s">
        <v>141</v>
      </c>
      <c r="G4" s="77" t="s">
        <v>172</v>
      </c>
      <c r="H4" s="95" t="s">
        <v>33</v>
      </c>
      <c r="I4" s="98" t="s">
        <v>115</v>
      </c>
      <c r="J4" s="98" t="s">
        <v>116</v>
      </c>
      <c r="K4" s="98" t="s">
        <v>117</v>
      </c>
      <c r="L4" s="98" t="s">
        <v>126</v>
      </c>
      <c r="M4" s="98" t="s">
        <v>127</v>
      </c>
      <c r="N4" s="98" t="s">
        <v>116</v>
      </c>
      <c r="O4" s="98" t="s">
        <v>117</v>
      </c>
      <c r="P4" s="98" t="s">
        <v>110</v>
      </c>
      <c r="Q4" s="98" t="s">
        <v>111</v>
      </c>
      <c r="R4" s="98" t="s">
        <v>112</v>
      </c>
      <c r="S4" s="98" t="s">
        <v>114</v>
      </c>
      <c r="T4" s="98" t="s">
        <v>45</v>
      </c>
      <c r="U4" s="98" t="s">
        <v>39</v>
      </c>
      <c r="V4" s="99" t="s">
        <v>164</v>
      </c>
    </row>
    <row r="5" spans="1:22" x14ac:dyDescent="0.2">
      <c r="A5" s="56" t="s">
        <v>54</v>
      </c>
      <c r="B5" s="32" t="s">
        <v>52</v>
      </c>
      <c r="C5" s="32" t="s">
        <v>157</v>
      </c>
      <c r="D5" s="44">
        <v>3</v>
      </c>
      <c r="E5" s="44">
        <v>21</v>
      </c>
      <c r="F5" s="69"/>
      <c r="G5" s="44"/>
      <c r="H5" s="62">
        <f t="shared" ref="H5:H68" si="0">((E5-D5)*8)-SUM(F5:G5)</f>
        <v>144</v>
      </c>
      <c r="I5" s="62">
        <f t="shared" ref="I5:I26" si="1">IF(B5="CN",H5*5/8,IF(B5="EU",H5*6/8,IF(B5="IN",H5*3/8,IF(B5="NA",H5*27/40,IF(B5="JP",H5*18/40,IF(B5="AU",H5*22/40))))))</f>
        <v>90</v>
      </c>
      <c r="J5" s="59">
        <v>0.9</v>
      </c>
      <c r="K5" s="59">
        <v>0.77</v>
      </c>
      <c r="L5" s="44">
        <v>71</v>
      </c>
      <c r="M5" s="44">
        <v>20</v>
      </c>
      <c r="N5" s="96">
        <v>0.89393939393939392</v>
      </c>
      <c r="O5" s="96">
        <v>0.84615384615384615</v>
      </c>
      <c r="P5" s="61">
        <f t="shared" ref="P5:P68" si="2">SUM(L5+M5)/I5</f>
        <v>1.0111111111111111</v>
      </c>
      <c r="Q5" s="32">
        <f t="shared" ref="Q5:Q68" si="3">IF(O5=0,(N5/J5), ((O5/K5)+(N5/J5))/2)</f>
        <v>1.046083546083546</v>
      </c>
      <c r="R5" s="79"/>
      <c r="S5" s="32">
        <f>(P5-(MIN($P$5:$P$75)))/(MAX($P$5:$P75)-MIN($P$5:$P$75))</f>
        <v>0.43252096436058696</v>
      </c>
      <c r="T5" s="32">
        <f t="shared" ref="T5:T68" si="4">(Q5-(MIN($Q$5:$Q$75)))/(MAX($Q$5:$Q$75)-MIN($Q$5:$Q$75))</f>
        <v>0.68209686653649404</v>
      </c>
      <c r="U5" s="32">
        <f t="shared" ref="U5:U68" si="5">IF(((R5-(MIN($R$5:$R$75)))/(MAX($R$5:$R$75)-MIN($R$5:$R$75)))&lt;0,0,((R5-(MIN($R$5:$R$75)))/(MAX($R$5:$R$75)-MIN($R$5:$R$75))))</f>
        <v>0</v>
      </c>
      <c r="V5" s="83">
        <f>(0.45*S5)+(0.45*T5)</f>
        <v>0.50157802390368644</v>
      </c>
    </row>
    <row r="6" spans="1:22" x14ac:dyDescent="0.2">
      <c r="A6" s="56" t="s">
        <v>56</v>
      </c>
      <c r="B6" s="32" t="s">
        <v>52</v>
      </c>
      <c r="C6" s="32" t="s">
        <v>157</v>
      </c>
      <c r="D6" s="44">
        <v>1</v>
      </c>
      <c r="E6" s="44">
        <v>21</v>
      </c>
      <c r="F6" s="69"/>
      <c r="G6" s="44"/>
      <c r="H6" s="62">
        <f t="shared" si="0"/>
        <v>160</v>
      </c>
      <c r="I6" s="62">
        <f t="shared" si="1"/>
        <v>100</v>
      </c>
      <c r="J6" s="59">
        <v>0.9</v>
      </c>
      <c r="K6" s="59">
        <v>0.77</v>
      </c>
      <c r="L6" s="44">
        <v>44</v>
      </c>
      <c r="M6" s="44">
        <v>30</v>
      </c>
      <c r="N6" s="96">
        <v>0.83636363636363631</v>
      </c>
      <c r="O6" s="96">
        <v>0.83333333333333337</v>
      </c>
      <c r="P6" s="61">
        <f t="shared" si="2"/>
        <v>0.74</v>
      </c>
      <c r="Q6" s="32">
        <f t="shared" si="3"/>
        <v>1.0057720057720057</v>
      </c>
      <c r="R6" s="79">
        <v>0.99900000000000011</v>
      </c>
      <c r="S6" s="32">
        <f>(P6-(MIN($P$5:$P$75)))/(MAX($P$5:$P76)-MIN($P$5:$P$75))</f>
        <v>0.23749999999999999</v>
      </c>
      <c r="T6" s="32">
        <f t="shared" si="4"/>
        <v>0.59558910158900968</v>
      </c>
      <c r="U6" s="32">
        <f t="shared" si="5"/>
        <v>0.9900000000000011</v>
      </c>
      <c r="V6" s="83">
        <f t="shared" ref="V6:V69" si="6">(0.45*S6)+(0.45*T6)</f>
        <v>0.37489009571505438</v>
      </c>
    </row>
    <row r="7" spans="1:22" x14ac:dyDescent="0.2">
      <c r="A7" s="56" t="s">
        <v>53</v>
      </c>
      <c r="B7" s="32" t="s">
        <v>52</v>
      </c>
      <c r="C7" s="32" t="s">
        <v>157</v>
      </c>
      <c r="D7" s="44">
        <v>2</v>
      </c>
      <c r="E7" s="44">
        <v>21</v>
      </c>
      <c r="F7" s="69"/>
      <c r="G7" s="44"/>
      <c r="H7" s="62">
        <f t="shared" si="0"/>
        <v>152</v>
      </c>
      <c r="I7" s="62">
        <f t="shared" si="1"/>
        <v>95</v>
      </c>
      <c r="J7" s="59">
        <v>0.9</v>
      </c>
      <c r="K7" s="59">
        <v>0.77</v>
      </c>
      <c r="L7" s="44">
        <v>60</v>
      </c>
      <c r="M7" s="44">
        <v>27</v>
      </c>
      <c r="N7" s="96">
        <v>0.9135802469135802</v>
      </c>
      <c r="O7" s="96">
        <v>0.82857142857142863</v>
      </c>
      <c r="P7" s="61">
        <f t="shared" si="2"/>
        <v>0.91578947368421049</v>
      </c>
      <c r="Q7" s="32">
        <f t="shared" si="3"/>
        <v>1.045577976794908</v>
      </c>
      <c r="R7" s="79">
        <v>0.99900000000000011</v>
      </c>
      <c r="S7" s="32">
        <f>(P7-(MIN($P$5:$P$75)))/(MAX($P$5:$P77)-MIN($P$5:$P$75))</f>
        <v>0.36395233366434948</v>
      </c>
      <c r="T7" s="32">
        <f t="shared" si="4"/>
        <v>0.6810119248833556</v>
      </c>
      <c r="U7" s="32">
        <f t="shared" si="5"/>
        <v>0.9900000000000011</v>
      </c>
      <c r="V7" s="83">
        <f t="shared" si="6"/>
        <v>0.47023391634646727</v>
      </c>
    </row>
    <row r="8" spans="1:22" x14ac:dyDescent="0.2">
      <c r="A8" s="56" t="s">
        <v>55</v>
      </c>
      <c r="B8" s="32" t="s">
        <v>52</v>
      </c>
      <c r="C8" s="32" t="s">
        <v>157</v>
      </c>
      <c r="D8" s="44">
        <v>2</v>
      </c>
      <c r="E8" s="44">
        <v>21</v>
      </c>
      <c r="F8" s="69"/>
      <c r="G8" s="44"/>
      <c r="H8" s="62">
        <f t="shared" si="0"/>
        <v>152</v>
      </c>
      <c r="I8" s="62">
        <f t="shared" si="1"/>
        <v>95</v>
      </c>
      <c r="J8" s="59">
        <v>0.9</v>
      </c>
      <c r="K8" s="59">
        <v>0.77</v>
      </c>
      <c r="L8" s="44">
        <v>44</v>
      </c>
      <c r="M8" s="44">
        <v>26</v>
      </c>
      <c r="N8" s="96">
        <v>0.85483870967741937</v>
      </c>
      <c r="O8" s="96">
        <v>0.8</v>
      </c>
      <c r="P8" s="61">
        <f t="shared" si="2"/>
        <v>0.73684210526315785</v>
      </c>
      <c r="Q8" s="32">
        <f t="shared" si="3"/>
        <v>0.9943909137457525</v>
      </c>
      <c r="R8" s="79">
        <v>0.99919999999999998</v>
      </c>
      <c r="S8" s="32">
        <f>(P8-(MIN($P$5:$P$75)))/(MAX($P$5:$P78)-MIN($P$5:$P$75))</f>
        <v>0.23522840119165836</v>
      </c>
      <c r="T8" s="32">
        <f t="shared" si="4"/>
        <v>0.57116550412178668</v>
      </c>
      <c r="U8" s="32">
        <f t="shared" si="5"/>
        <v>0.99199999999999977</v>
      </c>
      <c r="V8" s="83">
        <f t="shared" si="6"/>
        <v>0.36287725739105026</v>
      </c>
    </row>
    <row r="9" spans="1:22" x14ac:dyDescent="0.2">
      <c r="A9" s="4" t="s">
        <v>185</v>
      </c>
      <c r="B9" s="32" t="s">
        <v>52</v>
      </c>
      <c r="C9" s="32" t="s">
        <v>157</v>
      </c>
      <c r="D9" s="44">
        <v>0</v>
      </c>
      <c r="E9" s="44">
        <v>21</v>
      </c>
      <c r="F9" s="69"/>
      <c r="G9" s="44"/>
      <c r="H9" s="62">
        <f t="shared" si="0"/>
        <v>168</v>
      </c>
      <c r="I9" s="62">
        <f t="shared" si="1"/>
        <v>105</v>
      </c>
      <c r="J9" s="59">
        <v>0.9</v>
      </c>
      <c r="K9" s="59">
        <v>0.77</v>
      </c>
      <c r="L9" s="44">
        <v>48</v>
      </c>
      <c r="M9" s="44">
        <v>15</v>
      </c>
      <c r="N9" s="96">
        <v>0.9375</v>
      </c>
      <c r="O9" s="96">
        <v>1</v>
      </c>
      <c r="P9" s="61">
        <f t="shared" si="2"/>
        <v>0.6</v>
      </c>
      <c r="Q9" s="32">
        <f t="shared" si="3"/>
        <v>1.1701839826839828</v>
      </c>
      <c r="R9" s="79">
        <v>0.99900000000000011</v>
      </c>
      <c r="S9" s="32">
        <f>(P9-(MIN($P$5:$P$75)))/(MAX($P$5:$P79)-MIN($P$5:$P$75))</f>
        <v>0.13679245283018865</v>
      </c>
      <c r="T9" s="32">
        <f t="shared" si="4"/>
        <v>0.94841393892673898</v>
      </c>
      <c r="U9" s="32">
        <f t="shared" si="5"/>
        <v>0.9900000000000011</v>
      </c>
      <c r="V9" s="83">
        <f t="shared" si="6"/>
        <v>0.48834287629061746</v>
      </c>
    </row>
    <row r="10" spans="1:22" x14ac:dyDescent="0.2">
      <c r="A10" s="57" t="s">
        <v>130</v>
      </c>
      <c r="B10" s="32" t="s">
        <v>52</v>
      </c>
      <c r="C10" s="32" t="s">
        <v>156</v>
      </c>
      <c r="D10" s="44">
        <v>1.5</v>
      </c>
      <c r="E10" s="44">
        <v>21</v>
      </c>
      <c r="F10" s="91">
        <v>24.83</v>
      </c>
      <c r="G10" s="71">
        <v>1</v>
      </c>
      <c r="H10" s="62">
        <f t="shared" si="0"/>
        <v>130.17000000000002</v>
      </c>
      <c r="I10" s="62">
        <f t="shared" si="1"/>
        <v>81.356250000000017</v>
      </c>
      <c r="J10" s="59">
        <v>0.9</v>
      </c>
      <c r="K10" s="59">
        <v>0.77</v>
      </c>
      <c r="L10" s="44">
        <v>78</v>
      </c>
      <c r="M10" s="44">
        <v>37</v>
      </c>
      <c r="N10" s="96">
        <v>0.93827160493827155</v>
      </c>
      <c r="O10" s="96">
        <v>0.95</v>
      </c>
      <c r="P10" s="61">
        <f t="shared" si="2"/>
        <v>1.4135361450410997</v>
      </c>
      <c r="Q10" s="32">
        <f t="shared" si="3"/>
        <v>1.138145119626601</v>
      </c>
      <c r="R10" s="79">
        <v>1</v>
      </c>
      <c r="S10" s="32">
        <f>(P10-(MIN($P$5:$P$75)))/(MAX($P$5:$P80)-MIN($P$5:$P$75))</f>
        <v>0.7220012364092816</v>
      </c>
      <c r="T10" s="32">
        <f t="shared" si="4"/>
        <v>0.87965917507666669</v>
      </c>
      <c r="U10" s="32">
        <f t="shared" si="5"/>
        <v>1</v>
      </c>
      <c r="V10" s="83">
        <f t="shared" si="6"/>
        <v>0.72074718516867675</v>
      </c>
    </row>
    <row r="11" spans="1:22" x14ac:dyDescent="0.2">
      <c r="A11" s="57" t="s">
        <v>131</v>
      </c>
      <c r="B11" s="32" t="s">
        <v>52</v>
      </c>
      <c r="C11" s="32" t="s">
        <v>156</v>
      </c>
      <c r="D11" s="44">
        <v>0</v>
      </c>
      <c r="E11" s="44">
        <v>21</v>
      </c>
      <c r="F11" s="91">
        <v>44.67</v>
      </c>
      <c r="G11" s="71">
        <v>1</v>
      </c>
      <c r="H11" s="62">
        <f t="shared" si="0"/>
        <v>122.33</v>
      </c>
      <c r="I11" s="62">
        <f t="shared" si="1"/>
        <v>76.456249999999997</v>
      </c>
      <c r="J11" s="59">
        <v>0.9</v>
      </c>
      <c r="K11" s="59">
        <v>0.77</v>
      </c>
      <c r="L11" s="44">
        <v>58</v>
      </c>
      <c r="M11" s="44">
        <v>19</v>
      </c>
      <c r="N11" s="96">
        <v>0.9538461538461539</v>
      </c>
      <c r="O11" s="96">
        <v>0.87804878048780488</v>
      </c>
      <c r="P11" s="61">
        <f t="shared" si="2"/>
        <v>1.0071119104062782</v>
      </c>
      <c r="Q11" s="32">
        <f t="shared" si="3"/>
        <v>1.1000760756858319</v>
      </c>
      <c r="R11" s="79">
        <v>0.99979999999999991</v>
      </c>
      <c r="S11" s="32">
        <f>(P11-(MIN($P$5:$P$75)))/(MAX($P$5:$P81)-MIN($P$5:$P$75))</f>
        <v>0.42964418083470485</v>
      </c>
      <c r="T11" s="32">
        <f t="shared" si="4"/>
        <v>0.79796376280633197</v>
      </c>
      <c r="U11" s="32">
        <f t="shared" si="5"/>
        <v>0.99799999999999911</v>
      </c>
      <c r="V11" s="83">
        <f t="shared" si="6"/>
        <v>0.55242357463846659</v>
      </c>
    </row>
    <row r="12" spans="1:22" x14ac:dyDescent="0.2">
      <c r="A12" s="57" t="s">
        <v>128</v>
      </c>
      <c r="B12" s="32" t="s">
        <v>52</v>
      </c>
      <c r="C12" s="32" t="s">
        <v>156</v>
      </c>
      <c r="D12" s="44">
        <v>5.5</v>
      </c>
      <c r="E12" s="44">
        <v>21</v>
      </c>
      <c r="F12" s="91"/>
      <c r="G12" s="71">
        <v>1</v>
      </c>
      <c r="H12" s="62">
        <f t="shared" si="0"/>
        <v>123</v>
      </c>
      <c r="I12" s="62">
        <f t="shared" si="1"/>
        <v>76.875</v>
      </c>
      <c r="J12" s="59">
        <v>0.9</v>
      </c>
      <c r="K12" s="59">
        <v>0.77</v>
      </c>
      <c r="L12" s="44">
        <v>71</v>
      </c>
      <c r="M12" s="44">
        <v>8</v>
      </c>
      <c r="N12" s="96">
        <v>0.96923076923076923</v>
      </c>
      <c r="O12" s="96">
        <v>0.80769230769230771</v>
      </c>
      <c r="P12" s="61">
        <f t="shared" si="2"/>
        <v>1.0276422764227642</v>
      </c>
      <c r="Q12" s="32">
        <f t="shared" si="3"/>
        <v>1.0629370629370629</v>
      </c>
      <c r="R12" s="79">
        <v>1</v>
      </c>
      <c r="S12" s="32">
        <f>(P12-(MIN($P$5:$P$75)))/(MAX($P$5:$P82)-MIN($P$5:$P$75))</f>
        <v>0.44441248657769589</v>
      </c>
      <c r="T12" s="32">
        <f t="shared" si="4"/>
        <v>0.71826417900421247</v>
      </c>
      <c r="U12" s="32">
        <f t="shared" si="5"/>
        <v>1</v>
      </c>
      <c r="V12" s="83">
        <f t="shared" si="6"/>
        <v>0.52320449951185877</v>
      </c>
    </row>
    <row r="13" spans="1:22" x14ac:dyDescent="0.2">
      <c r="A13" s="57" t="s">
        <v>143</v>
      </c>
      <c r="B13" s="32" t="s">
        <v>52</v>
      </c>
      <c r="C13" s="32" t="s">
        <v>156</v>
      </c>
      <c r="D13" s="44">
        <v>5</v>
      </c>
      <c r="E13" s="44">
        <v>21</v>
      </c>
      <c r="F13" s="91"/>
      <c r="G13" s="71">
        <v>1</v>
      </c>
      <c r="H13" s="62">
        <f t="shared" si="0"/>
        <v>127</v>
      </c>
      <c r="I13" s="62">
        <f t="shared" si="1"/>
        <v>79.375</v>
      </c>
      <c r="J13" s="59">
        <v>0.9</v>
      </c>
      <c r="K13" s="59">
        <v>0.77</v>
      </c>
      <c r="L13" s="44">
        <v>50</v>
      </c>
      <c r="M13" s="44">
        <v>18</v>
      </c>
      <c r="N13" s="96">
        <v>0.86440677966101698</v>
      </c>
      <c r="O13" s="96">
        <v>0.83783783783783783</v>
      </c>
      <c r="P13" s="61">
        <f t="shared" si="2"/>
        <v>0.85669291338582676</v>
      </c>
      <c r="Q13" s="32">
        <f t="shared" si="3"/>
        <v>1.024276532751109</v>
      </c>
      <c r="R13" s="79">
        <v>0.9595999999999999</v>
      </c>
      <c r="S13" s="32">
        <f>(P13-(MIN($P$5:$P$75)))/(MAX($P$5:$P83)-MIN($P$5:$P$75))</f>
        <v>0.32144183627989897</v>
      </c>
      <c r="T13" s="32">
        <f t="shared" si="4"/>
        <v>0.63529944899824475</v>
      </c>
      <c r="U13" s="32">
        <f t="shared" si="5"/>
        <v>0.59599999999999886</v>
      </c>
      <c r="V13" s="83">
        <f t="shared" si="6"/>
        <v>0.4305335783751647</v>
      </c>
    </row>
    <row r="14" spans="1:22" x14ac:dyDescent="0.2">
      <c r="A14" s="70" t="s">
        <v>149</v>
      </c>
      <c r="B14" s="32" t="s">
        <v>52</v>
      </c>
      <c r="C14" s="32" t="s">
        <v>156</v>
      </c>
      <c r="D14" s="44">
        <v>5</v>
      </c>
      <c r="E14" s="44">
        <v>21</v>
      </c>
      <c r="F14" s="91"/>
      <c r="G14" s="71">
        <v>1</v>
      </c>
      <c r="H14" s="62">
        <f t="shared" si="0"/>
        <v>127</v>
      </c>
      <c r="I14" s="62">
        <f t="shared" si="1"/>
        <v>79.375</v>
      </c>
      <c r="J14" s="59">
        <v>0.9</v>
      </c>
      <c r="K14" s="59">
        <v>0.77</v>
      </c>
      <c r="L14" s="44">
        <v>62</v>
      </c>
      <c r="M14" s="44">
        <v>40</v>
      </c>
      <c r="N14" s="96">
        <v>0.97101449275362317</v>
      </c>
      <c r="O14" s="96">
        <v>0.88888888888888884</v>
      </c>
      <c r="P14" s="61">
        <f t="shared" si="2"/>
        <v>1.2850393700787401</v>
      </c>
      <c r="Q14" s="32">
        <f t="shared" si="3"/>
        <v>1.1166530731748123</v>
      </c>
      <c r="R14" s="79">
        <v>0.99979999999999991</v>
      </c>
      <c r="S14" s="32">
        <f>(P14-(MIN($P$5:$P$75)))/(MAX($P$5:$P84)-MIN($P$5:$P$75))</f>
        <v>0.62956841479720693</v>
      </c>
      <c r="T14" s="32">
        <f t="shared" si="4"/>
        <v>0.83353767020925051</v>
      </c>
      <c r="U14" s="32">
        <f t="shared" si="5"/>
        <v>0.99799999999999911</v>
      </c>
      <c r="V14" s="83">
        <f t="shared" si="6"/>
        <v>0.65839773825290582</v>
      </c>
    </row>
    <row r="15" spans="1:22" x14ac:dyDescent="0.2">
      <c r="A15" s="57" t="s">
        <v>142</v>
      </c>
      <c r="B15" s="32" t="s">
        <v>52</v>
      </c>
      <c r="C15" s="32" t="s">
        <v>156</v>
      </c>
      <c r="D15" s="44">
        <v>0</v>
      </c>
      <c r="E15" s="44">
        <v>21</v>
      </c>
      <c r="F15" s="91"/>
      <c r="G15" s="71">
        <v>1</v>
      </c>
      <c r="H15" s="62">
        <f t="shared" si="0"/>
        <v>167</v>
      </c>
      <c r="I15" s="62">
        <f t="shared" si="1"/>
        <v>104.375</v>
      </c>
      <c r="J15" s="59">
        <v>0.9</v>
      </c>
      <c r="K15" s="59">
        <v>0.77</v>
      </c>
      <c r="L15" s="44">
        <v>77</v>
      </c>
      <c r="M15" s="44">
        <v>28</v>
      </c>
      <c r="N15" s="96">
        <v>0.93670886075949367</v>
      </c>
      <c r="O15" s="96">
        <v>0.96969696969696972</v>
      </c>
      <c r="P15" s="61">
        <f t="shared" si="2"/>
        <v>1.0059880239520957</v>
      </c>
      <c r="Q15" s="32">
        <f t="shared" si="3"/>
        <v>1.1500671684791361</v>
      </c>
      <c r="R15" s="79">
        <v>0.99959999999999993</v>
      </c>
      <c r="S15" s="32">
        <f>(P15-(MIN($P$5:$P$75)))/(MAX($P$5:$P85)-MIN($P$5:$P$75))</f>
        <v>0.42883572477686133</v>
      </c>
      <c r="T15" s="32">
        <f t="shared" si="4"/>
        <v>0.90524365515003868</v>
      </c>
      <c r="U15" s="32">
        <f t="shared" si="5"/>
        <v>0.99599999999999933</v>
      </c>
      <c r="V15" s="83">
        <f t="shared" si="6"/>
        <v>0.60033572096710497</v>
      </c>
    </row>
    <row r="16" spans="1:22" x14ac:dyDescent="0.2">
      <c r="A16" s="70" t="s">
        <v>148</v>
      </c>
      <c r="B16" s="32" t="s">
        <v>52</v>
      </c>
      <c r="C16" s="32" t="s">
        <v>156</v>
      </c>
      <c r="D16" s="44">
        <v>0</v>
      </c>
      <c r="E16" s="44">
        <v>21</v>
      </c>
      <c r="F16" s="91"/>
      <c r="G16" s="71">
        <v>1</v>
      </c>
      <c r="H16" s="62">
        <f t="shared" si="0"/>
        <v>167</v>
      </c>
      <c r="I16" s="62">
        <f t="shared" si="1"/>
        <v>104.375</v>
      </c>
      <c r="J16" s="59">
        <v>0.9</v>
      </c>
      <c r="K16" s="59">
        <v>0.77</v>
      </c>
      <c r="L16" s="44">
        <v>67</v>
      </c>
      <c r="M16" s="44">
        <v>26</v>
      </c>
      <c r="N16" s="96">
        <v>0.93023255813953487</v>
      </c>
      <c r="O16" s="96">
        <v>0.87878787878787878</v>
      </c>
      <c r="P16" s="61">
        <f t="shared" si="2"/>
        <v>0.89101796407185629</v>
      </c>
      <c r="Q16" s="32">
        <f t="shared" si="3"/>
        <v>1.0874373453654638</v>
      </c>
      <c r="R16" s="79">
        <v>0.99879999999999991</v>
      </c>
      <c r="S16" s="32">
        <f>(P16-(MIN($P$5:$P$75)))/(MAX($P$5:$P86)-MIN($P$5:$P$75))</f>
        <v>0.3461332052875381</v>
      </c>
      <c r="T16" s="32">
        <f t="shared" si="4"/>
        <v>0.77084129853582017</v>
      </c>
      <c r="U16" s="32">
        <f t="shared" si="5"/>
        <v>0.9879999999999991</v>
      </c>
      <c r="V16" s="83">
        <f t="shared" si="6"/>
        <v>0.50263852672051124</v>
      </c>
    </row>
    <row r="17" spans="1:22" x14ac:dyDescent="0.2">
      <c r="A17" s="56" t="s">
        <v>165</v>
      </c>
      <c r="B17" s="32" t="s">
        <v>52</v>
      </c>
      <c r="C17" s="32" t="s">
        <v>156</v>
      </c>
      <c r="D17" s="44">
        <v>0.5</v>
      </c>
      <c r="E17" s="44">
        <v>21</v>
      </c>
      <c r="F17" s="69"/>
      <c r="G17" s="71">
        <v>1</v>
      </c>
      <c r="H17" s="62">
        <f t="shared" si="0"/>
        <v>163</v>
      </c>
      <c r="I17" s="62">
        <f t="shared" si="1"/>
        <v>101.875</v>
      </c>
      <c r="J17" s="59">
        <v>0.9</v>
      </c>
      <c r="K17" s="59">
        <v>0.77</v>
      </c>
      <c r="L17" s="44">
        <v>64</v>
      </c>
      <c r="M17" s="44">
        <v>36</v>
      </c>
      <c r="N17" s="96">
        <v>0.92307692307692313</v>
      </c>
      <c r="O17" s="96">
        <v>0.82499999999999996</v>
      </c>
      <c r="P17" s="61">
        <f t="shared" si="2"/>
        <v>0.98159509202453987</v>
      </c>
      <c r="Q17" s="32">
        <f t="shared" si="3"/>
        <v>1.0485347985347986</v>
      </c>
      <c r="R17" s="79">
        <v>1</v>
      </c>
      <c r="S17" s="32">
        <f>(P17-(MIN($P$5:$P$75)))/(MAX($P$5:$P87)-MIN($P$5:$P$75))</f>
        <v>0.41128892232897324</v>
      </c>
      <c r="T17" s="32">
        <f t="shared" si="4"/>
        <v>0.68735720561659597</v>
      </c>
      <c r="U17" s="32">
        <f t="shared" si="5"/>
        <v>1</v>
      </c>
      <c r="V17" s="83">
        <f t="shared" si="6"/>
        <v>0.49439075757550616</v>
      </c>
    </row>
    <row r="18" spans="1:22" x14ac:dyDescent="0.2">
      <c r="A18" s="56" t="s">
        <v>168</v>
      </c>
      <c r="B18" s="32" t="s">
        <v>52</v>
      </c>
      <c r="C18" s="32" t="s">
        <v>156</v>
      </c>
      <c r="D18" s="44">
        <v>11</v>
      </c>
      <c r="E18" s="44">
        <v>21</v>
      </c>
      <c r="F18" s="69"/>
      <c r="G18" s="71">
        <v>1</v>
      </c>
      <c r="H18" s="62">
        <f t="shared" si="0"/>
        <v>79</v>
      </c>
      <c r="I18" s="62">
        <f t="shared" si="1"/>
        <v>49.375</v>
      </c>
      <c r="J18" s="59">
        <v>0.9</v>
      </c>
      <c r="K18" s="59">
        <v>0.77</v>
      </c>
      <c r="L18" s="44">
        <v>42</v>
      </c>
      <c r="M18" s="44">
        <v>22</v>
      </c>
      <c r="N18" s="96">
        <v>0.71698113207547165</v>
      </c>
      <c r="O18" s="96">
        <v>0.8</v>
      </c>
      <c r="P18" s="61">
        <f t="shared" si="2"/>
        <v>1.2962025316455696</v>
      </c>
      <c r="Q18" s="32">
        <f t="shared" si="3"/>
        <v>0.91780337063355932</v>
      </c>
      <c r="R18" s="79">
        <v>0.99859999999999982</v>
      </c>
      <c r="S18" s="32">
        <f>(P18-(MIN($P$5:$P$75)))/(MAX($P$5:$P88)-MIN($P$5:$P$75))</f>
        <v>0.63759851922617627</v>
      </c>
      <c r="T18" s="32">
        <f t="shared" si="4"/>
        <v>0.40681015758202149</v>
      </c>
      <c r="U18" s="32">
        <f t="shared" si="5"/>
        <v>0.98599999999999821</v>
      </c>
      <c r="V18" s="83">
        <f t="shared" si="6"/>
        <v>0.46998390456368899</v>
      </c>
    </row>
    <row r="19" spans="1:22" x14ac:dyDescent="0.2">
      <c r="A19" s="56" t="s">
        <v>169</v>
      </c>
      <c r="B19" s="32" t="s">
        <v>52</v>
      </c>
      <c r="C19" s="32" t="s">
        <v>156</v>
      </c>
      <c r="D19" s="44">
        <v>0</v>
      </c>
      <c r="E19" s="44">
        <v>21</v>
      </c>
      <c r="F19" s="69"/>
      <c r="G19" s="71">
        <v>1</v>
      </c>
      <c r="H19" s="62">
        <f t="shared" si="0"/>
        <v>167</v>
      </c>
      <c r="I19" s="62">
        <f t="shared" si="1"/>
        <v>104.375</v>
      </c>
      <c r="J19" s="59">
        <v>0.9</v>
      </c>
      <c r="K19" s="59">
        <v>0.77</v>
      </c>
      <c r="L19" s="44">
        <v>55</v>
      </c>
      <c r="M19" s="44">
        <v>29</v>
      </c>
      <c r="N19" s="96">
        <v>0.92982456140350878</v>
      </c>
      <c r="O19" s="96">
        <v>0.81818181818181823</v>
      </c>
      <c r="P19" s="61">
        <f t="shared" si="2"/>
        <v>0.8047904191616766</v>
      </c>
      <c r="Q19" s="32">
        <f t="shared" si="3"/>
        <v>1.0478560957029857</v>
      </c>
      <c r="R19" s="79">
        <v>0.99919999999999998</v>
      </c>
      <c r="S19" s="32">
        <f>(P19-(MIN($P$5:$P$75)))/(MAX($P$5:$P89)-MIN($P$5:$P$75))</f>
        <v>0.28410631567054567</v>
      </c>
      <c r="T19" s="32">
        <f t="shared" si="4"/>
        <v>0.68590072281812409</v>
      </c>
      <c r="U19" s="32">
        <f t="shared" si="5"/>
        <v>0.99199999999999977</v>
      </c>
      <c r="V19" s="83">
        <f t="shared" si="6"/>
        <v>0.43650316731990146</v>
      </c>
    </row>
    <row r="20" spans="1:22" x14ac:dyDescent="0.2">
      <c r="A20" s="56" t="s">
        <v>182</v>
      </c>
      <c r="B20" s="32" t="s">
        <v>52</v>
      </c>
      <c r="C20" s="32" t="s">
        <v>156</v>
      </c>
      <c r="D20" s="44">
        <v>2</v>
      </c>
      <c r="E20" s="44">
        <v>21</v>
      </c>
      <c r="F20" s="69"/>
      <c r="G20" s="71">
        <v>1</v>
      </c>
      <c r="H20" s="62">
        <f t="shared" si="0"/>
        <v>151</v>
      </c>
      <c r="I20" s="62">
        <f t="shared" si="1"/>
        <v>94.375</v>
      </c>
      <c r="J20" s="59">
        <v>0.9</v>
      </c>
      <c r="K20" s="59">
        <v>0.77</v>
      </c>
      <c r="L20" s="44">
        <v>48</v>
      </c>
      <c r="M20" s="44">
        <v>28</v>
      </c>
      <c r="N20" s="96">
        <v>0.89795918367346939</v>
      </c>
      <c r="O20" s="96">
        <v>0.8214285714285714</v>
      </c>
      <c r="P20" s="61">
        <f t="shared" si="2"/>
        <v>0.80529801324503314</v>
      </c>
      <c r="Q20" s="32">
        <f t="shared" si="3"/>
        <v>1.0322613894042465</v>
      </c>
      <c r="R20" s="79">
        <v>1</v>
      </c>
      <c r="S20" s="32">
        <f>(P20-(MIN($P$5:$P$75)))/(MAX($P$5:$P90)-MIN($P$5:$P$75))</f>
        <v>0.28447144820692238</v>
      </c>
      <c r="T20" s="32">
        <f t="shared" si="4"/>
        <v>0.6524347928017965</v>
      </c>
      <c r="U20" s="32">
        <f t="shared" si="5"/>
        <v>1</v>
      </c>
      <c r="V20" s="83">
        <f t="shared" si="6"/>
        <v>0.42160780845392354</v>
      </c>
    </row>
    <row r="21" spans="1:22" x14ac:dyDescent="0.2">
      <c r="A21" s="56" t="s">
        <v>189</v>
      </c>
      <c r="B21" s="32" t="s">
        <v>52</v>
      </c>
      <c r="C21" s="32" t="s">
        <v>156</v>
      </c>
      <c r="D21" s="44">
        <v>1</v>
      </c>
      <c r="E21" s="44">
        <v>16</v>
      </c>
      <c r="F21" s="69"/>
      <c r="G21" s="71">
        <v>1</v>
      </c>
      <c r="H21" s="62">
        <f t="shared" si="0"/>
        <v>119</v>
      </c>
      <c r="I21" s="62">
        <f t="shared" si="1"/>
        <v>74.375</v>
      </c>
      <c r="J21" s="59">
        <v>0.9</v>
      </c>
      <c r="K21" s="59">
        <v>0.77</v>
      </c>
      <c r="L21" s="44">
        <v>52</v>
      </c>
      <c r="M21" s="44">
        <v>22</v>
      </c>
      <c r="N21" s="96">
        <v>0.98076923076923073</v>
      </c>
      <c r="O21" s="96">
        <v>1</v>
      </c>
      <c r="P21" s="61">
        <f t="shared" si="2"/>
        <v>0.99495798319327733</v>
      </c>
      <c r="Q21" s="32">
        <f t="shared" si="3"/>
        <v>1.1942224442224441</v>
      </c>
      <c r="R21" s="79">
        <v>0.99950000000000006</v>
      </c>
      <c r="S21" s="32">
        <f>(P21-(MIN($P$5:$P$75)))/(MAX($P$5:$P91)-MIN($P$5:$P$75))</f>
        <v>0.42090137941969241</v>
      </c>
      <c r="T21" s="32">
        <f t="shared" si="4"/>
        <v>1</v>
      </c>
      <c r="U21" s="32">
        <f t="shared" si="5"/>
        <v>0.99500000000000055</v>
      </c>
      <c r="V21" s="83">
        <f t="shared" si="6"/>
        <v>0.63940562073886165</v>
      </c>
    </row>
    <row r="22" spans="1:22" x14ac:dyDescent="0.2">
      <c r="A22" s="56" t="s">
        <v>190</v>
      </c>
      <c r="B22" s="32" t="s">
        <v>52</v>
      </c>
      <c r="C22" s="32" t="s">
        <v>156</v>
      </c>
      <c r="D22" s="44">
        <v>0</v>
      </c>
      <c r="E22" s="44">
        <v>11</v>
      </c>
      <c r="F22" s="69"/>
      <c r="G22" s="71">
        <v>1</v>
      </c>
      <c r="H22" s="62">
        <f t="shared" si="0"/>
        <v>87</v>
      </c>
      <c r="I22" s="62">
        <f t="shared" si="1"/>
        <v>54.375</v>
      </c>
      <c r="J22" s="59">
        <v>0.9</v>
      </c>
      <c r="K22" s="59">
        <v>0.77</v>
      </c>
      <c r="L22" s="44">
        <v>48</v>
      </c>
      <c r="M22" s="44">
        <v>19</v>
      </c>
      <c r="N22" s="96">
        <v>0.95744680851063835</v>
      </c>
      <c r="O22" s="96">
        <v>0.94736842105263153</v>
      </c>
      <c r="P22" s="61">
        <f t="shared" si="2"/>
        <v>1.2321839080459771</v>
      </c>
      <c r="Q22" s="32">
        <f t="shared" si="3"/>
        <v>1.147089193001847</v>
      </c>
      <c r="R22" s="79">
        <v>0.99900000000000011</v>
      </c>
      <c r="S22" s="32">
        <f>(P22-(MIN($P$5:$P$75)))/(MAX($P$5:$P92)-MIN($P$5:$P$75))</f>
        <v>0.59154738668401652</v>
      </c>
      <c r="T22" s="32">
        <f t="shared" si="4"/>
        <v>0.89885297891644023</v>
      </c>
      <c r="U22" s="32">
        <f t="shared" si="5"/>
        <v>0.9900000000000011</v>
      </c>
      <c r="V22" s="83">
        <f t="shared" si="6"/>
        <v>0.67068016452020562</v>
      </c>
    </row>
    <row r="23" spans="1:22" x14ac:dyDescent="0.2">
      <c r="A23" s="56" t="s">
        <v>191</v>
      </c>
      <c r="B23" s="32" t="s">
        <v>52</v>
      </c>
      <c r="C23" s="32" t="s">
        <v>156</v>
      </c>
      <c r="D23" s="44">
        <v>0</v>
      </c>
      <c r="E23" s="44">
        <v>11</v>
      </c>
      <c r="F23" s="69"/>
      <c r="G23" s="71">
        <v>1</v>
      </c>
      <c r="H23" s="62">
        <f t="shared" si="0"/>
        <v>87</v>
      </c>
      <c r="I23" s="62">
        <f t="shared" si="1"/>
        <v>54.375</v>
      </c>
      <c r="J23" s="59">
        <v>0.9</v>
      </c>
      <c r="K23" s="59">
        <v>0.77</v>
      </c>
      <c r="L23" s="44">
        <v>47</v>
      </c>
      <c r="M23" s="44">
        <v>15</v>
      </c>
      <c r="N23" s="96">
        <v>1</v>
      </c>
      <c r="O23" s="96">
        <v>0.93333333333333335</v>
      </c>
      <c r="P23" s="61">
        <f t="shared" si="2"/>
        <v>1.1402298850574712</v>
      </c>
      <c r="Q23" s="32">
        <f t="shared" si="3"/>
        <v>1.1616161616161618</v>
      </c>
      <c r="R23" s="79">
        <v>0.996</v>
      </c>
      <c r="S23" s="32">
        <f>(P23-(MIN($P$5:$P$75)))/(MAX($P$5:$P93)-MIN($P$5:$P$75))</f>
        <v>0.52540121448709609</v>
      </c>
      <c r="T23" s="32">
        <f t="shared" si="4"/>
        <v>0.93002756506657203</v>
      </c>
      <c r="U23" s="32">
        <f t="shared" si="5"/>
        <v>0.96</v>
      </c>
      <c r="V23" s="83">
        <f t="shared" si="6"/>
        <v>0.65494295079915066</v>
      </c>
    </row>
    <row r="24" spans="1:22" x14ac:dyDescent="0.2">
      <c r="A24" s="56" t="s">
        <v>188</v>
      </c>
      <c r="B24" s="32" t="s">
        <v>52</v>
      </c>
      <c r="C24" s="32" t="s">
        <v>156</v>
      </c>
      <c r="D24" s="44">
        <v>2</v>
      </c>
      <c r="E24" s="44">
        <v>21</v>
      </c>
      <c r="F24" s="69"/>
      <c r="G24" s="71">
        <v>1</v>
      </c>
      <c r="H24" s="62">
        <f t="shared" si="0"/>
        <v>151</v>
      </c>
      <c r="I24" s="62">
        <f t="shared" si="1"/>
        <v>94.375</v>
      </c>
      <c r="J24" s="59">
        <v>0.9</v>
      </c>
      <c r="K24" s="59">
        <v>0.77</v>
      </c>
      <c r="L24" s="44">
        <v>57</v>
      </c>
      <c r="M24" s="44">
        <v>34</v>
      </c>
      <c r="N24" s="96">
        <v>0.96296296296296291</v>
      </c>
      <c r="O24" s="96">
        <v>0.91666666666666663</v>
      </c>
      <c r="P24" s="61">
        <f t="shared" si="2"/>
        <v>0.96423841059602644</v>
      </c>
      <c r="Q24" s="32">
        <f t="shared" si="3"/>
        <v>1.1302175191064081</v>
      </c>
      <c r="R24" s="79">
        <v>0.99879999999999991</v>
      </c>
      <c r="S24" s="32">
        <f>(P24-(MIN($P$5:$P$75)))/(MAX($P$5:$P94)-MIN($P$5:$P$75))</f>
        <v>0.39880357365987751</v>
      </c>
      <c r="T24" s="32">
        <f t="shared" si="4"/>
        <v>0.86264670179734448</v>
      </c>
      <c r="U24" s="32">
        <f t="shared" si="5"/>
        <v>0.9879999999999991</v>
      </c>
      <c r="V24" s="83">
        <f t="shared" si="6"/>
        <v>0.56765262395575</v>
      </c>
    </row>
    <row r="25" spans="1:22" x14ac:dyDescent="0.2">
      <c r="A25" s="56" t="s">
        <v>166</v>
      </c>
      <c r="B25" s="32" t="s">
        <v>171</v>
      </c>
      <c r="C25" s="32" t="s">
        <v>156</v>
      </c>
      <c r="D25" s="44">
        <v>1</v>
      </c>
      <c r="E25" s="44">
        <v>21</v>
      </c>
      <c r="F25" s="69"/>
      <c r="G25" s="71">
        <v>1</v>
      </c>
      <c r="H25" s="62">
        <f t="shared" si="0"/>
        <v>159</v>
      </c>
      <c r="I25" s="62">
        <f t="shared" si="1"/>
        <v>87.45</v>
      </c>
      <c r="J25" s="59">
        <v>0.9</v>
      </c>
      <c r="K25" s="59">
        <v>0.77</v>
      </c>
      <c r="L25" s="44">
        <v>66</v>
      </c>
      <c r="M25" s="44">
        <v>31</v>
      </c>
      <c r="N25" s="96">
        <v>0.92</v>
      </c>
      <c r="O25" s="96">
        <v>0.96551724137931039</v>
      </c>
      <c r="P25" s="61">
        <f t="shared" si="2"/>
        <v>1.1092052601486564</v>
      </c>
      <c r="Q25" s="32">
        <f t="shared" si="3"/>
        <v>1.1380703587600141</v>
      </c>
      <c r="R25" s="79">
        <v>0.99979999999999991</v>
      </c>
      <c r="S25" s="32">
        <f>(P25-(MIN($P$5:$P$75)))/(MAX($P$5:$P95)-MIN($P$5:$P$75))</f>
        <v>0.50308397251259473</v>
      </c>
      <c r="T25" s="32">
        <f t="shared" si="4"/>
        <v>0.87949873974167347</v>
      </c>
      <c r="U25" s="32">
        <f t="shared" si="5"/>
        <v>0.99799999999999911</v>
      </c>
      <c r="V25" s="83">
        <f t="shared" si="6"/>
        <v>0.62216222051442072</v>
      </c>
    </row>
    <row r="26" spans="1:22" x14ac:dyDescent="0.2">
      <c r="A26" s="56" t="s">
        <v>167</v>
      </c>
      <c r="B26" s="32" t="s">
        <v>171</v>
      </c>
      <c r="C26" s="32" t="s">
        <v>156</v>
      </c>
      <c r="D26" s="44">
        <v>0.5</v>
      </c>
      <c r="E26" s="44">
        <v>21</v>
      </c>
      <c r="F26" s="69"/>
      <c r="G26" s="71">
        <v>1</v>
      </c>
      <c r="H26" s="62">
        <f t="shared" si="0"/>
        <v>163</v>
      </c>
      <c r="I26" s="62">
        <f t="shared" si="1"/>
        <v>89.65</v>
      </c>
      <c r="J26" s="59">
        <v>0.9</v>
      </c>
      <c r="K26" s="59">
        <v>0.77</v>
      </c>
      <c r="L26" s="44">
        <v>33</v>
      </c>
      <c r="M26" s="44">
        <v>17</v>
      </c>
      <c r="N26" s="96">
        <v>0.82222222222222219</v>
      </c>
      <c r="O26" s="96">
        <v>0.83333333333333337</v>
      </c>
      <c r="P26" s="61">
        <f t="shared" si="2"/>
        <v>0.5577244841048522</v>
      </c>
      <c r="Q26" s="32">
        <f t="shared" si="3"/>
        <v>0.99791566458233127</v>
      </c>
      <c r="R26" s="79">
        <v>0.99840000000000007</v>
      </c>
      <c r="S26" s="32">
        <f>(P26-(MIN($P$5:$P$75)))/(MAX($P$5:$P96)-MIN($P$5:$P$75))</f>
        <v>0.10638199917919793</v>
      </c>
      <c r="T26" s="32">
        <f t="shared" si="4"/>
        <v>0.57872954941781607</v>
      </c>
      <c r="U26" s="32">
        <f t="shared" si="5"/>
        <v>0.98400000000000065</v>
      </c>
      <c r="V26" s="83">
        <f t="shared" si="6"/>
        <v>0.30830019686865628</v>
      </c>
    </row>
    <row r="27" spans="1:22" x14ac:dyDescent="0.2">
      <c r="A27" s="58" t="s">
        <v>60</v>
      </c>
      <c r="B27" s="32" t="s">
        <v>58</v>
      </c>
      <c r="C27" s="32" t="s">
        <v>158</v>
      </c>
      <c r="D27" s="44">
        <v>2</v>
      </c>
      <c r="E27" s="44">
        <v>21</v>
      </c>
      <c r="F27" s="69">
        <v>80</v>
      </c>
      <c r="G27" s="44"/>
      <c r="H27" s="62">
        <f t="shared" si="0"/>
        <v>72</v>
      </c>
      <c r="I27" s="62">
        <f>IF(B27="CN",H27*5/8,IF(B27="EU",H27*7.6/8,IF(B27="IN",H27*3/8,IF(B27="NA",H27*27/40,IF(B27="JP",H27*18/40,IF(B27="AU",H27*22/40))))))</f>
        <v>68.399999999999991</v>
      </c>
      <c r="J27" s="59">
        <v>0.88</v>
      </c>
      <c r="K27" s="59">
        <v>0.8</v>
      </c>
      <c r="L27" s="44">
        <v>68</v>
      </c>
      <c r="M27" s="44">
        <v>8</v>
      </c>
      <c r="N27" s="96">
        <v>0.9285714285714286</v>
      </c>
      <c r="O27" s="96">
        <v>0.83333333333333337</v>
      </c>
      <c r="P27" s="61">
        <f t="shared" si="2"/>
        <v>1.1111111111111112</v>
      </c>
      <c r="Q27" s="32">
        <f t="shared" si="3"/>
        <v>1.0484307359307361</v>
      </c>
      <c r="R27" s="79">
        <v>0.99960000000000004</v>
      </c>
      <c r="S27" s="32">
        <f>(P27-(MIN($P$5:$P$75)))/(MAX($P$5:$P97)-MIN($P$5:$P$75))</f>
        <v>0.50445492662473801</v>
      </c>
      <c r="T27" s="32">
        <f t="shared" si="4"/>
        <v>0.68713388933489383</v>
      </c>
      <c r="U27" s="32">
        <f t="shared" si="5"/>
        <v>0.99600000000000044</v>
      </c>
      <c r="V27" s="83">
        <f t="shared" si="6"/>
        <v>0.53621496718183437</v>
      </c>
    </row>
    <row r="28" spans="1:22" x14ac:dyDescent="0.2">
      <c r="A28" s="58" t="s">
        <v>57</v>
      </c>
      <c r="B28" s="32" t="s">
        <v>58</v>
      </c>
      <c r="C28" s="32" t="s">
        <v>158</v>
      </c>
      <c r="D28" s="44">
        <v>1</v>
      </c>
      <c r="E28" s="44">
        <v>21</v>
      </c>
      <c r="F28" s="69">
        <v>1</v>
      </c>
      <c r="G28" s="44"/>
      <c r="H28" s="62">
        <f t="shared" si="0"/>
        <v>159</v>
      </c>
      <c r="I28" s="62">
        <f t="shared" ref="I28:I38" si="7">IF(B28="CN",H28*5/8,IF(B28="EU",H28*6/8,IF(B28="IN",H28*3/8,IF(B28="NA",H28*27/40,IF(B28="JP",H28*18/40,IF(B28="AU",H28*22/40))))))</f>
        <v>119.25</v>
      </c>
      <c r="J28" s="59">
        <v>0.85</v>
      </c>
      <c r="K28" s="59">
        <v>0.77</v>
      </c>
      <c r="L28" s="44">
        <v>140</v>
      </c>
      <c r="M28" s="44">
        <v>28</v>
      </c>
      <c r="N28" s="96">
        <v>0.93043478260869561</v>
      </c>
      <c r="O28" s="96">
        <v>0.83870967741935487</v>
      </c>
      <c r="P28" s="61">
        <f t="shared" si="2"/>
        <v>1.4088050314465408</v>
      </c>
      <c r="Q28" s="32">
        <f t="shared" si="3"/>
        <v>1.0919312516540467</v>
      </c>
      <c r="R28" s="79">
        <v>1</v>
      </c>
      <c r="S28" s="32">
        <f>(P28-(MIN($P$5:$P$75)))/(MAX($P$5:$P98)-MIN($P$5:$P$75))</f>
        <v>0.71859795894149747</v>
      </c>
      <c r="T28" s="32">
        <f t="shared" si="4"/>
        <v>0.78048513218505089</v>
      </c>
      <c r="U28" s="32">
        <f t="shared" si="5"/>
        <v>1</v>
      </c>
      <c r="V28" s="83">
        <f t="shared" si="6"/>
        <v>0.67458739100694687</v>
      </c>
    </row>
    <row r="29" spans="1:22" x14ac:dyDescent="0.2">
      <c r="A29" s="58" t="s">
        <v>71</v>
      </c>
      <c r="B29" s="32" t="s">
        <v>58</v>
      </c>
      <c r="C29" s="32" t="s">
        <v>158</v>
      </c>
      <c r="D29" s="44">
        <v>1</v>
      </c>
      <c r="E29" s="44">
        <v>21</v>
      </c>
      <c r="F29" s="69">
        <v>4</v>
      </c>
      <c r="G29" s="44"/>
      <c r="H29" s="62">
        <f t="shared" si="0"/>
        <v>156</v>
      </c>
      <c r="I29" s="62">
        <f t="shared" si="7"/>
        <v>117</v>
      </c>
      <c r="J29" s="59">
        <v>0.85</v>
      </c>
      <c r="K29" s="59">
        <v>0.77</v>
      </c>
      <c r="L29" s="44">
        <v>103</v>
      </c>
      <c r="M29" s="44">
        <v>1</v>
      </c>
      <c r="N29" s="96">
        <v>0.89690721649484539</v>
      </c>
      <c r="O29" s="96">
        <v>1</v>
      </c>
      <c r="P29" s="61">
        <f t="shared" si="2"/>
        <v>0.88888888888888884</v>
      </c>
      <c r="Q29" s="32">
        <f t="shared" si="3"/>
        <v>1.1769431296417348</v>
      </c>
      <c r="R29" s="79">
        <v>0.99879999999999991</v>
      </c>
      <c r="S29" s="32">
        <f>(P29-(MIN($P$5:$P$75)))/(MAX($P$5:$P99)-MIN($P$5:$P$75))</f>
        <v>0.34460167714884693</v>
      </c>
      <c r="T29" s="32">
        <f t="shared" si="4"/>
        <v>0.96291893406579376</v>
      </c>
      <c r="U29" s="32">
        <f t="shared" si="5"/>
        <v>0.9879999999999991</v>
      </c>
      <c r="V29" s="83">
        <f t="shared" si="6"/>
        <v>0.5883842750465883</v>
      </c>
    </row>
    <row r="30" spans="1:22" x14ac:dyDescent="0.2">
      <c r="A30" s="58" t="s">
        <v>122</v>
      </c>
      <c r="B30" s="32" t="s">
        <v>58</v>
      </c>
      <c r="C30" s="32" t="s">
        <v>158</v>
      </c>
      <c r="D30" s="44">
        <v>3</v>
      </c>
      <c r="E30" s="44">
        <v>21</v>
      </c>
      <c r="F30" s="69">
        <v>0</v>
      </c>
      <c r="G30" s="44"/>
      <c r="H30" s="62">
        <f t="shared" si="0"/>
        <v>144</v>
      </c>
      <c r="I30" s="62">
        <f t="shared" si="7"/>
        <v>108</v>
      </c>
      <c r="J30" s="59">
        <v>0.85</v>
      </c>
      <c r="K30" s="59">
        <v>0.77</v>
      </c>
      <c r="L30" s="44">
        <v>82</v>
      </c>
      <c r="M30" s="44">
        <v>8</v>
      </c>
      <c r="N30" s="96">
        <v>0.91304347826086951</v>
      </c>
      <c r="O30" s="96">
        <v>0.8</v>
      </c>
      <c r="P30" s="61">
        <f t="shared" si="2"/>
        <v>0.83333333333333337</v>
      </c>
      <c r="Q30" s="32">
        <f t="shared" si="3"/>
        <v>1.0565649184575017</v>
      </c>
      <c r="R30" s="79">
        <v>0.9998999999999999</v>
      </c>
      <c r="S30" s="32">
        <f>(P30-(MIN($P$5:$P$75)))/(MAX($P$5:$P100)-MIN($P$5:$P$75))</f>
        <v>0.30463836477987422</v>
      </c>
      <c r="T30" s="32">
        <f t="shared" si="4"/>
        <v>0.70458968349773621</v>
      </c>
      <c r="U30" s="32">
        <f t="shared" si="5"/>
        <v>0.998999999999999</v>
      </c>
      <c r="V30" s="83">
        <f t="shared" si="6"/>
        <v>0.45415262172492471</v>
      </c>
    </row>
    <row r="31" spans="1:22" x14ac:dyDescent="0.2">
      <c r="A31" s="58" t="s">
        <v>69</v>
      </c>
      <c r="B31" s="32" t="s">
        <v>58</v>
      </c>
      <c r="C31" s="32" t="s">
        <v>158</v>
      </c>
      <c r="D31" s="44">
        <v>4</v>
      </c>
      <c r="E31" s="44">
        <v>21</v>
      </c>
      <c r="F31" s="69">
        <v>128</v>
      </c>
      <c r="G31" s="44"/>
      <c r="H31" s="62">
        <f t="shared" si="0"/>
        <v>8</v>
      </c>
      <c r="I31" s="62">
        <f t="shared" si="7"/>
        <v>6</v>
      </c>
      <c r="J31" s="59">
        <v>0.85</v>
      </c>
      <c r="K31" s="59">
        <v>0.77</v>
      </c>
      <c r="L31" s="44">
        <v>6</v>
      </c>
      <c r="M31" s="44">
        <v>3</v>
      </c>
      <c r="N31" s="96">
        <v>0.875</v>
      </c>
      <c r="O31" s="96">
        <v>0.8571428571428571</v>
      </c>
      <c r="P31" s="61">
        <f t="shared" si="2"/>
        <v>1.5</v>
      </c>
      <c r="Q31" s="32">
        <f t="shared" si="3"/>
        <v>1.0712921532249262</v>
      </c>
      <c r="R31" s="79">
        <v>0.99939999999999996</v>
      </c>
      <c r="S31" s="32">
        <f>(P31-(MIN($P$5:$P$75)))/(MAX($P$5:$P101)-MIN($P$5:$P$75))</f>
        <v>0.78419811320754718</v>
      </c>
      <c r="T31" s="32">
        <f t="shared" si="4"/>
        <v>0.73619403683528539</v>
      </c>
      <c r="U31" s="32">
        <f t="shared" si="5"/>
        <v>0.99399999999999955</v>
      </c>
      <c r="V31" s="83">
        <f t="shared" si="6"/>
        <v>0.68417646751927474</v>
      </c>
    </row>
    <row r="32" spans="1:22" x14ac:dyDescent="0.2">
      <c r="A32" s="58" t="s">
        <v>121</v>
      </c>
      <c r="B32" s="32" t="s">
        <v>58</v>
      </c>
      <c r="C32" s="32" t="s">
        <v>158</v>
      </c>
      <c r="D32" s="44">
        <v>1</v>
      </c>
      <c r="E32" s="44">
        <v>21</v>
      </c>
      <c r="F32" s="69">
        <v>0</v>
      </c>
      <c r="G32" s="44"/>
      <c r="H32" s="62">
        <f t="shared" si="0"/>
        <v>160</v>
      </c>
      <c r="I32" s="62">
        <f t="shared" si="7"/>
        <v>120</v>
      </c>
      <c r="J32" s="59">
        <v>0.85</v>
      </c>
      <c r="K32" s="59">
        <v>0.77</v>
      </c>
      <c r="L32" s="44">
        <v>82</v>
      </c>
      <c r="M32" s="44">
        <v>9</v>
      </c>
      <c r="N32" s="96">
        <v>0.91379310344827591</v>
      </c>
      <c r="O32" s="96">
        <v>0.8666666666666667</v>
      </c>
      <c r="P32" s="61">
        <f t="shared" si="2"/>
        <v>0.7583333333333333</v>
      </c>
      <c r="Q32" s="32">
        <f t="shared" si="3"/>
        <v>1.1002959177401368</v>
      </c>
      <c r="R32" s="79">
        <v>0.99979999999999991</v>
      </c>
      <c r="S32" s="32">
        <f>(P32-(MIN($P$5:$P$75)))/(MAX($P$5:$P102)-MIN($P$5:$P$75))</f>
        <v>0.25068789308176098</v>
      </c>
      <c r="T32" s="32">
        <f t="shared" si="4"/>
        <v>0.79843553948894952</v>
      </c>
      <c r="U32" s="32">
        <f t="shared" si="5"/>
        <v>0.99799999999999911</v>
      </c>
      <c r="V32" s="83">
        <f t="shared" si="6"/>
        <v>0.4721055446568197</v>
      </c>
    </row>
    <row r="33" spans="1:22" x14ac:dyDescent="0.2">
      <c r="A33" s="58" t="s">
        <v>59</v>
      </c>
      <c r="B33" s="32" t="s">
        <v>58</v>
      </c>
      <c r="C33" s="32" t="s">
        <v>158</v>
      </c>
      <c r="D33" s="44">
        <v>1</v>
      </c>
      <c r="E33" s="44">
        <v>21</v>
      </c>
      <c r="F33" s="69">
        <v>0</v>
      </c>
      <c r="G33" s="44"/>
      <c r="H33" s="62">
        <f t="shared" si="0"/>
        <v>160</v>
      </c>
      <c r="I33" s="62">
        <f t="shared" si="7"/>
        <v>120</v>
      </c>
      <c r="J33" s="59">
        <v>0.85</v>
      </c>
      <c r="K33" s="59">
        <v>0.77</v>
      </c>
      <c r="L33" s="44">
        <v>147</v>
      </c>
      <c r="M33" s="44">
        <v>18</v>
      </c>
      <c r="N33" s="96">
        <v>0.88805970149253732</v>
      </c>
      <c r="O33" s="96">
        <v>0.86956521739130432</v>
      </c>
      <c r="P33" s="61">
        <f t="shared" si="2"/>
        <v>1.375</v>
      </c>
      <c r="Q33" s="32">
        <f t="shared" si="3"/>
        <v>1.0870407982672745</v>
      </c>
      <c r="R33" s="79">
        <v>0.99940000000000007</v>
      </c>
      <c r="S33" s="32">
        <f>(P33-(MIN($P$5:$P$75)))/(MAX($P$5:$P103)-MIN($P$5:$P$75))</f>
        <v>0.69428066037735847</v>
      </c>
      <c r="T33" s="32">
        <f t="shared" si="4"/>
        <v>0.76999031633827453</v>
      </c>
      <c r="U33" s="32">
        <f t="shared" si="5"/>
        <v>0.99400000000000066</v>
      </c>
      <c r="V33" s="83">
        <f t="shared" si="6"/>
        <v>0.65892193952203482</v>
      </c>
    </row>
    <row r="34" spans="1:22" x14ac:dyDescent="0.2">
      <c r="A34" s="58" t="s">
        <v>68</v>
      </c>
      <c r="B34" s="32" t="s">
        <v>58</v>
      </c>
      <c r="C34" s="32" t="s">
        <v>158</v>
      </c>
      <c r="D34" s="44">
        <v>3</v>
      </c>
      <c r="E34" s="44">
        <v>21</v>
      </c>
      <c r="F34" s="69">
        <v>0</v>
      </c>
      <c r="G34" s="44"/>
      <c r="H34" s="62">
        <f t="shared" si="0"/>
        <v>144</v>
      </c>
      <c r="I34" s="62">
        <f t="shared" si="7"/>
        <v>108</v>
      </c>
      <c r="J34" s="59">
        <v>0.85</v>
      </c>
      <c r="K34" s="59">
        <v>0.77</v>
      </c>
      <c r="L34" s="44">
        <v>108</v>
      </c>
      <c r="M34" s="44">
        <v>3</v>
      </c>
      <c r="N34" s="96">
        <v>0.94444444444444442</v>
      </c>
      <c r="O34" s="96">
        <v>0.7</v>
      </c>
      <c r="P34" s="61">
        <f t="shared" si="2"/>
        <v>1.0277777777777777</v>
      </c>
      <c r="Q34" s="32">
        <f t="shared" si="3"/>
        <v>1.0101010101010102</v>
      </c>
      <c r="R34" s="79">
        <v>1</v>
      </c>
      <c r="S34" s="32">
        <f>(P34-(MIN($P$5:$P$75)))/(MAX($P$5:$P104)-MIN($P$5:$P$75))</f>
        <v>0.44450995807127874</v>
      </c>
      <c r="T34" s="32">
        <f t="shared" si="4"/>
        <v>0.60487905890783122</v>
      </c>
      <c r="U34" s="32">
        <f t="shared" si="5"/>
        <v>1</v>
      </c>
      <c r="V34" s="83">
        <f t="shared" si="6"/>
        <v>0.47222505764059952</v>
      </c>
    </row>
    <row r="35" spans="1:22" x14ac:dyDescent="0.2">
      <c r="A35" s="58" t="s">
        <v>74</v>
      </c>
      <c r="B35" s="32" t="s">
        <v>58</v>
      </c>
      <c r="C35" s="32" t="s">
        <v>158</v>
      </c>
      <c r="D35" s="44">
        <v>4</v>
      </c>
      <c r="E35" s="44">
        <v>21</v>
      </c>
      <c r="F35" s="69">
        <v>0</v>
      </c>
      <c r="G35" s="44"/>
      <c r="H35" s="62">
        <f t="shared" si="0"/>
        <v>136</v>
      </c>
      <c r="I35" s="62">
        <f t="shared" si="7"/>
        <v>102</v>
      </c>
      <c r="J35" s="59">
        <v>0.85</v>
      </c>
      <c r="K35" s="59">
        <v>0.77</v>
      </c>
      <c r="L35" s="44">
        <v>74</v>
      </c>
      <c r="M35" s="44">
        <v>16</v>
      </c>
      <c r="N35" s="96">
        <v>0.75555555555555554</v>
      </c>
      <c r="O35" s="96">
        <v>0.91304347826086951</v>
      </c>
      <c r="P35" s="61">
        <f t="shared" si="2"/>
        <v>0.88235294117647056</v>
      </c>
      <c r="Q35" s="32">
        <f t="shared" si="3"/>
        <v>1.0373298199385155</v>
      </c>
      <c r="R35" s="79">
        <v>0.99979999999999991</v>
      </c>
      <c r="S35" s="32">
        <f>(P35-(MIN($P$5:$P$75)))/(MAX($P$5:$P105)-MIN($P$5:$P$75))</f>
        <v>0.33990011098779133</v>
      </c>
      <c r="T35" s="32">
        <f t="shared" si="4"/>
        <v>0.66331154407259008</v>
      </c>
      <c r="U35" s="32">
        <f t="shared" si="5"/>
        <v>0.99799999999999911</v>
      </c>
      <c r="V35" s="83">
        <f t="shared" si="6"/>
        <v>0.45144524477717163</v>
      </c>
    </row>
    <row r="36" spans="1:22" x14ac:dyDescent="0.2">
      <c r="A36" s="58" t="s">
        <v>67</v>
      </c>
      <c r="B36" s="32" t="s">
        <v>58</v>
      </c>
      <c r="C36" s="32" t="s">
        <v>158</v>
      </c>
      <c r="D36" s="44">
        <v>1</v>
      </c>
      <c r="E36" s="44">
        <v>21</v>
      </c>
      <c r="F36" s="69">
        <v>0</v>
      </c>
      <c r="G36" s="44"/>
      <c r="H36" s="62">
        <f t="shared" si="0"/>
        <v>160</v>
      </c>
      <c r="I36" s="62">
        <f t="shared" si="7"/>
        <v>120</v>
      </c>
      <c r="J36" s="59">
        <v>0.85</v>
      </c>
      <c r="K36" s="59">
        <v>0.77</v>
      </c>
      <c r="L36" s="44">
        <v>104</v>
      </c>
      <c r="M36" s="44">
        <v>14</v>
      </c>
      <c r="N36" s="96">
        <v>0.92708333333333337</v>
      </c>
      <c r="O36" s="96">
        <v>0.84</v>
      </c>
      <c r="P36" s="61">
        <f t="shared" si="2"/>
        <v>0.98333333333333328</v>
      </c>
      <c r="Q36" s="32">
        <f t="shared" si="3"/>
        <v>1.0907976827094474</v>
      </c>
      <c r="R36" s="79">
        <v>0.99979999999999991</v>
      </c>
      <c r="S36" s="32">
        <f>(P36-(MIN($P$5:$P$75)))/(MAX($P$5:$P106)-MIN($P$5:$P$75))</f>
        <v>0.41253930817610057</v>
      </c>
      <c r="T36" s="32">
        <f t="shared" si="4"/>
        <v>0.77805251574188594</v>
      </c>
      <c r="U36" s="32">
        <f t="shared" si="5"/>
        <v>0.99799999999999911</v>
      </c>
      <c r="V36" s="83">
        <f t="shared" si="6"/>
        <v>0.53576632076309394</v>
      </c>
    </row>
    <row r="37" spans="1:22" x14ac:dyDescent="0.2">
      <c r="A37" s="70" t="s">
        <v>150</v>
      </c>
      <c r="B37" s="71" t="s">
        <v>58</v>
      </c>
      <c r="C37" s="71" t="s">
        <v>158</v>
      </c>
      <c r="D37" s="44">
        <v>6</v>
      </c>
      <c r="E37" s="44">
        <v>21</v>
      </c>
      <c r="F37" s="69">
        <v>1</v>
      </c>
      <c r="G37" s="44"/>
      <c r="H37" s="62">
        <f t="shared" si="0"/>
        <v>119</v>
      </c>
      <c r="I37" s="62">
        <f t="shared" si="7"/>
        <v>89.25</v>
      </c>
      <c r="J37" s="59">
        <v>0.85</v>
      </c>
      <c r="K37" s="59">
        <v>0.77</v>
      </c>
      <c r="L37" s="44">
        <v>76</v>
      </c>
      <c r="M37" s="44">
        <v>13</v>
      </c>
      <c r="N37" s="96">
        <v>0.91463414634146345</v>
      </c>
      <c r="O37" s="96">
        <v>0.72727272727272729</v>
      </c>
      <c r="P37" s="61">
        <f t="shared" si="2"/>
        <v>0.99719887955182074</v>
      </c>
      <c r="Q37" s="32">
        <f t="shared" si="3"/>
        <v>1.0102751037927771</v>
      </c>
      <c r="R37" s="79">
        <v>1</v>
      </c>
      <c r="S37" s="32">
        <f>(P37-(MIN($P$5:$P$75)))/(MAX($P$5:$P107)-MIN($P$5:$P$75))</f>
        <v>0.42251334496062576</v>
      </c>
      <c r="T37" s="32">
        <f t="shared" si="4"/>
        <v>0.6052526605129751</v>
      </c>
      <c r="U37" s="32">
        <f t="shared" si="5"/>
        <v>1</v>
      </c>
      <c r="V37" s="83">
        <f t="shared" si="6"/>
        <v>0.46249470246312041</v>
      </c>
    </row>
    <row r="38" spans="1:22" x14ac:dyDescent="0.2">
      <c r="A38" s="58" t="s">
        <v>72</v>
      </c>
      <c r="B38" s="32" t="s">
        <v>58</v>
      </c>
      <c r="C38" s="32" t="s">
        <v>158</v>
      </c>
      <c r="D38" s="44">
        <v>0</v>
      </c>
      <c r="E38" s="44">
        <v>21</v>
      </c>
      <c r="F38" s="69">
        <v>0</v>
      </c>
      <c r="G38" s="44"/>
      <c r="H38" s="62">
        <f t="shared" si="0"/>
        <v>168</v>
      </c>
      <c r="I38" s="62">
        <f t="shared" si="7"/>
        <v>126</v>
      </c>
      <c r="J38" s="59">
        <v>0.85</v>
      </c>
      <c r="K38" s="59">
        <v>0.77</v>
      </c>
      <c r="L38" s="44">
        <v>109</v>
      </c>
      <c r="M38" s="44">
        <v>24</v>
      </c>
      <c r="N38" s="96">
        <v>0.90476190476190477</v>
      </c>
      <c r="O38" s="96">
        <v>0.88</v>
      </c>
      <c r="P38" s="61">
        <f t="shared" si="2"/>
        <v>1.0555555555555556</v>
      </c>
      <c r="Q38" s="32">
        <f t="shared" si="3"/>
        <v>1.1036414565826331</v>
      </c>
      <c r="R38" s="79">
        <v>0.99924999999999997</v>
      </c>
      <c r="S38" s="32">
        <f>(P38-(MIN($P$5:$P$75)))/(MAX($P$5:$P108)-MIN($P$5:$P$75))</f>
        <v>0.46449161425576518</v>
      </c>
      <c r="T38" s="32">
        <f t="shared" si="4"/>
        <v>0.80561499940471204</v>
      </c>
      <c r="U38" s="32">
        <f t="shared" si="5"/>
        <v>0.99249999999999972</v>
      </c>
      <c r="V38" s="83">
        <f t="shared" si="6"/>
        <v>0.57154797614721475</v>
      </c>
    </row>
    <row r="39" spans="1:22" x14ac:dyDescent="0.2">
      <c r="A39" s="58" t="s">
        <v>62</v>
      </c>
      <c r="B39" s="32" t="s">
        <v>58</v>
      </c>
      <c r="C39" s="32" t="s">
        <v>158</v>
      </c>
      <c r="D39" s="44">
        <v>0</v>
      </c>
      <c r="E39" s="44">
        <v>21</v>
      </c>
      <c r="F39" s="69">
        <v>118</v>
      </c>
      <c r="G39" s="44"/>
      <c r="H39" s="62">
        <f t="shared" si="0"/>
        <v>50</v>
      </c>
      <c r="I39" s="62">
        <f>IF(B39="CN",H39*5/8,IF(B39="EU",H39*7.6/8,IF(B39="IN",H39*3/8,IF(B39="NA",H39*27/40,IF(B39="JP",H39*18/40,IF(B39="AU",H39*22/40))))))</f>
        <v>47.5</v>
      </c>
      <c r="J39" s="59">
        <v>0.88</v>
      </c>
      <c r="K39" s="59">
        <v>0.8</v>
      </c>
      <c r="L39" s="44">
        <v>42</v>
      </c>
      <c r="M39" s="44">
        <v>2</v>
      </c>
      <c r="N39" s="96">
        <v>0.90163934426229508</v>
      </c>
      <c r="O39" s="96">
        <v>0.92307692307692313</v>
      </c>
      <c r="P39" s="61">
        <f t="shared" si="2"/>
        <v>0.9263157894736842</v>
      </c>
      <c r="Q39" s="32">
        <f t="shared" si="3"/>
        <v>1.0892181588902901</v>
      </c>
      <c r="R39" s="79">
        <v>0.99974999999999992</v>
      </c>
      <c r="S39" s="32">
        <f>(P39-(MIN($P$5:$P$75)))/(MAX($P$5:$P109)-MIN($P$5:$P$75))</f>
        <v>0.37152432969215488</v>
      </c>
      <c r="T39" s="32">
        <f t="shared" si="4"/>
        <v>0.77466288899429414</v>
      </c>
      <c r="U39" s="32">
        <f t="shared" si="5"/>
        <v>0.99749999999999917</v>
      </c>
      <c r="V39" s="83">
        <f t="shared" si="6"/>
        <v>0.51578424840890202</v>
      </c>
    </row>
    <row r="40" spans="1:22" x14ac:dyDescent="0.2">
      <c r="A40" s="58" t="s">
        <v>173</v>
      </c>
      <c r="B40" s="32" t="s">
        <v>58</v>
      </c>
      <c r="C40" s="32" t="s">
        <v>158</v>
      </c>
      <c r="D40" s="44">
        <v>4</v>
      </c>
      <c r="E40" s="44">
        <v>21</v>
      </c>
      <c r="F40" s="69">
        <v>0</v>
      </c>
      <c r="G40" s="44"/>
      <c r="H40" s="62">
        <f t="shared" si="0"/>
        <v>136</v>
      </c>
      <c r="I40" s="62">
        <f t="shared" ref="I40:I56" si="8">IF(B40="CN",H40*5/8,IF(B40="EU",H40*6/8,IF(B40="IN",H40*3/8,IF(B40="NA",H40*27/40,IF(B40="JP",H40*18/40,IF(B40="AU",H40*22/40))))))</f>
        <v>102</v>
      </c>
      <c r="J40" s="59">
        <v>0.85</v>
      </c>
      <c r="K40" s="59">
        <v>0.75</v>
      </c>
      <c r="L40" s="44">
        <v>80</v>
      </c>
      <c r="M40" s="44">
        <v>17</v>
      </c>
      <c r="N40" s="96">
        <v>0.98611111111111116</v>
      </c>
      <c r="O40" s="96">
        <v>0.84210526315789469</v>
      </c>
      <c r="P40" s="61">
        <f t="shared" si="2"/>
        <v>0.9509803921568627</v>
      </c>
      <c r="Q40" s="32">
        <f t="shared" si="3"/>
        <v>1.1414688682490541</v>
      </c>
      <c r="R40" s="79">
        <v>0.99974999999999992</v>
      </c>
      <c r="S40" s="32">
        <f>(P40-(MIN($P$5:$P$75)))/(MAX($P$5:$P110)-MIN($P$5:$P$75))</f>
        <v>0.38926655567887525</v>
      </c>
      <c r="T40" s="32">
        <f t="shared" si="4"/>
        <v>0.88679187361295619</v>
      </c>
      <c r="U40" s="32">
        <f t="shared" si="5"/>
        <v>0.99749999999999917</v>
      </c>
      <c r="V40" s="83">
        <f t="shared" si="6"/>
        <v>0.57422629318132412</v>
      </c>
    </row>
    <row r="41" spans="1:22" x14ac:dyDescent="0.2">
      <c r="A41" s="58" t="s">
        <v>174</v>
      </c>
      <c r="B41" s="32" t="s">
        <v>58</v>
      </c>
      <c r="C41" s="32" t="s">
        <v>158</v>
      </c>
      <c r="D41" s="44">
        <v>0</v>
      </c>
      <c r="E41" s="44">
        <v>21</v>
      </c>
      <c r="F41" s="69">
        <v>0</v>
      </c>
      <c r="G41" s="44"/>
      <c r="H41" s="62">
        <f t="shared" si="0"/>
        <v>168</v>
      </c>
      <c r="I41" s="62">
        <f t="shared" si="8"/>
        <v>126</v>
      </c>
      <c r="J41" s="59">
        <v>0.85</v>
      </c>
      <c r="K41" s="59">
        <v>0.75</v>
      </c>
      <c r="L41" s="44">
        <v>135</v>
      </c>
      <c r="M41" s="44">
        <v>11</v>
      </c>
      <c r="N41" s="96">
        <v>0.78431372549019607</v>
      </c>
      <c r="O41" s="96">
        <v>0.66666666666666663</v>
      </c>
      <c r="P41" s="61">
        <f t="shared" si="2"/>
        <v>1.1587301587301588</v>
      </c>
      <c r="Q41" s="32">
        <f t="shared" si="3"/>
        <v>0.90580545943867741</v>
      </c>
      <c r="R41" s="79">
        <v>0.99960000000000004</v>
      </c>
      <c r="S41" s="32">
        <f>(P41-(MIN($P$5:$P$75)))/(MAX($P$5:$P111)-MIN($P$5:$P$75))</f>
        <v>0.53870919436957176</v>
      </c>
      <c r="T41" s="32">
        <f t="shared" si="4"/>
        <v>0.3810628784285503</v>
      </c>
      <c r="U41" s="32">
        <f t="shared" si="5"/>
        <v>0.99600000000000044</v>
      </c>
      <c r="V41" s="83">
        <f t="shared" si="6"/>
        <v>0.41389743275915492</v>
      </c>
    </row>
    <row r="42" spans="1:22" x14ac:dyDescent="0.2">
      <c r="A42" s="70" t="s">
        <v>147</v>
      </c>
      <c r="B42" s="71" t="s">
        <v>58</v>
      </c>
      <c r="C42" s="71" t="s">
        <v>159</v>
      </c>
      <c r="D42" s="44"/>
      <c r="E42" s="44">
        <v>21</v>
      </c>
      <c r="F42" s="69"/>
      <c r="G42" s="69"/>
      <c r="H42" s="62">
        <f t="shared" si="0"/>
        <v>168</v>
      </c>
      <c r="I42" s="62">
        <f t="shared" si="8"/>
        <v>126</v>
      </c>
      <c r="J42" s="59">
        <v>0.85</v>
      </c>
      <c r="K42" s="59">
        <v>0.77</v>
      </c>
      <c r="L42" s="44">
        <v>121</v>
      </c>
      <c r="M42" s="44">
        <v>7</v>
      </c>
      <c r="N42" s="96">
        <v>0.82105263157894737</v>
      </c>
      <c r="O42" s="96">
        <v>0.72727272727272729</v>
      </c>
      <c r="P42" s="61">
        <f t="shared" si="2"/>
        <v>1.0158730158730158</v>
      </c>
      <c r="Q42" s="32">
        <f t="shared" si="3"/>
        <v>0.95522715393247348</v>
      </c>
      <c r="R42" s="79">
        <v>0.99950000000000006</v>
      </c>
      <c r="S42" s="32">
        <f>(P42-(MIN($P$5:$P$75)))/(MAX($P$5:$P112)-MIN($P$5:$P$75))</f>
        <v>0.43594639113507033</v>
      </c>
      <c r="T42" s="32">
        <f t="shared" si="4"/>
        <v>0.48712085332939392</v>
      </c>
      <c r="U42" s="32">
        <f t="shared" si="5"/>
        <v>0.99500000000000055</v>
      </c>
      <c r="V42" s="83">
        <f t="shared" si="6"/>
        <v>0.41538026000900896</v>
      </c>
    </row>
    <row r="43" spans="1:22" x14ac:dyDescent="0.2">
      <c r="A43" s="70" t="s">
        <v>152</v>
      </c>
      <c r="B43" s="71" t="s">
        <v>58</v>
      </c>
      <c r="C43" s="71" t="s">
        <v>159</v>
      </c>
      <c r="D43" s="44"/>
      <c r="E43" s="44">
        <v>21</v>
      </c>
      <c r="F43" s="69"/>
      <c r="G43" s="69"/>
      <c r="H43" s="62">
        <f t="shared" si="0"/>
        <v>168</v>
      </c>
      <c r="I43" s="62">
        <f t="shared" si="8"/>
        <v>126</v>
      </c>
      <c r="J43" s="59">
        <v>0.85</v>
      </c>
      <c r="K43" s="59">
        <v>0.77</v>
      </c>
      <c r="L43" s="44">
        <v>123</v>
      </c>
      <c r="M43" s="44">
        <v>17</v>
      </c>
      <c r="N43" s="96">
        <v>0.87777777777777777</v>
      </c>
      <c r="O43" s="96">
        <v>0.73333333333333328</v>
      </c>
      <c r="P43" s="61">
        <f t="shared" si="2"/>
        <v>1.1111111111111112</v>
      </c>
      <c r="Q43" s="32">
        <f t="shared" si="3"/>
        <v>0.99253034547152197</v>
      </c>
      <c r="R43" s="79">
        <v>0.99974999999999992</v>
      </c>
      <c r="S43" s="32">
        <f>(P43-(MIN($P$5:$P$75)))/(MAX($P$5:$P113)-MIN($P$5:$P$75))</f>
        <v>0.50445492662473801</v>
      </c>
      <c r="T43" s="32">
        <f t="shared" si="4"/>
        <v>0.56717276155496876</v>
      </c>
      <c r="U43" s="32">
        <f t="shared" si="5"/>
        <v>0.99749999999999917</v>
      </c>
      <c r="V43" s="83">
        <f t="shared" si="6"/>
        <v>0.48223245968086809</v>
      </c>
    </row>
    <row r="44" spans="1:22" x14ac:dyDescent="0.2">
      <c r="A44" s="70" t="s">
        <v>186</v>
      </c>
      <c r="B44" s="71" t="s">
        <v>58</v>
      </c>
      <c r="C44" s="71" t="s">
        <v>159</v>
      </c>
      <c r="D44" s="44"/>
      <c r="E44" s="44">
        <v>21</v>
      </c>
      <c r="F44" s="69"/>
      <c r="G44" s="69"/>
      <c r="H44" s="62">
        <f t="shared" si="0"/>
        <v>168</v>
      </c>
      <c r="I44" s="62">
        <f t="shared" si="8"/>
        <v>126</v>
      </c>
      <c r="J44" s="59">
        <v>0.85</v>
      </c>
      <c r="K44" s="59">
        <v>0.77</v>
      </c>
      <c r="L44" s="44">
        <v>109</v>
      </c>
      <c r="M44" s="44">
        <v>21</v>
      </c>
      <c r="N44" s="96">
        <v>0.8</v>
      </c>
      <c r="O44" s="96">
        <v>0.8</v>
      </c>
      <c r="P44" s="61">
        <f t="shared" si="2"/>
        <v>1.0317460317460319</v>
      </c>
      <c r="Q44" s="32">
        <f t="shared" si="3"/>
        <v>0.99006875477463718</v>
      </c>
      <c r="R44" s="79">
        <v>0.99900000000000011</v>
      </c>
      <c r="S44" s="32">
        <f>(P44-(MIN($P$5:$P$75)))/(MAX($P$5:$P114)-MIN($P$5:$P$75))</f>
        <v>0.44736448038334836</v>
      </c>
      <c r="T44" s="32">
        <f t="shared" si="4"/>
        <v>0.56189023680505101</v>
      </c>
      <c r="U44" s="32">
        <f t="shared" si="5"/>
        <v>0.9900000000000011</v>
      </c>
      <c r="V44" s="83">
        <f t="shared" si="6"/>
        <v>0.45416462273477975</v>
      </c>
    </row>
    <row r="45" spans="1:22" x14ac:dyDescent="0.2">
      <c r="A45" s="70" t="s">
        <v>170</v>
      </c>
      <c r="B45" s="71" t="s">
        <v>58</v>
      </c>
      <c r="C45" s="71" t="s">
        <v>159</v>
      </c>
      <c r="D45" s="44">
        <v>1</v>
      </c>
      <c r="E45" s="44">
        <v>21</v>
      </c>
      <c r="F45" s="69"/>
      <c r="G45" s="69"/>
      <c r="H45" s="62">
        <f t="shared" si="0"/>
        <v>160</v>
      </c>
      <c r="I45" s="62">
        <f t="shared" si="8"/>
        <v>120</v>
      </c>
      <c r="J45" s="59">
        <v>0.85</v>
      </c>
      <c r="K45" s="59">
        <v>0.77</v>
      </c>
      <c r="L45" s="44">
        <v>103</v>
      </c>
      <c r="M45" s="44">
        <v>2</v>
      </c>
      <c r="N45" s="96">
        <v>0.96202531645569622</v>
      </c>
      <c r="O45" s="96">
        <v>0.25</v>
      </c>
      <c r="P45" s="61">
        <f t="shared" si="2"/>
        <v>0.875</v>
      </c>
      <c r="Q45" s="32">
        <f t="shared" si="3"/>
        <v>0.72823490731160134</v>
      </c>
      <c r="R45" s="79">
        <v>1</v>
      </c>
      <c r="S45" s="32">
        <f>(P45-(MIN($P$5:$P$75)))/(MAX($P$5:$P115)-MIN($P$5:$P$75))</f>
        <v>0.33461084905660377</v>
      </c>
      <c r="T45" s="32">
        <f t="shared" si="4"/>
        <v>0</v>
      </c>
      <c r="U45" s="32">
        <f t="shared" si="5"/>
        <v>1</v>
      </c>
      <c r="V45" s="83">
        <f t="shared" si="6"/>
        <v>0.15057488207547171</v>
      </c>
    </row>
    <row r="46" spans="1:22" x14ac:dyDescent="0.2">
      <c r="A46" s="70" t="s">
        <v>183</v>
      </c>
      <c r="B46" s="71" t="s">
        <v>58</v>
      </c>
      <c r="C46" s="71" t="s">
        <v>159</v>
      </c>
      <c r="D46" s="44">
        <v>1</v>
      </c>
      <c r="E46" s="44">
        <v>21</v>
      </c>
      <c r="F46" s="69"/>
      <c r="G46" s="69"/>
      <c r="H46" s="62">
        <f t="shared" si="0"/>
        <v>160</v>
      </c>
      <c r="I46" s="62">
        <f t="shared" si="8"/>
        <v>120</v>
      </c>
      <c r="J46" s="59">
        <v>0.85</v>
      </c>
      <c r="K46" s="59">
        <v>0.77</v>
      </c>
      <c r="L46" s="44">
        <v>91</v>
      </c>
      <c r="M46" s="44">
        <v>7</v>
      </c>
      <c r="N46" s="96">
        <v>0.81927710843373491</v>
      </c>
      <c r="O46" s="96">
        <v>0.55555555555555558</v>
      </c>
      <c r="P46" s="61">
        <f t="shared" si="2"/>
        <v>0.81666666666666665</v>
      </c>
      <c r="Q46" s="32">
        <f t="shared" si="3"/>
        <v>0.84267807159373431</v>
      </c>
      <c r="R46" s="79"/>
      <c r="S46" s="32">
        <f>(P46-(MIN($P$5:$P$75)))/(MAX($P$5:$P116)-MIN($P$5:$P$75))</f>
        <v>0.29264937106918237</v>
      </c>
      <c r="T46" s="32">
        <f t="shared" si="4"/>
        <v>0.24559275778233819</v>
      </c>
      <c r="U46" s="32">
        <f t="shared" si="5"/>
        <v>0</v>
      </c>
      <c r="V46" s="83">
        <f t="shared" si="6"/>
        <v>0.24220895798318426</v>
      </c>
    </row>
    <row r="47" spans="1:22" x14ac:dyDescent="0.2">
      <c r="A47" s="70" t="s">
        <v>184</v>
      </c>
      <c r="B47" s="71" t="s">
        <v>58</v>
      </c>
      <c r="C47" s="71" t="s">
        <v>159</v>
      </c>
      <c r="D47" s="44">
        <v>1</v>
      </c>
      <c r="E47" s="44">
        <v>21</v>
      </c>
      <c r="F47" s="69"/>
      <c r="G47" s="69"/>
      <c r="H47" s="62">
        <f t="shared" si="0"/>
        <v>160</v>
      </c>
      <c r="I47" s="62">
        <f t="shared" si="8"/>
        <v>120</v>
      </c>
      <c r="J47" s="59">
        <v>0.85</v>
      </c>
      <c r="K47" s="59">
        <v>0.77</v>
      </c>
      <c r="L47" s="44">
        <v>89</v>
      </c>
      <c r="M47" s="44">
        <v>3</v>
      </c>
      <c r="N47" s="96">
        <v>0.84705882352941175</v>
      </c>
      <c r="O47" s="96">
        <v>0.66666666666666663</v>
      </c>
      <c r="P47" s="61">
        <f t="shared" si="2"/>
        <v>0.76666666666666672</v>
      </c>
      <c r="Q47" s="32">
        <f t="shared" si="3"/>
        <v>0.9311703290942045</v>
      </c>
      <c r="R47" s="79">
        <v>0.95979999999999988</v>
      </c>
      <c r="S47" s="32">
        <f>(P47-(MIN($P$5:$P$75)))/(MAX($P$5:$P117)-MIN($P$5:$P$75))</f>
        <v>0.25668238993710696</v>
      </c>
      <c r="T47" s="32">
        <f t="shared" si="4"/>
        <v>0.43549538497942863</v>
      </c>
      <c r="U47" s="32">
        <f t="shared" si="5"/>
        <v>0.59799999999999864</v>
      </c>
      <c r="V47" s="83">
        <f t="shared" si="6"/>
        <v>0.31147999871244103</v>
      </c>
    </row>
    <row r="48" spans="1:22" x14ac:dyDescent="0.2">
      <c r="A48" s="70" t="s">
        <v>192</v>
      </c>
      <c r="B48" s="71" t="s">
        <v>58</v>
      </c>
      <c r="C48" s="71" t="s">
        <v>159</v>
      </c>
      <c r="D48" s="44"/>
      <c r="E48" s="44">
        <v>21</v>
      </c>
      <c r="F48" s="69"/>
      <c r="G48" s="69"/>
      <c r="H48" s="62">
        <f t="shared" si="0"/>
        <v>168</v>
      </c>
      <c r="I48" s="62">
        <f t="shared" si="8"/>
        <v>126</v>
      </c>
      <c r="J48" s="59">
        <v>0.85</v>
      </c>
      <c r="K48" s="59">
        <v>0.77</v>
      </c>
      <c r="L48" s="44">
        <v>118</v>
      </c>
      <c r="M48" s="44">
        <v>27</v>
      </c>
      <c r="N48" s="96">
        <v>0.80392156862745101</v>
      </c>
      <c r="O48" s="96">
        <v>0.8571428571428571</v>
      </c>
      <c r="P48" s="61">
        <f t="shared" si="2"/>
        <v>1.1507936507936507</v>
      </c>
      <c r="Q48" s="32">
        <f t="shared" si="3"/>
        <v>1.0294813112410739</v>
      </c>
      <c r="R48" s="79">
        <v>1</v>
      </c>
      <c r="S48" s="32">
        <f>(P48-(MIN($P$5:$P$75)))/(MAX($P$5:$P118)-MIN($P$5:$P$75))</f>
        <v>0.53300014974543264</v>
      </c>
      <c r="T48" s="32">
        <f t="shared" si="4"/>
        <v>0.64646880027417974</v>
      </c>
      <c r="U48" s="32">
        <f t="shared" si="5"/>
        <v>1</v>
      </c>
      <c r="V48" s="83">
        <f t="shared" si="6"/>
        <v>0.53076102750882559</v>
      </c>
    </row>
    <row r="49" spans="1:22" x14ac:dyDescent="0.2">
      <c r="A49" s="58" t="s">
        <v>81</v>
      </c>
      <c r="B49" s="32" t="s">
        <v>77</v>
      </c>
      <c r="C49" s="32" t="s">
        <v>157</v>
      </c>
      <c r="D49" s="44">
        <v>2</v>
      </c>
      <c r="E49" s="44">
        <v>21</v>
      </c>
      <c r="F49" s="69"/>
      <c r="G49" s="44"/>
      <c r="H49" s="62">
        <f t="shared" si="0"/>
        <v>152</v>
      </c>
      <c r="I49" s="62">
        <f t="shared" si="8"/>
        <v>57</v>
      </c>
      <c r="J49" s="59">
        <v>0.73</v>
      </c>
      <c r="K49" s="59">
        <v>0.55000000000000004</v>
      </c>
      <c r="L49" s="44">
        <v>53</v>
      </c>
      <c r="M49" s="44">
        <v>18</v>
      </c>
      <c r="N49" s="96">
        <v>0.78468899521531099</v>
      </c>
      <c r="O49" s="96">
        <v>0.47916666666666669</v>
      </c>
      <c r="P49" s="61">
        <f t="shared" si="2"/>
        <v>1.2456140350877194</v>
      </c>
      <c r="Q49" s="32">
        <f t="shared" si="3"/>
        <v>0.97306427650695859</v>
      </c>
      <c r="R49" s="79">
        <v>0.99729999999999985</v>
      </c>
      <c r="S49" s="32">
        <f>(P49-(MIN($P$5:$P$75)))/(MAX($P$5:$P119)-MIN($P$5:$P$75))</f>
        <v>0.60120820920225093</v>
      </c>
      <c r="T49" s="32">
        <f t="shared" si="4"/>
        <v>0.52539896414053755</v>
      </c>
      <c r="U49" s="32">
        <f t="shared" si="5"/>
        <v>0.97299999999999853</v>
      </c>
      <c r="V49" s="83">
        <f t="shared" si="6"/>
        <v>0.50697322800425482</v>
      </c>
    </row>
    <row r="50" spans="1:22" x14ac:dyDescent="0.2">
      <c r="A50" s="58" t="s">
        <v>82</v>
      </c>
      <c r="B50" s="32" t="s">
        <v>77</v>
      </c>
      <c r="C50" s="32" t="s">
        <v>157</v>
      </c>
      <c r="D50" s="44">
        <v>3</v>
      </c>
      <c r="E50" s="44">
        <v>21</v>
      </c>
      <c r="F50" s="69"/>
      <c r="G50" s="44"/>
      <c r="H50" s="62">
        <f t="shared" si="0"/>
        <v>144</v>
      </c>
      <c r="I50" s="62">
        <f t="shared" si="8"/>
        <v>54</v>
      </c>
      <c r="J50" s="59">
        <v>0.73</v>
      </c>
      <c r="K50" s="59">
        <v>0.55000000000000004</v>
      </c>
      <c r="L50" s="44">
        <v>52</v>
      </c>
      <c r="M50" s="44">
        <v>20</v>
      </c>
      <c r="N50" s="96">
        <v>0.76148796498905913</v>
      </c>
      <c r="O50" s="96">
        <v>0.43478260869565216</v>
      </c>
      <c r="P50" s="61">
        <f t="shared" si="2"/>
        <v>1.3333333333333333</v>
      </c>
      <c r="Q50" s="32">
        <f t="shared" si="3"/>
        <v>0.91682401630362209</v>
      </c>
      <c r="R50" s="79">
        <v>0.99725000000000008</v>
      </c>
      <c r="S50" s="32">
        <f>(P50-(MIN($P$5:$P$75)))/(MAX($P$5:$P120)-MIN($P$5:$P$75))</f>
        <v>0.66430817610062887</v>
      </c>
      <c r="T50" s="32">
        <f t="shared" si="4"/>
        <v>0.40470848263931886</v>
      </c>
      <c r="U50" s="32">
        <f t="shared" si="5"/>
        <v>0.97250000000000081</v>
      </c>
      <c r="V50" s="83">
        <f t="shared" si="6"/>
        <v>0.48105749643297646</v>
      </c>
    </row>
    <row r="51" spans="1:22" x14ac:dyDescent="0.2">
      <c r="A51" s="58" t="s">
        <v>85</v>
      </c>
      <c r="B51" s="32" t="s">
        <v>77</v>
      </c>
      <c r="C51" s="32" t="s">
        <v>157</v>
      </c>
      <c r="D51" s="44">
        <v>3.5</v>
      </c>
      <c r="E51" s="44">
        <v>21</v>
      </c>
      <c r="F51" s="69"/>
      <c r="G51" s="44"/>
      <c r="H51" s="62">
        <f t="shared" si="0"/>
        <v>140</v>
      </c>
      <c r="I51" s="62">
        <f t="shared" si="8"/>
        <v>52.5</v>
      </c>
      <c r="J51" s="59">
        <v>0.73</v>
      </c>
      <c r="K51" s="59">
        <v>0.55000000000000004</v>
      </c>
      <c r="L51" s="44">
        <v>51</v>
      </c>
      <c r="M51" s="44">
        <v>23</v>
      </c>
      <c r="N51" s="96">
        <v>0.7</v>
      </c>
      <c r="O51" s="96">
        <v>0.41129032258064518</v>
      </c>
      <c r="P51" s="61">
        <f t="shared" si="2"/>
        <v>1.4095238095238096</v>
      </c>
      <c r="Q51" s="32">
        <f t="shared" si="3"/>
        <v>0.85335234804965254</v>
      </c>
      <c r="R51" s="79">
        <v>0.99712499999999993</v>
      </c>
      <c r="S51" s="32">
        <f>(P51-(MIN($P$5:$P$75)))/(MAX($P$5:$P121)-MIN($P$5:$P$75))</f>
        <v>0.71911500449236299</v>
      </c>
      <c r="T51" s="32">
        <f t="shared" si="4"/>
        <v>0.26849954307252188</v>
      </c>
      <c r="U51" s="32">
        <f t="shared" si="5"/>
        <v>0.97124999999999928</v>
      </c>
      <c r="V51" s="83">
        <f t="shared" si="6"/>
        <v>0.44442654640419821</v>
      </c>
    </row>
    <row r="52" spans="1:22" x14ac:dyDescent="0.2">
      <c r="A52" s="58" t="s">
        <v>94</v>
      </c>
      <c r="B52" s="32" t="s">
        <v>77</v>
      </c>
      <c r="C52" s="32" t="s">
        <v>157</v>
      </c>
      <c r="D52" s="44">
        <v>8</v>
      </c>
      <c r="E52" s="44">
        <v>21</v>
      </c>
      <c r="F52" s="69"/>
      <c r="G52" s="44"/>
      <c r="H52" s="62">
        <f t="shared" si="0"/>
        <v>104</v>
      </c>
      <c r="I52" s="62">
        <f t="shared" si="8"/>
        <v>39</v>
      </c>
      <c r="J52" s="59">
        <v>0.73</v>
      </c>
      <c r="K52" s="59">
        <v>0.55000000000000004</v>
      </c>
      <c r="L52" s="44">
        <v>31</v>
      </c>
      <c r="M52" s="44">
        <v>13</v>
      </c>
      <c r="N52" s="96">
        <v>0.74827586206896557</v>
      </c>
      <c r="O52" s="96">
        <v>0.43157894736842106</v>
      </c>
      <c r="P52" s="61">
        <f t="shared" si="2"/>
        <v>1.1282051282051282</v>
      </c>
      <c r="Q52" s="32">
        <f t="shared" si="3"/>
        <v>0.90486221135352229</v>
      </c>
      <c r="R52" s="79">
        <v>0.99739999999999995</v>
      </c>
      <c r="S52" s="32">
        <f>(P52-(MIN($P$5:$P$75)))/(MAX($P$5:$P122)-MIN($P$5:$P$75))</f>
        <v>0.51675133043057564</v>
      </c>
      <c r="T52" s="32">
        <f t="shared" si="4"/>
        <v>0.37903868677010349</v>
      </c>
      <c r="U52" s="32">
        <f t="shared" si="5"/>
        <v>0.97399999999999953</v>
      </c>
      <c r="V52" s="83">
        <f t="shared" si="6"/>
        <v>0.40310550774030562</v>
      </c>
    </row>
    <row r="53" spans="1:22" x14ac:dyDescent="0.2">
      <c r="A53" s="58" t="s">
        <v>86</v>
      </c>
      <c r="B53" s="32" t="s">
        <v>77</v>
      </c>
      <c r="C53" s="32" t="s">
        <v>157</v>
      </c>
      <c r="D53" s="44">
        <v>0.5</v>
      </c>
      <c r="E53" s="44">
        <v>21</v>
      </c>
      <c r="F53" s="69"/>
      <c r="G53" s="44"/>
      <c r="H53" s="62">
        <f t="shared" si="0"/>
        <v>164</v>
      </c>
      <c r="I53" s="62">
        <f t="shared" si="8"/>
        <v>61.5</v>
      </c>
      <c r="J53" s="59">
        <v>0.73</v>
      </c>
      <c r="K53" s="59">
        <v>0.55000000000000004</v>
      </c>
      <c r="L53" s="44">
        <v>69</v>
      </c>
      <c r="M53" s="44">
        <v>27</v>
      </c>
      <c r="N53" s="96">
        <v>0.68442622950819676</v>
      </c>
      <c r="O53" s="96">
        <v>0.36507936507936506</v>
      </c>
      <c r="P53" s="61">
        <f t="shared" si="2"/>
        <v>1.5609756097560976</v>
      </c>
      <c r="Q53" s="32">
        <f t="shared" si="3"/>
        <v>0.80067542059457619</v>
      </c>
      <c r="R53" s="79">
        <v>0.99640000000000017</v>
      </c>
      <c r="S53" s="32">
        <f>(P53-(MIN($P$5:$P$75)))/(MAX($P$5:$P123)-MIN($P$5:$P$75))</f>
        <v>0.82806028531983433</v>
      </c>
      <c r="T53" s="32">
        <f t="shared" si="4"/>
        <v>0.1554559028835891</v>
      </c>
      <c r="U53" s="32">
        <f t="shared" si="5"/>
        <v>0.96400000000000174</v>
      </c>
      <c r="V53" s="83">
        <f t="shared" si="6"/>
        <v>0.4425822846915406</v>
      </c>
    </row>
    <row r="54" spans="1:22" x14ac:dyDescent="0.2">
      <c r="A54" s="58" t="s">
        <v>80</v>
      </c>
      <c r="B54" s="32" t="s">
        <v>77</v>
      </c>
      <c r="C54" s="32" t="s">
        <v>157</v>
      </c>
      <c r="D54" s="44">
        <v>0</v>
      </c>
      <c r="E54" s="44">
        <v>21</v>
      </c>
      <c r="F54" s="69"/>
      <c r="G54" s="44"/>
      <c r="H54" s="62">
        <f t="shared" si="0"/>
        <v>168</v>
      </c>
      <c r="I54" s="62">
        <f t="shared" si="8"/>
        <v>63</v>
      </c>
      <c r="J54" s="59">
        <v>0.73</v>
      </c>
      <c r="K54" s="59">
        <v>0.55000000000000004</v>
      </c>
      <c r="L54" s="44">
        <v>52</v>
      </c>
      <c r="M54" s="44">
        <v>21</v>
      </c>
      <c r="N54" s="96">
        <v>0.70967741935483875</v>
      </c>
      <c r="O54" s="96">
        <v>0.569620253164557</v>
      </c>
      <c r="P54" s="61">
        <f t="shared" si="2"/>
        <v>1.1587301587301588</v>
      </c>
      <c r="Q54" s="32">
        <f t="shared" si="3"/>
        <v>1.0039170180016039</v>
      </c>
      <c r="R54" s="79">
        <v>0.99630000000000007</v>
      </c>
      <c r="S54" s="32">
        <f>(P54-(MIN($P$5:$P$75)))/(MAX($P$5:$P124)-MIN($P$5:$P$75))</f>
        <v>0.53870919436957176</v>
      </c>
      <c r="T54" s="32">
        <f t="shared" si="4"/>
        <v>0.59160833467258322</v>
      </c>
      <c r="U54" s="32">
        <f t="shared" si="5"/>
        <v>0.96300000000000074</v>
      </c>
      <c r="V54" s="83">
        <f t="shared" si="6"/>
        <v>0.50864288806896973</v>
      </c>
    </row>
    <row r="55" spans="1:22" x14ac:dyDescent="0.2">
      <c r="A55" s="58" t="s">
        <v>83</v>
      </c>
      <c r="B55" s="32" t="s">
        <v>77</v>
      </c>
      <c r="C55" s="32" t="s">
        <v>157</v>
      </c>
      <c r="D55" s="44">
        <v>1</v>
      </c>
      <c r="E55" s="44">
        <v>21</v>
      </c>
      <c r="F55" s="69"/>
      <c r="G55" s="44"/>
      <c r="H55" s="62">
        <f t="shared" si="0"/>
        <v>160</v>
      </c>
      <c r="I55" s="62">
        <f t="shared" si="8"/>
        <v>60</v>
      </c>
      <c r="J55" s="59">
        <v>0.73</v>
      </c>
      <c r="K55" s="59">
        <v>0.55000000000000004</v>
      </c>
      <c r="L55" s="44">
        <v>80</v>
      </c>
      <c r="M55" s="44">
        <v>28</v>
      </c>
      <c r="N55" s="96">
        <v>0.68803418803418803</v>
      </c>
      <c r="O55" s="96">
        <v>0.40336134453781514</v>
      </c>
      <c r="P55" s="61">
        <f t="shared" si="2"/>
        <v>1.8</v>
      </c>
      <c r="Q55" s="32">
        <f t="shared" si="3"/>
        <v>0.83794842457211516</v>
      </c>
      <c r="R55" s="79">
        <v>0.99629999999999996</v>
      </c>
      <c r="S55" s="32">
        <f>(P55-(MIN($P$5:$P$75)))/(MAX($P$5:$P125)-MIN($P$5:$P$75))</f>
        <v>1</v>
      </c>
      <c r="T55" s="32">
        <f t="shared" si="4"/>
        <v>0.23544302920166998</v>
      </c>
      <c r="U55" s="32">
        <f t="shared" si="5"/>
        <v>0.96299999999999963</v>
      </c>
      <c r="V55" s="83">
        <f t="shared" si="6"/>
        <v>0.5559493631407515</v>
      </c>
    </row>
    <row r="56" spans="1:22" x14ac:dyDescent="0.2">
      <c r="A56" s="58" t="s">
        <v>84</v>
      </c>
      <c r="B56" s="32" t="s">
        <v>77</v>
      </c>
      <c r="C56" s="32" t="s">
        <v>157</v>
      </c>
      <c r="D56" s="44">
        <v>5</v>
      </c>
      <c r="E56" s="44">
        <v>21</v>
      </c>
      <c r="F56" s="69"/>
      <c r="G56" s="44"/>
      <c r="H56" s="62">
        <f t="shared" si="0"/>
        <v>128</v>
      </c>
      <c r="I56" s="62">
        <f t="shared" si="8"/>
        <v>48</v>
      </c>
      <c r="J56" s="59">
        <v>0.73</v>
      </c>
      <c r="K56" s="59">
        <v>0.55000000000000004</v>
      </c>
      <c r="L56" s="44">
        <v>45</v>
      </c>
      <c r="M56" s="44">
        <v>17</v>
      </c>
      <c r="N56" s="96">
        <v>0.70022371364653246</v>
      </c>
      <c r="O56" s="96">
        <v>0.42608695652173911</v>
      </c>
      <c r="P56" s="61">
        <f t="shared" si="2"/>
        <v>1.2916666666666667</v>
      </c>
      <c r="Q56" s="32">
        <f t="shared" si="3"/>
        <v>0.86695706197566924</v>
      </c>
      <c r="R56" s="79">
        <v>0.99770000000000014</v>
      </c>
      <c r="S56" s="32">
        <f>(P56-(MIN($P$5:$P$75)))/(MAX($P$5:$P126)-MIN($P$5:$P$75))</f>
        <v>0.63433569182389937</v>
      </c>
      <c r="T56" s="32">
        <f t="shared" si="4"/>
        <v>0.29769498897694679</v>
      </c>
      <c r="U56" s="32">
        <f t="shared" si="5"/>
        <v>0.97700000000000142</v>
      </c>
      <c r="V56" s="83">
        <f t="shared" si="6"/>
        <v>0.41941380636038078</v>
      </c>
    </row>
    <row r="57" spans="1:22" x14ac:dyDescent="0.2">
      <c r="A57" s="57" t="s">
        <v>18</v>
      </c>
      <c r="B57" s="32" t="s">
        <v>187</v>
      </c>
      <c r="C57" s="32" t="s">
        <v>157</v>
      </c>
      <c r="D57" s="44">
        <v>8.5</v>
      </c>
      <c r="E57" s="44">
        <v>21</v>
      </c>
      <c r="F57" s="69"/>
      <c r="G57" s="44"/>
      <c r="H57" s="62">
        <f t="shared" si="0"/>
        <v>100</v>
      </c>
      <c r="I57" s="62">
        <f>IF(B57="CN",H57*5/8,IF(B57="EU",H57*6/8,IF(B57="IN",H57*3/8,IF(B57="NA",H57*27/40,IF(B57="JP",H57*18/40,IF(B57="AU",H57*22/40,IF(B57="IN-60D",H57*22/40)))))))</f>
        <v>55</v>
      </c>
      <c r="J57" s="59">
        <v>0.85</v>
      </c>
      <c r="K57" s="59">
        <v>0.77</v>
      </c>
      <c r="L57" s="44">
        <v>61</v>
      </c>
      <c r="M57" s="44">
        <v>9</v>
      </c>
      <c r="N57" s="96">
        <v>0.78378378378378377</v>
      </c>
      <c r="O57" s="96">
        <v>0.75</v>
      </c>
      <c r="P57" s="61">
        <f t="shared" si="2"/>
        <v>1.2727272727272727</v>
      </c>
      <c r="Q57" s="32">
        <f t="shared" si="3"/>
        <v>0.94806227159168333</v>
      </c>
      <c r="R57" s="79">
        <v>1</v>
      </c>
      <c r="S57" s="32">
        <f>(P57-(MIN($P$5:$P$75)))/(MAX($P$5:$P127)-MIN($P$5:$P$75))</f>
        <v>0.62071183533447682</v>
      </c>
      <c r="T57" s="32">
        <f t="shared" si="4"/>
        <v>0.47174515811598089</v>
      </c>
      <c r="U57" s="32">
        <f t="shared" si="5"/>
        <v>1</v>
      </c>
      <c r="V57" s="83">
        <f t="shared" si="6"/>
        <v>0.49160564705270599</v>
      </c>
    </row>
    <row r="58" spans="1:22" x14ac:dyDescent="0.2">
      <c r="A58" s="56" t="s">
        <v>134</v>
      </c>
      <c r="B58" s="72" t="s">
        <v>145</v>
      </c>
      <c r="C58" s="32" t="s">
        <v>156</v>
      </c>
      <c r="D58" s="44">
        <v>0</v>
      </c>
      <c r="E58" s="44">
        <v>21</v>
      </c>
      <c r="F58" s="91"/>
      <c r="G58" s="44">
        <v>1</v>
      </c>
      <c r="H58" s="62">
        <f t="shared" si="0"/>
        <v>167</v>
      </c>
      <c r="I58" s="62">
        <f t="shared" ref="I58:I70" si="9">IF(B58="CN",H58*5/8,IF(B58="EU",H58*6/8,IF(B58="IN",H58*3/8,IF(B58="NA",H58*27/40,IF(B58="JP",H58*18/40,IF(B58="AU",H58*22/40))))))</f>
        <v>75.150000000000006</v>
      </c>
      <c r="J58" s="59">
        <v>0.85</v>
      </c>
      <c r="K58" s="59">
        <v>0.77</v>
      </c>
      <c r="L58" s="44">
        <v>57</v>
      </c>
      <c r="M58" s="44">
        <v>15</v>
      </c>
      <c r="N58" s="96">
        <v>0.92</v>
      </c>
      <c r="O58" s="96">
        <v>0.5</v>
      </c>
      <c r="P58" s="61">
        <f t="shared" si="2"/>
        <v>0.95808383233532923</v>
      </c>
      <c r="Q58" s="32">
        <f t="shared" si="3"/>
        <v>0.86585179526356004</v>
      </c>
      <c r="R58" s="79">
        <v>1</v>
      </c>
      <c r="S58" s="32">
        <f>(P58-(MIN($P$5:$P$75)))/(MAX($P$5:$P128)-MIN($P$5:$P$75))</f>
        <v>0.39437634165630991</v>
      </c>
      <c r="T58" s="32">
        <f t="shared" si="4"/>
        <v>0.29532310856264149</v>
      </c>
      <c r="U58" s="32">
        <f t="shared" si="5"/>
        <v>1</v>
      </c>
      <c r="V58" s="83">
        <f t="shared" si="6"/>
        <v>0.31036475259852814</v>
      </c>
    </row>
    <row r="59" spans="1:22" x14ac:dyDescent="0.2">
      <c r="A59" s="56" t="s">
        <v>21</v>
      </c>
      <c r="B59" s="32" t="s">
        <v>90</v>
      </c>
      <c r="C59" s="32" t="s">
        <v>160</v>
      </c>
      <c r="D59" s="44">
        <v>3</v>
      </c>
      <c r="E59" s="44">
        <v>21</v>
      </c>
      <c r="F59" s="69">
        <v>74.099999999999994</v>
      </c>
      <c r="G59" s="44"/>
      <c r="H59" s="62">
        <f t="shared" si="0"/>
        <v>69.900000000000006</v>
      </c>
      <c r="I59" s="62">
        <f t="shared" si="9"/>
        <v>47.182500000000005</v>
      </c>
      <c r="J59" s="59">
        <v>0.85</v>
      </c>
      <c r="K59" s="59">
        <v>0.77</v>
      </c>
      <c r="L59" s="44">
        <v>30</v>
      </c>
      <c r="M59" s="44">
        <v>13</v>
      </c>
      <c r="N59" s="96">
        <v>0.82758620689655171</v>
      </c>
      <c r="O59" s="96">
        <v>0.94117647058823528</v>
      </c>
      <c r="P59" s="61">
        <f t="shared" si="2"/>
        <v>0.91135484554654789</v>
      </c>
      <c r="Q59" s="32">
        <f t="shared" si="3"/>
        <v>1.0979689681515239</v>
      </c>
      <c r="R59" s="79">
        <v>0.99859999999999982</v>
      </c>
      <c r="S59" s="32">
        <f>(P59-(MIN($P$5:$P$75)))/(MAX($P$5:$P129)-MIN($P$5:$P$75))</f>
        <v>0.36076232993324786</v>
      </c>
      <c r="T59" s="32">
        <f t="shared" si="4"/>
        <v>0.79344195188349786</v>
      </c>
      <c r="U59" s="32">
        <f t="shared" si="5"/>
        <v>0.98599999999999821</v>
      </c>
      <c r="V59" s="83">
        <f t="shared" si="6"/>
        <v>0.51939192681753554</v>
      </c>
    </row>
    <row r="60" spans="1:22" x14ac:dyDescent="0.2">
      <c r="A60" s="70" t="s">
        <v>137</v>
      </c>
      <c r="B60" s="71" t="s">
        <v>90</v>
      </c>
      <c r="C60" s="32" t="s">
        <v>160</v>
      </c>
      <c r="D60" s="44">
        <v>5</v>
      </c>
      <c r="E60" s="44">
        <v>21</v>
      </c>
      <c r="F60" s="69"/>
      <c r="G60" s="44">
        <v>8</v>
      </c>
      <c r="H60" s="62">
        <f t="shared" si="0"/>
        <v>120</v>
      </c>
      <c r="I60" s="62">
        <f t="shared" si="9"/>
        <v>81</v>
      </c>
      <c r="J60" s="59">
        <v>0.85</v>
      </c>
      <c r="K60" s="59">
        <v>0.77</v>
      </c>
      <c r="L60" s="44">
        <v>55</v>
      </c>
      <c r="M60" s="44">
        <v>12</v>
      </c>
      <c r="N60" s="96">
        <v>0.8571428571428571</v>
      </c>
      <c r="O60" s="96">
        <v>0.77777777777777779</v>
      </c>
      <c r="P60" s="61">
        <f t="shared" si="2"/>
        <v>0.8271604938271605</v>
      </c>
      <c r="Q60" s="32">
        <f t="shared" si="3"/>
        <v>1.0092521857227741</v>
      </c>
      <c r="R60" s="79">
        <v>0.9998999999999999</v>
      </c>
      <c r="S60" s="32">
        <f>(P60-(MIN($P$5:$P$75)))/(MAX($P$5:$P130)-MIN($P$5:$P$75))</f>
        <v>0.30019799673887726</v>
      </c>
      <c r="T60" s="32">
        <f t="shared" si="4"/>
        <v>0.60305749864923897</v>
      </c>
      <c r="U60" s="32">
        <f t="shared" si="5"/>
        <v>0.998999999999999</v>
      </c>
      <c r="V60" s="83">
        <f t="shared" si="6"/>
        <v>0.40646497292465233</v>
      </c>
    </row>
    <row r="61" spans="1:22" x14ac:dyDescent="0.2">
      <c r="A61" s="57" t="s">
        <v>20</v>
      </c>
      <c r="B61" s="32" t="s">
        <v>90</v>
      </c>
      <c r="C61" s="32" t="s">
        <v>160</v>
      </c>
      <c r="D61" s="44">
        <v>9</v>
      </c>
      <c r="E61" s="44">
        <v>21</v>
      </c>
      <c r="F61" s="69">
        <v>41.7</v>
      </c>
      <c r="G61" s="44">
        <v>8</v>
      </c>
      <c r="H61" s="62">
        <f t="shared" si="0"/>
        <v>46.3</v>
      </c>
      <c r="I61" s="62">
        <f t="shared" si="9"/>
        <v>31.252499999999998</v>
      </c>
      <c r="J61" s="59">
        <v>0.85</v>
      </c>
      <c r="K61" s="59">
        <v>0.77</v>
      </c>
      <c r="L61" s="44">
        <v>22</v>
      </c>
      <c r="M61" s="44">
        <v>4</v>
      </c>
      <c r="N61" s="96">
        <v>0.83333333333333337</v>
      </c>
      <c r="O61" s="96">
        <v>0.8</v>
      </c>
      <c r="P61" s="61">
        <f t="shared" si="2"/>
        <v>0.83193344532437408</v>
      </c>
      <c r="Q61" s="32">
        <f t="shared" si="3"/>
        <v>1.0096765979118922</v>
      </c>
      <c r="R61" s="79">
        <v>1</v>
      </c>
      <c r="S61" s="32">
        <f>(P61-(MIN($P$5:$P$75)))/(MAX($P$5:$P131)-MIN($P$5:$P$75))</f>
        <v>0.30363136986776906</v>
      </c>
      <c r="T61" s="32">
        <f t="shared" si="4"/>
        <v>0.60396827877853543</v>
      </c>
      <c r="U61" s="32">
        <f t="shared" si="5"/>
        <v>1</v>
      </c>
      <c r="V61" s="83">
        <f t="shared" si="6"/>
        <v>0.40841984189083702</v>
      </c>
    </row>
    <row r="62" spans="1:22" x14ac:dyDescent="0.2">
      <c r="A62" s="56" t="s">
        <v>16</v>
      </c>
      <c r="B62" s="32" t="s">
        <v>90</v>
      </c>
      <c r="C62" s="32" t="s">
        <v>177</v>
      </c>
      <c r="D62" s="44">
        <v>4.5</v>
      </c>
      <c r="E62" s="44">
        <v>21</v>
      </c>
      <c r="F62" s="69"/>
      <c r="G62" s="44">
        <v>8</v>
      </c>
      <c r="H62" s="62">
        <f t="shared" si="0"/>
        <v>124</v>
      </c>
      <c r="I62" s="62">
        <f t="shared" si="9"/>
        <v>83.7</v>
      </c>
      <c r="J62" s="59">
        <v>0.85</v>
      </c>
      <c r="K62" s="59">
        <v>0.77</v>
      </c>
      <c r="L62" s="44">
        <v>61</v>
      </c>
      <c r="M62" s="44">
        <v>16</v>
      </c>
      <c r="N62" s="96">
        <v>0.84210526315789469</v>
      </c>
      <c r="O62" s="96">
        <v>0.63157894736842102</v>
      </c>
      <c r="P62" s="61">
        <f t="shared" si="2"/>
        <v>0.9199522102747909</v>
      </c>
      <c r="Q62" s="32">
        <f t="shared" si="3"/>
        <v>0.90547223674158661</v>
      </c>
      <c r="R62" s="79">
        <v>0.99979999999999991</v>
      </c>
      <c r="S62" s="32">
        <f>(P62-(MIN($P$5:$P$75)))/(MAX($P$5:$P132)-MIN($P$5:$P$75))</f>
        <v>0.36694675503257362</v>
      </c>
      <c r="T62" s="32">
        <f t="shared" si="4"/>
        <v>0.3803477891381804</v>
      </c>
      <c r="U62" s="32">
        <f t="shared" si="5"/>
        <v>0.99799999999999911</v>
      </c>
      <c r="V62" s="83">
        <f t="shared" si="6"/>
        <v>0.33628254487683934</v>
      </c>
    </row>
    <row r="63" spans="1:22" x14ac:dyDescent="0.2">
      <c r="A63" s="56" t="s">
        <v>92</v>
      </c>
      <c r="B63" s="32" t="s">
        <v>90</v>
      </c>
      <c r="C63" s="32" t="s">
        <v>160</v>
      </c>
      <c r="D63" s="44">
        <v>2.5</v>
      </c>
      <c r="E63" s="44">
        <v>21</v>
      </c>
      <c r="F63" s="69">
        <v>7</v>
      </c>
      <c r="G63" s="44"/>
      <c r="H63" s="62">
        <f t="shared" si="0"/>
        <v>141</v>
      </c>
      <c r="I63" s="62">
        <f t="shared" si="9"/>
        <v>95.174999999999997</v>
      </c>
      <c r="J63" s="59">
        <v>0.85</v>
      </c>
      <c r="K63" s="59">
        <v>0.77</v>
      </c>
      <c r="L63" s="44">
        <v>91</v>
      </c>
      <c r="M63" s="44">
        <v>14</v>
      </c>
      <c r="N63" s="96">
        <v>0.96363636363636362</v>
      </c>
      <c r="O63" s="96">
        <v>0.80952380952380953</v>
      </c>
      <c r="P63" s="61">
        <f t="shared" si="2"/>
        <v>1.1032308904649331</v>
      </c>
      <c r="Q63" s="32">
        <f t="shared" si="3"/>
        <v>1.0925097311651935</v>
      </c>
      <c r="R63" s="79">
        <v>0.99966666666666659</v>
      </c>
      <c r="S63" s="32">
        <f>(P63-(MIN($P$5:$P$75)))/(MAX($P$5:$P133)-MIN($P$5:$P$75))</f>
        <v>0.49878637167878437</v>
      </c>
      <c r="T63" s="32">
        <f t="shared" si="4"/>
        <v>0.78172653772774336</v>
      </c>
      <c r="U63" s="32">
        <f t="shared" si="5"/>
        <v>0.99666666666666592</v>
      </c>
      <c r="V63" s="83">
        <f t="shared" si="6"/>
        <v>0.57623080923293757</v>
      </c>
    </row>
    <row r="64" spans="1:22" x14ac:dyDescent="0.2">
      <c r="A64" s="56" t="s">
        <v>23</v>
      </c>
      <c r="B64" s="32" t="s">
        <v>90</v>
      </c>
      <c r="C64" s="32" t="s">
        <v>177</v>
      </c>
      <c r="D64" s="44">
        <v>5</v>
      </c>
      <c r="E64" s="44">
        <v>21</v>
      </c>
      <c r="F64" s="69"/>
      <c r="G64" s="44">
        <v>8</v>
      </c>
      <c r="H64" s="62">
        <f t="shared" si="0"/>
        <v>120</v>
      </c>
      <c r="I64" s="62">
        <f t="shared" si="9"/>
        <v>81</v>
      </c>
      <c r="J64" s="59">
        <v>0.85</v>
      </c>
      <c r="K64" s="59">
        <v>0.77</v>
      </c>
      <c r="L64" s="44">
        <v>58</v>
      </c>
      <c r="M64" s="44">
        <v>14</v>
      </c>
      <c r="N64" s="96">
        <v>0.78688524590163933</v>
      </c>
      <c r="O64" s="96">
        <v>0.44444444444444442</v>
      </c>
      <c r="P64" s="61">
        <f t="shared" si="2"/>
        <v>0.88888888888888884</v>
      </c>
      <c r="Q64" s="32">
        <f t="shared" si="3"/>
        <v>0.75147396266007638</v>
      </c>
      <c r="R64" s="79">
        <v>0.99979999999999991</v>
      </c>
      <c r="S64" s="32">
        <f>(P64-(MIN($P$5:$P$75)))/(MAX($P$5:$P134)-MIN($P$5:$P$75))</f>
        <v>0.34460167714884693</v>
      </c>
      <c r="T64" s="32">
        <f t="shared" si="4"/>
        <v>4.9870551265239864E-2</v>
      </c>
      <c r="U64" s="32">
        <f t="shared" si="5"/>
        <v>0.99799999999999911</v>
      </c>
      <c r="V64" s="83">
        <f t="shared" si="6"/>
        <v>0.17751250278633907</v>
      </c>
    </row>
    <row r="65" spans="1:22" x14ac:dyDescent="0.2">
      <c r="A65" s="56" t="s">
        <v>14</v>
      </c>
      <c r="B65" s="32" t="s">
        <v>90</v>
      </c>
      <c r="C65" s="32" t="s">
        <v>160</v>
      </c>
      <c r="D65" s="44">
        <v>3</v>
      </c>
      <c r="E65" s="44">
        <v>21</v>
      </c>
      <c r="F65" s="69"/>
      <c r="G65" s="44"/>
      <c r="H65" s="62">
        <f t="shared" si="0"/>
        <v>144</v>
      </c>
      <c r="I65" s="62">
        <f t="shared" si="9"/>
        <v>97.2</v>
      </c>
      <c r="J65" s="59">
        <v>0.85</v>
      </c>
      <c r="K65" s="59">
        <v>0.77</v>
      </c>
      <c r="L65" s="44">
        <v>99</v>
      </c>
      <c r="M65" s="44">
        <v>14</v>
      </c>
      <c r="N65" s="96">
        <v>0.95</v>
      </c>
      <c r="O65" s="96">
        <v>0.8</v>
      </c>
      <c r="P65" s="61">
        <f t="shared" si="2"/>
        <v>1.1625514403292181</v>
      </c>
      <c r="Q65" s="32">
        <f t="shared" si="3"/>
        <v>1.0783040488922842</v>
      </c>
      <c r="R65" s="79">
        <v>1</v>
      </c>
      <c r="S65" s="32">
        <f>(P65-(MIN($P$5:$P$75)))/(MAX($P$5:$P135)-MIN($P$5:$P$75))</f>
        <v>0.54145799363304603</v>
      </c>
      <c r="T65" s="32">
        <f t="shared" si="4"/>
        <v>0.75124142568572916</v>
      </c>
      <c r="U65" s="32">
        <f t="shared" si="5"/>
        <v>1</v>
      </c>
      <c r="V65" s="83">
        <f t="shared" si="6"/>
        <v>0.58171473869344881</v>
      </c>
    </row>
    <row r="66" spans="1:22" x14ac:dyDescent="0.2">
      <c r="A66" s="56" t="s">
        <v>19</v>
      </c>
      <c r="B66" s="32" t="s">
        <v>90</v>
      </c>
      <c r="C66" s="32" t="s">
        <v>177</v>
      </c>
      <c r="D66" s="44">
        <v>2</v>
      </c>
      <c r="E66" s="44">
        <v>21</v>
      </c>
      <c r="F66" s="69">
        <v>23</v>
      </c>
      <c r="G66" s="44"/>
      <c r="H66" s="62">
        <f t="shared" si="0"/>
        <v>129</v>
      </c>
      <c r="I66" s="62">
        <f t="shared" si="9"/>
        <v>87.075000000000003</v>
      </c>
      <c r="J66" s="59">
        <v>0.85</v>
      </c>
      <c r="K66" s="59">
        <v>0.77</v>
      </c>
      <c r="L66" s="44">
        <v>79</v>
      </c>
      <c r="M66" s="44">
        <v>9</v>
      </c>
      <c r="N66" s="96">
        <v>0.96226415094339623</v>
      </c>
      <c r="O66" s="96">
        <v>0.73333333333333328</v>
      </c>
      <c r="P66" s="61">
        <f t="shared" si="2"/>
        <v>1.010623026126902</v>
      </c>
      <c r="Q66" s="32">
        <f t="shared" si="3"/>
        <v>1.0422282120395328</v>
      </c>
      <c r="R66" s="79">
        <v>0.9</v>
      </c>
      <c r="S66" s="32">
        <f>(P66-(MIN($P$5:$P$75)))/(MAX($P$5:$P136)-MIN($P$5:$P$75))</f>
        <v>0.43216986549222902</v>
      </c>
      <c r="T66" s="32">
        <f t="shared" si="4"/>
        <v>0.67382339624247867</v>
      </c>
      <c r="U66" s="32">
        <f t="shared" si="5"/>
        <v>0</v>
      </c>
      <c r="V66" s="83">
        <f t="shared" si="6"/>
        <v>0.49769696778061845</v>
      </c>
    </row>
    <row r="67" spans="1:22" x14ac:dyDescent="0.2">
      <c r="A67" s="56" t="s">
        <v>24</v>
      </c>
      <c r="B67" s="32" t="s">
        <v>90</v>
      </c>
      <c r="C67" s="32" t="s">
        <v>177</v>
      </c>
      <c r="D67" s="44">
        <v>0</v>
      </c>
      <c r="E67" s="44">
        <v>21</v>
      </c>
      <c r="F67" s="69"/>
      <c r="G67" s="44">
        <v>8</v>
      </c>
      <c r="H67" s="62">
        <f t="shared" si="0"/>
        <v>160</v>
      </c>
      <c r="I67" s="62">
        <f t="shared" si="9"/>
        <v>108</v>
      </c>
      <c r="J67" s="59">
        <v>0.85</v>
      </c>
      <c r="K67" s="59">
        <v>0.77</v>
      </c>
      <c r="L67" s="44">
        <v>55</v>
      </c>
      <c r="M67" s="44">
        <v>11</v>
      </c>
      <c r="N67" s="96">
        <v>0.88</v>
      </c>
      <c r="O67" s="96">
        <v>0.54545454545454541</v>
      </c>
      <c r="P67" s="61">
        <f t="shared" si="2"/>
        <v>0.61111111111111116</v>
      </c>
      <c r="Q67" s="32">
        <f t="shared" si="3"/>
        <v>0.87183832210570178</v>
      </c>
      <c r="R67" s="79">
        <v>0.99979999999999991</v>
      </c>
      <c r="S67" s="32">
        <f>(P67-(MIN($P$5:$P$75)))/(MAX($P$5:$P137)-MIN($P$5:$P$75))</f>
        <v>0.14478511530398325</v>
      </c>
      <c r="T67" s="32">
        <f t="shared" si="4"/>
        <v>0.30817007627733195</v>
      </c>
      <c r="U67" s="32">
        <f t="shared" si="5"/>
        <v>0.99799999999999911</v>
      </c>
      <c r="V67" s="83">
        <f t="shared" si="6"/>
        <v>0.20382983621159184</v>
      </c>
    </row>
    <row r="68" spans="1:22" x14ac:dyDescent="0.2">
      <c r="A68" s="56" t="s">
        <v>93</v>
      </c>
      <c r="B68" s="32" t="s">
        <v>90</v>
      </c>
      <c r="C68" s="32" t="s">
        <v>177</v>
      </c>
      <c r="D68" s="44">
        <v>1</v>
      </c>
      <c r="E68" s="44">
        <v>21</v>
      </c>
      <c r="F68" s="69"/>
      <c r="G68" s="44">
        <v>8</v>
      </c>
      <c r="H68" s="62">
        <f t="shared" si="0"/>
        <v>152</v>
      </c>
      <c r="I68" s="62">
        <f t="shared" si="9"/>
        <v>102.6</v>
      </c>
      <c r="J68" s="59">
        <v>0.85</v>
      </c>
      <c r="K68" s="59">
        <v>0.77</v>
      </c>
      <c r="L68" s="44">
        <v>74</v>
      </c>
      <c r="M68" s="44">
        <v>14</v>
      </c>
      <c r="N68" s="96">
        <v>0.82978723404255317</v>
      </c>
      <c r="O68" s="96">
        <v>0.75</v>
      </c>
      <c r="P68" s="61">
        <f t="shared" si="2"/>
        <v>0.85769980506822618</v>
      </c>
      <c r="Q68" s="32">
        <f t="shared" si="3"/>
        <v>0.97512312468507711</v>
      </c>
      <c r="R68" s="79">
        <v>1</v>
      </c>
      <c r="S68" s="32">
        <f>(P68-(MIN($P$5:$P$75)))/(MAX($P$5:$P138)-MIN($P$5:$P$75))</f>
        <v>0.32216613336275701</v>
      </c>
      <c r="T68" s="32">
        <f t="shared" si="4"/>
        <v>0.52981721144338856</v>
      </c>
      <c r="U68" s="32">
        <f t="shared" si="5"/>
        <v>1</v>
      </c>
      <c r="V68" s="83">
        <f t="shared" si="6"/>
        <v>0.38339250516276552</v>
      </c>
    </row>
    <row r="69" spans="1:22" x14ac:dyDescent="0.2">
      <c r="A69" s="56" t="s">
        <v>154</v>
      </c>
      <c r="B69" s="32" t="s">
        <v>90</v>
      </c>
      <c r="C69" s="32" t="s">
        <v>160</v>
      </c>
      <c r="D69" s="44">
        <v>4</v>
      </c>
      <c r="E69" s="44">
        <v>21</v>
      </c>
      <c r="F69" s="69"/>
      <c r="G69" s="44">
        <v>8</v>
      </c>
      <c r="H69" s="62">
        <f t="shared" ref="H69:H75" si="10">((E69-D69)*8)-SUM(F69:G69)</f>
        <v>128</v>
      </c>
      <c r="I69" s="62">
        <f t="shared" si="9"/>
        <v>86.4</v>
      </c>
      <c r="J69" s="59">
        <v>0.85</v>
      </c>
      <c r="K69" s="59">
        <v>0.77</v>
      </c>
      <c r="L69" s="44">
        <v>63</v>
      </c>
      <c r="M69" s="44">
        <v>7</v>
      </c>
      <c r="N69" s="96">
        <v>0.86363636363636365</v>
      </c>
      <c r="O69" s="96">
        <v>0.72222222222222221</v>
      </c>
      <c r="P69" s="61">
        <f t="shared" ref="P69:P75" si="11">SUM(L69+M69)/I69</f>
        <v>0.81018518518518512</v>
      </c>
      <c r="Q69" s="32">
        <f t="shared" ref="Q69:Q75" si="12">IF(O69=0,(N69/J69), ((O69/K69)+(N69/J69))/2)</f>
        <v>0.97699685934980052</v>
      </c>
      <c r="R69" s="79">
        <v>0.99979999999999991</v>
      </c>
      <c r="S69" s="32">
        <f>(P69-(MIN($P$5:$P$75)))/(MAX($P$5:$P139)-MIN($P$5:$P$75))</f>
        <v>0.28798698462613553</v>
      </c>
      <c r="T69" s="32">
        <f t="shared" ref="T69:T75" si="13">(Q69-(MIN($Q$5:$Q$75)))/(MAX($Q$5:$Q$75)-MIN($Q$5:$Q$75))</f>
        <v>0.53383820882272814</v>
      </c>
      <c r="U69" s="32">
        <f t="shared" ref="U69:U75" si="14">IF(((R69-(MIN($R$5:$R$75)))/(MAX($R$5:$R$75)-MIN($R$5:$R$75)))&lt;0,0,((R69-(MIN($R$5:$R$75)))/(MAX($R$5:$R$75)-MIN($R$5:$R$75))))</f>
        <v>0.99799999999999911</v>
      </c>
      <c r="V69" s="83">
        <f t="shared" si="6"/>
        <v>0.36982133705198866</v>
      </c>
    </row>
    <row r="70" spans="1:22" x14ac:dyDescent="0.2">
      <c r="A70" s="56" t="s">
        <v>176</v>
      </c>
      <c r="B70" s="32" t="s">
        <v>90</v>
      </c>
      <c r="C70" s="32" t="s">
        <v>177</v>
      </c>
      <c r="D70" s="44">
        <v>4</v>
      </c>
      <c r="E70" s="44">
        <v>21</v>
      </c>
      <c r="F70" s="69"/>
      <c r="G70" s="44">
        <v>8</v>
      </c>
      <c r="H70" s="62">
        <f t="shared" si="10"/>
        <v>128</v>
      </c>
      <c r="I70" s="62">
        <f t="shared" si="9"/>
        <v>86.4</v>
      </c>
      <c r="J70" s="59">
        <v>0.85</v>
      </c>
      <c r="K70" s="59">
        <v>0.77</v>
      </c>
      <c r="L70" s="44">
        <v>56</v>
      </c>
      <c r="M70" s="44">
        <v>9</v>
      </c>
      <c r="N70" s="96">
        <v>0.66666666666666663</v>
      </c>
      <c r="O70" s="96">
        <v>0.66666666666666663</v>
      </c>
      <c r="P70" s="61">
        <f t="shared" si="11"/>
        <v>0.75231481481481477</v>
      </c>
      <c r="Q70" s="32">
        <f t="shared" si="12"/>
        <v>0.82505729564553087</v>
      </c>
      <c r="R70" s="79">
        <v>0.99979999999999991</v>
      </c>
      <c r="S70" s="32">
        <f>(P70-(MIN($P$5:$P$75)))/(MAX($P$5:$P140)-MIN($P$5:$P$75))</f>
        <v>0.24635853424178891</v>
      </c>
      <c r="T70" s="32">
        <f t="shared" si="13"/>
        <v>0.20777892253469118</v>
      </c>
      <c r="U70" s="32">
        <f t="shared" si="14"/>
        <v>0.99799999999999911</v>
      </c>
      <c r="V70" s="83">
        <f t="shared" ref="V70:V75" si="15">(0.45*S70)+(0.45*T70)</f>
        <v>0.20436185554941605</v>
      </c>
    </row>
    <row r="71" spans="1:22" x14ac:dyDescent="0.2">
      <c r="A71" s="56" t="s">
        <v>178</v>
      </c>
      <c r="B71" s="32" t="s">
        <v>90</v>
      </c>
      <c r="C71" s="32" t="s">
        <v>177</v>
      </c>
      <c r="D71" s="44">
        <v>1</v>
      </c>
      <c r="E71" s="44">
        <v>21</v>
      </c>
      <c r="F71" s="69"/>
      <c r="G71" s="44">
        <v>8</v>
      </c>
      <c r="H71" s="62">
        <f t="shared" si="10"/>
        <v>152</v>
      </c>
      <c r="I71" s="62">
        <v>67</v>
      </c>
      <c r="J71" s="59">
        <v>0.85</v>
      </c>
      <c r="K71" s="59">
        <v>0.77</v>
      </c>
      <c r="L71" s="44">
        <v>49</v>
      </c>
      <c r="M71" s="44">
        <v>4</v>
      </c>
      <c r="N71" s="96">
        <v>0.90909090909090906</v>
      </c>
      <c r="O71" s="96"/>
      <c r="P71" s="61">
        <f t="shared" si="11"/>
        <v>0.79104477611940294</v>
      </c>
      <c r="Q71" s="32">
        <f t="shared" si="12"/>
        <v>1.0695187165775402</v>
      </c>
      <c r="R71" s="79">
        <v>1</v>
      </c>
      <c r="S71" s="32">
        <f>(P71-(MIN($P$5:$P$75)))/(MAX($P$5:$P141)-MIN($P$5:$P$75))</f>
        <v>0.27421852999155161</v>
      </c>
      <c r="T71" s="32">
        <f t="shared" si="13"/>
        <v>0.73238827700929809</v>
      </c>
      <c r="U71" s="32">
        <f t="shared" si="14"/>
        <v>1</v>
      </c>
      <c r="V71" s="83">
        <f t="shared" si="15"/>
        <v>0.45297306315038238</v>
      </c>
    </row>
    <row r="72" spans="1:22" x14ac:dyDescent="0.2">
      <c r="A72" s="63" t="s">
        <v>179</v>
      </c>
      <c r="B72" s="32" t="s">
        <v>90</v>
      </c>
      <c r="C72" s="32" t="s">
        <v>177</v>
      </c>
      <c r="D72" s="44">
        <v>1</v>
      </c>
      <c r="E72" s="44">
        <v>21</v>
      </c>
      <c r="F72" s="69"/>
      <c r="G72" s="44">
        <v>8</v>
      </c>
      <c r="H72" s="62">
        <f t="shared" si="10"/>
        <v>152</v>
      </c>
      <c r="I72" s="62">
        <v>74</v>
      </c>
      <c r="J72" s="59">
        <v>0.85</v>
      </c>
      <c r="K72" s="59">
        <v>0.77</v>
      </c>
      <c r="L72" s="44">
        <v>57</v>
      </c>
      <c r="M72" s="44">
        <v>12</v>
      </c>
      <c r="N72" s="96">
        <v>0.9</v>
      </c>
      <c r="O72" s="96">
        <v>0.8</v>
      </c>
      <c r="P72" s="61">
        <f t="shared" si="11"/>
        <v>0.93243243243243246</v>
      </c>
      <c r="Q72" s="32">
        <f t="shared" si="12"/>
        <v>1.0488922841864019</v>
      </c>
      <c r="R72" s="79">
        <v>1</v>
      </c>
      <c r="S72" s="32">
        <f>(P72-(MIN($P$5:$P$75)))/(MAX($P$5:$P142)-MIN($P$5:$P$75))</f>
        <v>0.37592427332993372</v>
      </c>
      <c r="T72" s="32">
        <f t="shared" si="13"/>
        <v>0.68812436272550326</v>
      </c>
      <c r="U72" s="32">
        <f t="shared" si="14"/>
        <v>1</v>
      </c>
      <c r="V72" s="83">
        <f t="shared" si="15"/>
        <v>0.4788218862249467</v>
      </c>
    </row>
    <row r="73" spans="1:22" x14ac:dyDescent="0.2">
      <c r="A73" s="56" t="s">
        <v>180</v>
      </c>
      <c r="B73" s="32" t="s">
        <v>90</v>
      </c>
      <c r="C73" s="32" t="s">
        <v>160</v>
      </c>
      <c r="D73" s="44">
        <v>3</v>
      </c>
      <c r="E73" s="44">
        <v>21</v>
      </c>
      <c r="F73" s="69"/>
      <c r="G73" s="44"/>
      <c r="H73" s="62">
        <f t="shared" si="10"/>
        <v>144</v>
      </c>
      <c r="I73" s="62">
        <v>75</v>
      </c>
      <c r="J73" s="59">
        <v>0.85</v>
      </c>
      <c r="K73" s="59">
        <v>0.77</v>
      </c>
      <c r="L73" s="44">
        <v>54</v>
      </c>
      <c r="M73" s="44">
        <v>8</v>
      </c>
      <c r="N73" s="96">
        <v>0.86363636363636365</v>
      </c>
      <c r="O73" s="96">
        <v>1</v>
      </c>
      <c r="P73" s="61">
        <f t="shared" si="11"/>
        <v>0.82666666666666666</v>
      </c>
      <c r="Q73" s="32">
        <f t="shared" si="12"/>
        <v>1.1573720397249809</v>
      </c>
      <c r="R73" s="79">
        <v>1</v>
      </c>
      <c r="S73" s="32">
        <f>(P73-(MIN($P$5:$P$75)))/(MAX($P$5:$P143)-MIN($P$5:$P$75))</f>
        <v>0.29984276729559745</v>
      </c>
      <c r="T73" s="32">
        <f t="shared" si="13"/>
        <v>0.92091976377360985</v>
      </c>
      <c r="U73" s="32">
        <f t="shared" si="14"/>
        <v>1</v>
      </c>
      <c r="V73" s="83">
        <f t="shared" si="15"/>
        <v>0.54934313898114329</v>
      </c>
    </row>
    <row r="74" spans="1:22" x14ac:dyDescent="0.2">
      <c r="A74" s="56" t="s">
        <v>181</v>
      </c>
      <c r="B74" s="32" t="s">
        <v>90</v>
      </c>
      <c r="C74" s="32" t="s">
        <v>160</v>
      </c>
      <c r="D74" s="44">
        <v>2</v>
      </c>
      <c r="E74" s="44">
        <v>21</v>
      </c>
      <c r="F74" s="69"/>
      <c r="G74" s="44"/>
      <c r="H74" s="62">
        <f t="shared" si="10"/>
        <v>152</v>
      </c>
      <c r="I74" s="62">
        <f>IF(B74="CN",H74*5/8,IF(B74="EU",H74*6/8,IF(B74="IN",H74*3/8,IF(B74="NA",H74*27/40,IF(B74="JP",H74*18/40,IF(B74="AU",H74*22/40))))))</f>
        <v>102.6</v>
      </c>
      <c r="J74" s="59">
        <v>0.85</v>
      </c>
      <c r="K74" s="59">
        <v>0.77</v>
      </c>
      <c r="L74" s="44">
        <v>70</v>
      </c>
      <c r="M74" s="44">
        <v>9</v>
      </c>
      <c r="N74" s="96">
        <v>0.82857142857142863</v>
      </c>
      <c r="O74" s="96">
        <v>0.77777777777777779</v>
      </c>
      <c r="P74" s="61">
        <f t="shared" si="11"/>
        <v>0.7699805068226121</v>
      </c>
      <c r="Q74" s="32">
        <f t="shared" si="12"/>
        <v>0.99244546303369841</v>
      </c>
      <c r="R74" s="79">
        <v>0.99974999999999992</v>
      </c>
      <c r="S74" s="32">
        <f>(P74-(MIN($P$5:$P$75)))/(MAX($P$5:$P144)-MIN($P$5:$P$75))</f>
        <v>0.25906616646437897</v>
      </c>
      <c r="T74" s="32">
        <f t="shared" si="13"/>
        <v>0.56699060552910974</v>
      </c>
      <c r="U74" s="32">
        <f t="shared" si="14"/>
        <v>0.99749999999999917</v>
      </c>
      <c r="V74" s="83">
        <f t="shared" si="15"/>
        <v>0.37172554739706992</v>
      </c>
    </row>
    <row r="75" spans="1:22" x14ac:dyDescent="0.2">
      <c r="A75" s="56" t="s">
        <v>193</v>
      </c>
      <c r="B75" s="32" t="s">
        <v>90</v>
      </c>
      <c r="C75" s="32" t="s">
        <v>160</v>
      </c>
      <c r="D75" s="44">
        <v>1</v>
      </c>
      <c r="E75" s="44">
        <v>21</v>
      </c>
      <c r="F75" s="69"/>
      <c r="G75" s="44"/>
      <c r="H75" s="62">
        <f t="shared" si="10"/>
        <v>160</v>
      </c>
      <c r="I75" s="62">
        <v>61</v>
      </c>
      <c r="J75" s="59">
        <v>0.85</v>
      </c>
      <c r="K75" s="59">
        <v>0.77</v>
      </c>
      <c r="L75" s="44">
        <v>24</v>
      </c>
      <c r="M75" s="44">
        <v>1</v>
      </c>
      <c r="N75" s="96">
        <v>0.83333333333333337</v>
      </c>
      <c r="O75" s="96">
        <v>1</v>
      </c>
      <c r="P75" s="61">
        <f t="shared" si="11"/>
        <v>0.4098360655737705</v>
      </c>
      <c r="Q75" s="32">
        <f t="shared" si="12"/>
        <v>1.1395467277820219</v>
      </c>
      <c r="R75" s="79"/>
      <c r="S75" s="32">
        <f>(P75-(MIN($P$5:$P$75)))/(MAX($P$5:$P145)-MIN($P$5:$P$75))</f>
        <v>0</v>
      </c>
      <c r="T75" s="32">
        <f t="shared" si="13"/>
        <v>0.88266699834316986</v>
      </c>
      <c r="U75" s="32">
        <f t="shared" si="14"/>
        <v>0</v>
      </c>
      <c r="V75" s="83">
        <f t="shared" si="15"/>
        <v>0.39720014925442643</v>
      </c>
    </row>
  </sheetData>
  <autoFilter ref="A4:V75" xr:uid="{00000000-0009-0000-0000-000009000000}"/>
  <mergeCells count="3">
    <mergeCell ref="I3:K3"/>
    <mergeCell ref="L3:O3"/>
    <mergeCell ref="P3:U3"/>
  </mergeCells>
  <conditionalFormatting sqref="B29:C32 B7:C12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{DFCDFF37-738C-4C57-8C27-C987F536FB53}</x14:id>
        </ext>
      </extLst>
    </cfRule>
  </conditionalFormatting>
  <conditionalFormatting sqref="B6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{F82FCD7E-D247-4EBA-8FB1-F0A05A1AF379}</x14:id>
        </ext>
      </extLst>
    </cfRule>
  </conditionalFormatting>
  <conditionalFormatting sqref="B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{505EFC17-29AD-48DF-8C86-582C324B71BB}</x14:id>
        </ext>
      </extLst>
    </cfRule>
  </conditionalFormatting>
  <conditionalFormatting sqref="A61">
    <cfRule type="duplicateValues" dxfId="24" priority="11"/>
  </conditionalFormatting>
  <conditionalFormatting sqref="A65:A68 A4:A5">
    <cfRule type="duplicateValues" dxfId="23" priority="15"/>
  </conditionalFormatting>
  <conditionalFormatting sqref="B25:B26 B17:B1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{3640CACF-5C7A-46EF-8E7F-A668C56BEA8F}</x14:id>
        </ext>
      </extLst>
    </cfRule>
  </conditionalFormatting>
  <conditionalFormatting sqref="A25:A26 A17:A19">
    <cfRule type="duplicateValues" dxfId="22" priority="9"/>
  </conditionalFormatting>
  <conditionalFormatting sqref="C25:C26 C17:C1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{82DF7D53-88E7-406C-8C7D-D2FC4ED6027F}</x14:id>
        </ext>
      </extLst>
    </cfRule>
  </conditionalFormatting>
  <conditionalFormatting sqref="B7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{AED666F0-0F5B-4C99-A407-ECDA407CC267}</x14:id>
        </ext>
      </extLst>
    </cfRule>
  </conditionalFormatting>
  <conditionalFormatting sqref="A70">
    <cfRule type="duplicateValues" dxfId="21" priority="7"/>
  </conditionalFormatting>
  <conditionalFormatting sqref="C6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{43308851-1B4D-4646-9D24-F2B985E7895F}</x14:id>
        </ext>
      </extLst>
    </cfRule>
  </conditionalFormatting>
  <conditionalFormatting sqref="B6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{D2C8B347-DDF4-4FC9-82C8-946C09CD5678}</x14:id>
        </ext>
      </extLst>
    </cfRule>
  </conditionalFormatting>
  <conditionalFormatting sqref="A69">
    <cfRule type="duplicateValues" dxfId="20" priority="4"/>
  </conditionalFormatting>
  <conditionalFormatting sqref="B62:B64 C70 B54:B57 B58:C60 C4:C5 C61:C6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{AA0B85D4-0425-4582-88E8-BEA8BFD55BE8}</x14:id>
        </ext>
      </extLst>
    </cfRule>
  </conditionalFormatting>
  <conditionalFormatting sqref="B71:B75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{293E53BE-0D91-4FDE-8DAB-CB145CA9C147}</x14:id>
        </ext>
      </extLst>
    </cfRule>
  </conditionalFormatting>
  <conditionalFormatting sqref="A71 A73:A74">
    <cfRule type="duplicateValues" dxfId="19" priority="18"/>
  </conditionalFormatting>
  <conditionalFormatting sqref="C71:C75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{3F2A0898-D4E6-409C-BB94-C5E5D65CDD96}</x14:id>
        </ext>
      </extLst>
    </cfRule>
  </conditionalFormatting>
  <conditionalFormatting sqref="B46:C4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{C96D096D-6B65-44BE-BDED-739B4DC37E39}</x14:id>
        </ext>
      </extLst>
    </cfRule>
  </conditionalFormatting>
  <conditionalFormatting sqref="A75">
    <cfRule type="duplicateValues" dxfId="18" priority="1"/>
  </conditionalFormatting>
  <conditionalFormatting sqref="B51:B53 C51:C57 B13:C16 B27:C28 B33:C45 B49:C50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{878FBF1A-6E25-4C96-85F0-E97D4011C620}</x14:id>
        </ext>
      </extLst>
    </cfRule>
  </conditionalFormatting>
  <conditionalFormatting sqref="B20:B2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{DE668431-BA5E-4145-8534-19F285657FD8}</x14:id>
        </ext>
      </extLst>
    </cfRule>
  </conditionalFormatting>
  <conditionalFormatting sqref="A20:A24">
    <cfRule type="duplicateValues" dxfId="17" priority="22"/>
  </conditionalFormatting>
  <conditionalFormatting sqref="C20:C24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{0D741766-FF61-433C-A9F0-556258D95979}</x14:id>
        </ext>
      </extLst>
    </cfRule>
  </conditionalFormatting>
  <hyperlinks>
    <hyperlink ref="A1" location="'2019'!A1" display="'2019'!A1" xr:uid="{00000000-0004-0000-0900-000000000000}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CDFF37-738C-4C57-8C27-C987F536FB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B29:C32 B7:C12</xm:sqref>
        </x14:conditionalFormatting>
        <x14:conditionalFormatting xmlns:xm="http://schemas.microsoft.com/office/excel/2006/main">
          <x14:cfRule type="dataBar" id="{F82FCD7E-D247-4EBA-8FB1-F0A05A1AF3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505EFC17-29AD-48DF-8C86-582C324B71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3640CACF-5C7A-46EF-8E7F-A668C56BEA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B25:B26 B17:B19</xm:sqref>
        </x14:conditionalFormatting>
        <x14:conditionalFormatting xmlns:xm="http://schemas.microsoft.com/office/excel/2006/main">
          <x14:cfRule type="dataBar" id="{82DF7D53-88E7-406C-8C7D-D2FC4ED602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C25:C26 C17:C19</xm:sqref>
        </x14:conditionalFormatting>
        <x14:conditionalFormatting xmlns:xm="http://schemas.microsoft.com/office/excel/2006/main">
          <x14:cfRule type="dataBar" id="{AED666F0-0F5B-4C99-A407-ECDA407CC2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43308851-1B4D-4646-9D24-F2B985E789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C69</xm:sqref>
        </x14:conditionalFormatting>
        <x14:conditionalFormatting xmlns:xm="http://schemas.microsoft.com/office/excel/2006/main">
          <x14:cfRule type="dataBar" id="{D2C8B347-DDF4-4FC9-82C8-946C09CD56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B69</xm:sqref>
        </x14:conditionalFormatting>
        <x14:conditionalFormatting xmlns:xm="http://schemas.microsoft.com/office/excel/2006/main">
          <x14:cfRule type="dataBar" id="{AA0B85D4-0425-4582-88E8-BEA8BFD55B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B62:B64 C70 B54:B57 B58:C60 C4:C5 C61:C68</xm:sqref>
        </x14:conditionalFormatting>
        <x14:conditionalFormatting xmlns:xm="http://schemas.microsoft.com/office/excel/2006/main">
          <x14:cfRule type="dataBar" id="{293E53BE-0D91-4FDE-8DAB-CB145CA9C1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B71:B75</xm:sqref>
        </x14:conditionalFormatting>
        <x14:conditionalFormatting xmlns:xm="http://schemas.microsoft.com/office/excel/2006/main">
          <x14:cfRule type="dataBar" id="{3F2A0898-D4E6-409C-BB94-C5E5D65CD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C71:C75</xm:sqref>
        </x14:conditionalFormatting>
        <x14:conditionalFormatting xmlns:xm="http://schemas.microsoft.com/office/excel/2006/main">
          <x14:cfRule type="dataBar" id="{C96D096D-6B65-44BE-BDED-739B4DC37E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B46:C48</xm:sqref>
        </x14:conditionalFormatting>
        <x14:conditionalFormatting xmlns:xm="http://schemas.microsoft.com/office/excel/2006/main">
          <x14:cfRule type="dataBar" id="{878FBF1A-6E25-4C96-85F0-E97D4011C6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B51:B53 C51:C57 B13:C16 B27:C28 B33:C45 B49:C50</xm:sqref>
        </x14:conditionalFormatting>
        <x14:conditionalFormatting xmlns:xm="http://schemas.microsoft.com/office/excel/2006/main">
          <x14:cfRule type="dataBar" id="{DE668431-BA5E-4145-8534-19F285657F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B20:B24</xm:sqref>
        </x14:conditionalFormatting>
        <x14:conditionalFormatting xmlns:xm="http://schemas.microsoft.com/office/excel/2006/main">
          <x14:cfRule type="dataBar" id="{0D741766-FF61-433C-A9F0-556258D959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C20:C24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5"/>
  <sheetViews>
    <sheetView workbookViewId="0"/>
  </sheetViews>
  <sheetFormatPr defaultRowHeight="12.75" x14ac:dyDescent="0.2"/>
  <cols>
    <col min="1" max="1" width="21.140625" bestFit="1" customWidth="1"/>
    <col min="2" max="2" width="8.85546875" customWidth="1"/>
    <col min="3" max="3" width="14.7109375" customWidth="1"/>
    <col min="4" max="4" width="8.85546875" customWidth="1"/>
    <col min="5" max="5" width="9.28515625" customWidth="1"/>
    <col min="6" max="9" width="8.85546875" customWidth="1"/>
    <col min="10" max="10" width="9.5703125" customWidth="1"/>
    <col min="11" max="11" width="10.42578125" customWidth="1"/>
    <col min="12" max="12" width="12.42578125" customWidth="1"/>
    <col min="13" max="13" width="11.85546875" customWidth="1"/>
    <col min="14" max="14" width="10.140625" customWidth="1"/>
    <col min="15" max="15" width="9.28515625" customWidth="1"/>
    <col min="17" max="17" width="9.7109375" customWidth="1"/>
    <col min="20" max="20" width="10.7109375" customWidth="1"/>
    <col min="22" max="22" width="10" customWidth="1"/>
  </cols>
  <sheetData>
    <row r="1" spans="1:22" x14ac:dyDescent="0.2">
      <c r="A1" s="73">
        <v>2019</v>
      </c>
      <c r="B1" s="3"/>
      <c r="C1" s="3"/>
      <c r="D1" s="3"/>
      <c r="E1" s="3"/>
      <c r="F1" s="90"/>
      <c r="G1" s="3"/>
      <c r="H1" s="9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">
      <c r="A2" s="3"/>
      <c r="B2" s="3"/>
      <c r="C2" s="3"/>
      <c r="D2" s="3"/>
      <c r="E2" s="3"/>
      <c r="F2" s="90"/>
      <c r="G2" s="3"/>
      <c r="H2" s="9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2">
      <c r="A3" s="74"/>
      <c r="B3" s="86"/>
      <c r="C3" s="86"/>
      <c r="D3" s="86"/>
      <c r="E3" s="86"/>
      <c r="F3" s="86"/>
      <c r="G3" s="86"/>
      <c r="H3" s="94"/>
      <c r="I3" s="123" t="s">
        <v>101</v>
      </c>
      <c r="J3" s="123"/>
      <c r="K3" s="123"/>
      <c r="L3" s="128" t="s">
        <v>153</v>
      </c>
      <c r="M3" s="128"/>
      <c r="N3" s="128"/>
      <c r="O3" s="128"/>
      <c r="P3" s="123"/>
      <c r="Q3" s="123"/>
      <c r="R3" s="123"/>
      <c r="S3" s="123"/>
      <c r="T3" s="123"/>
      <c r="U3" s="123"/>
      <c r="V3" s="99"/>
    </row>
    <row r="4" spans="1:22" ht="38.25" x14ac:dyDescent="0.2">
      <c r="A4" s="75" t="s">
        <v>100</v>
      </c>
      <c r="B4" s="76" t="s">
        <v>28</v>
      </c>
      <c r="C4" s="76" t="s">
        <v>155</v>
      </c>
      <c r="D4" s="76" t="s">
        <v>30</v>
      </c>
      <c r="E4" s="76" t="s">
        <v>29</v>
      </c>
      <c r="F4" s="77" t="s">
        <v>141</v>
      </c>
      <c r="G4" s="77" t="s">
        <v>172</v>
      </c>
      <c r="H4" s="95" t="s">
        <v>33</v>
      </c>
      <c r="I4" s="100" t="s">
        <v>115</v>
      </c>
      <c r="J4" s="100" t="s">
        <v>116</v>
      </c>
      <c r="K4" s="100" t="s">
        <v>117</v>
      </c>
      <c r="L4" s="100" t="s">
        <v>126</v>
      </c>
      <c r="M4" s="100" t="s">
        <v>127</v>
      </c>
      <c r="N4" s="100" t="s">
        <v>116</v>
      </c>
      <c r="O4" s="100" t="s">
        <v>117</v>
      </c>
      <c r="P4" s="100" t="s">
        <v>110</v>
      </c>
      <c r="Q4" s="100" t="s">
        <v>111</v>
      </c>
      <c r="R4" s="100" t="s">
        <v>112</v>
      </c>
      <c r="S4" s="100" t="s">
        <v>114</v>
      </c>
      <c r="T4" s="100" t="s">
        <v>45</v>
      </c>
      <c r="U4" s="100" t="s">
        <v>39</v>
      </c>
      <c r="V4" s="101" t="s">
        <v>164</v>
      </c>
    </row>
    <row r="5" spans="1:22" x14ac:dyDescent="0.2">
      <c r="A5" s="56" t="s">
        <v>54</v>
      </c>
      <c r="B5" s="32" t="s">
        <v>52</v>
      </c>
      <c r="C5" s="32" t="s">
        <v>157</v>
      </c>
      <c r="D5" s="44">
        <v>3</v>
      </c>
      <c r="E5" s="44">
        <v>23</v>
      </c>
      <c r="F5" s="69"/>
      <c r="G5" s="44">
        <v>8</v>
      </c>
      <c r="H5" s="62">
        <v>152</v>
      </c>
      <c r="I5" s="62">
        <v>95</v>
      </c>
      <c r="J5" s="59">
        <v>0.9</v>
      </c>
      <c r="K5" s="59">
        <v>0.77</v>
      </c>
      <c r="L5" s="44">
        <v>75</v>
      </c>
      <c r="M5" s="44">
        <v>34</v>
      </c>
      <c r="N5" s="96">
        <v>0.90789473684210531</v>
      </c>
      <c r="O5" s="96">
        <v>0.72727272727272729</v>
      </c>
      <c r="P5" s="61">
        <v>1.1473684210526316</v>
      </c>
      <c r="Q5" s="32">
        <v>0.97664098262184385</v>
      </c>
      <c r="R5" s="79">
        <v>1</v>
      </c>
      <c r="S5" s="32">
        <v>0.50531329116568213</v>
      </c>
      <c r="T5" s="32">
        <v>0.4991826012962835</v>
      </c>
      <c r="U5" s="32">
        <v>1</v>
      </c>
      <c r="V5" s="83">
        <v>0.55202315160788451</v>
      </c>
    </row>
    <row r="6" spans="1:22" x14ac:dyDescent="0.2">
      <c r="A6" s="56" t="s">
        <v>56</v>
      </c>
      <c r="B6" s="32" t="s">
        <v>52</v>
      </c>
      <c r="C6" s="32" t="s">
        <v>157</v>
      </c>
      <c r="D6" s="44">
        <v>8</v>
      </c>
      <c r="E6" s="44">
        <v>23</v>
      </c>
      <c r="F6" s="69"/>
      <c r="G6" s="44">
        <v>8</v>
      </c>
      <c r="H6" s="62">
        <v>112</v>
      </c>
      <c r="I6" s="62">
        <v>70</v>
      </c>
      <c r="J6" s="59">
        <v>0.9</v>
      </c>
      <c r="K6" s="59">
        <v>0.77</v>
      </c>
      <c r="L6" s="44">
        <v>36</v>
      </c>
      <c r="M6" s="44">
        <v>20</v>
      </c>
      <c r="N6" s="96">
        <v>0.8928571428571429</v>
      </c>
      <c r="O6" s="96">
        <v>0.76</v>
      </c>
      <c r="P6" s="61">
        <v>0.8</v>
      </c>
      <c r="Q6" s="32">
        <v>0.98953823953823949</v>
      </c>
      <c r="R6" s="79">
        <v>0.99924999999999997</v>
      </c>
      <c r="S6" s="32">
        <v>0.27518653754564221</v>
      </c>
      <c r="T6" s="32">
        <v>0.52393560146279583</v>
      </c>
      <c r="U6" s="32">
        <v>0.98522167487684675</v>
      </c>
      <c r="V6" s="83">
        <v>0.45812713004148181</v>
      </c>
    </row>
    <row r="7" spans="1:22" x14ac:dyDescent="0.2">
      <c r="A7" s="56" t="s">
        <v>53</v>
      </c>
      <c r="B7" s="32" t="s">
        <v>52</v>
      </c>
      <c r="C7" s="32" t="s">
        <v>157</v>
      </c>
      <c r="D7" s="44">
        <v>3</v>
      </c>
      <c r="E7" s="44">
        <v>23</v>
      </c>
      <c r="F7" s="69"/>
      <c r="G7" s="44">
        <v>8</v>
      </c>
      <c r="H7" s="62">
        <v>152</v>
      </c>
      <c r="I7" s="62">
        <v>95</v>
      </c>
      <c r="J7" s="59">
        <v>0.9</v>
      </c>
      <c r="K7" s="59">
        <v>0.77</v>
      </c>
      <c r="L7" s="44">
        <v>71</v>
      </c>
      <c r="M7" s="44">
        <v>33</v>
      </c>
      <c r="N7" s="96">
        <v>0.84931506849315064</v>
      </c>
      <c r="O7" s="96">
        <v>0.68181818181818177</v>
      </c>
      <c r="P7" s="61">
        <v>1.0947368421052632</v>
      </c>
      <c r="Q7" s="32">
        <v>0.91458078382113239</v>
      </c>
      <c r="R7" s="79">
        <v>0.99950000000000006</v>
      </c>
      <c r="S7" s="32">
        <v>0.47044560122325185</v>
      </c>
      <c r="T7" s="32">
        <v>0.38007385428086732</v>
      </c>
      <c r="U7" s="32">
        <v>0.99014778325123265</v>
      </c>
      <c r="V7" s="83">
        <v>0.48174853330197692</v>
      </c>
    </row>
    <row r="8" spans="1:22" x14ac:dyDescent="0.2">
      <c r="A8" s="56" t="s">
        <v>55</v>
      </c>
      <c r="B8" s="32" t="s">
        <v>52</v>
      </c>
      <c r="C8" s="32" t="s">
        <v>157</v>
      </c>
      <c r="D8" s="44">
        <v>3</v>
      </c>
      <c r="E8" s="44">
        <v>23</v>
      </c>
      <c r="F8" s="69"/>
      <c r="G8" s="44">
        <v>8</v>
      </c>
      <c r="H8" s="62">
        <v>152</v>
      </c>
      <c r="I8" s="62">
        <v>95</v>
      </c>
      <c r="J8" s="59">
        <v>0.9</v>
      </c>
      <c r="K8" s="59">
        <v>0.77</v>
      </c>
      <c r="L8" s="44">
        <v>52</v>
      </c>
      <c r="M8" s="44">
        <v>28</v>
      </c>
      <c r="N8" s="96">
        <v>0.84615384615384615</v>
      </c>
      <c r="O8" s="96">
        <v>0.75</v>
      </c>
      <c r="P8" s="61">
        <v>0.84210526315789469</v>
      </c>
      <c r="Q8" s="32">
        <v>0.95709845709845709</v>
      </c>
      <c r="R8" s="79">
        <v>0.99974999999999992</v>
      </c>
      <c r="S8" s="32">
        <v>0.30308068949958639</v>
      </c>
      <c r="T8" s="32">
        <v>0.46167570035833966</v>
      </c>
      <c r="U8" s="32">
        <v>0.9950738916256141</v>
      </c>
      <c r="V8" s="83">
        <v>0.44364776459862815</v>
      </c>
    </row>
    <row r="9" spans="1:22" x14ac:dyDescent="0.2">
      <c r="A9" s="4" t="s">
        <v>185</v>
      </c>
      <c r="B9" s="32" t="s">
        <v>52</v>
      </c>
      <c r="C9" s="32" t="s">
        <v>157</v>
      </c>
      <c r="D9" s="44">
        <v>3.5</v>
      </c>
      <c r="E9" s="44">
        <v>23</v>
      </c>
      <c r="F9" s="69"/>
      <c r="G9" s="44">
        <v>8</v>
      </c>
      <c r="H9" s="62">
        <v>148</v>
      </c>
      <c r="I9" s="62">
        <v>92.5</v>
      </c>
      <c r="J9" s="59">
        <v>0.9</v>
      </c>
      <c r="K9" s="59">
        <v>0.77</v>
      </c>
      <c r="L9" s="44">
        <v>51</v>
      </c>
      <c r="M9" s="44">
        <v>22</v>
      </c>
      <c r="N9" s="96">
        <v>0.85</v>
      </c>
      <c r="O9" s="96">
        <v>0.79166666666666663</v>
      </c>
      <c r="P9" s="61">
        <v>0.78918918918918923</v>
      </c>
      <c r="Q9" s="32">
        <v>0.98629148629148622</v>
      </c>
      <c r="R9" s="79">
        <v>0.99875000000000003</v>
      </c>
      <c r="S9" s="32">
        <v>0.26802452555746736</v>
      </c>
      <c r="T9" s="32">
        <v>0.5177042854412206</v>
      </c>
      <c r="U9" s="32">
        <v>0.9753694581280794</v>
      </c>
      <c r="V9" s="83">
        <v>0.45111491076221755</v>
      </c>
    </row>
    <row r="10" spans="1:22" x14ac:dyDescent="0.2">
      <c r="A10" s="57" t="s">
        <v>130</v>
      </c>
      <c r="B10" s="32" t="s">
        <v>52</v>
      </c>
      <c r="C10" s="32" t="s">
        <v>156</v>
      </c>
      <c r="D10" s="44">
        <v>0.5</v>
      </c>
      <c r="E10" s="44">
        <v>23</v>
      </c>
      <c r="F10" s="91">
        <v>49.5</v>
      </c>
      <c r="G10" s="71">
        <v>40</v>
      </c>
      <c r="H10" s="62">
        <v>90.5</v>
      </c>
      <c r="I10" s="62">
        <v>56.5625</v>
      </c>
      <c r="J10" s="59">
        <v>0.9</v>
      </c>
      <c r="K10" s="59">
        <v>0.77</v>
      </c>
      <c r="L10" s="44">
        <v>58</v>
      </c>
      <c r="M10" s="44">
        <v>29</v>
      </c>
      <c r="N10" s="96">
        <v>0.92452830188679247</v>
      </c>
      <c r="O10" s="96">
        <v>0.92</v>
      </c>
      <c r="P10" s="61">
        <v>1.5381215469613259</v>
      </c>
      <c r="Q10" s="32">
        <v>1.1110294317841487</v>
      </c>
      <c r="R10" s="79">
        <v>1</v>
      </c>
      <c r="S10" s="32">
        <v>0.76418180909185784</v>
      </c>
      <c r="T10" s="32">
        <v>0.75710700538123443</v>
      </c>
      <c r="U10" s="32">
        <v>1</v>
      </c>
      <c r="V10" s="83">
        <v>0.78457996651289152</v>
      </c>
    </row>
    <row r="11" spans="1:22" x14ac:dyDescent="0.2">
      <c r="A11" s="57" t="s">
        <v>131</v>
      </c>
      <c r="B11" s="32" t="s">
        <v>52</v>
      </c>
      <c r="C11" s="32" t="s">
        <v>156</v>
      </c>
      <c r="D11" s="44">
        <v>1</v>
      </c>
      <c r="E11" s="44">
        <v>23</v>
      </c>
      <c r="F11" s="91">
        <v>16.5</v>
      </c>
      <c r="G11" s="71">
        <v>40</v>
      </c>
      <c r="H11" s="62">
        <v>119.5</v>
      </c>
      <c r="I11" s="62">
        <v>74.6875</v>
      </c>
      <c r="J11" s="59">
        <v>0.9</v>
      </c>
      <c r="K11" s="59">
        <v>0.77</v>
      </c>
      <c r="L11" s="44">
        <v>62</v>
      </c>
      <c r="M11" s="44">
        <v>17</v>
      </c>
      <c r="N11" s="96">
        <v>0.96666666666666667</v>
      </c>
      <c r="O11" s="96">
        <v>0.80952380952380953</v>
      </c>
      <c r="P11" s="61">
        <v>1.0577405857740585</v>
      </c>
      <c r="Q11" s="32">
        <v>1.0627018484161339</v>
      </c>
      <c r="R11" s="79">
        <v>1</v>
      </c>
      <c r="S11" s="32">
        <v>0.44593609532229661</v>
      </c>
      <c r="T11" s="32">
        <v>0.66435451646749732</v>
      </c>
      <c r="U11" s="32">
        <v>1</v>
      </c>
      <c r="V11" s="83">
        <v>0.59963077530540732</v>
      </c>
    </row>
    <row r="12" spans="1:22" x14ac:dyDescent="0.2">
      <c r="A12" s="57" t="s">
        <v>128</v>
      </c>
      <c r="B12" s="32" t="s">
        <v>52</v>
      </c>
      <c r="C12" s="32" t="s">
        <v>156</v>
      </c>
      <c r="D12" s="44">
        <v>0.5</v>
      </c>
      <c r="E12" s="44">
        <v>23</v>
      </c>
      <c r="F12" s="91"/>
      <c r="G12" s="71">
        <v>40</v>
      </c>
      <c r="H12" s="62">
        <v>140</v>
      </c>
      <c r="I12" s="62">
        <v>87.5</v>
      </c>
      <c r="J12" s="59">
        <v>0.9</v>
      </c>
      <c r="K12" s="59">
        <v>0.77</v>
      </c>
      <c r="L12" s="44">
        <v>62</v>
      </c>
      <c r="M12" s="44">
        <v>34</v>
      </c>
      <c r="N12" s="96">
        <v>0.96875</v>
      </c>
      <c r="O12" s="96">
        <v>0.6428571428571429</v>
      </c>
      <c r="P12" s="61">
        <v>1.0971428571428572</v>
      </c>
      <c r="Q12" s="32">
        <v>0.95563414759843335</v>
      </c>
      <c r="R12" s="79">
        <v>1</v>
      </c>
      <c r="S12" s="32">
        <v>0.47203955276347725</v>
      </c>
      <c r="T12" s="32">
        <v>0.4588653311819425</v>
      </c>
      <c r="U12" s="32">
        <v>1</v>
      </c>
      <c r="V12" s="83">
        <v>0.51890719777543892</v>
      </c>
    </row>
    <row r="13" spans="1:22" x14ac:dyDescent="0.2">
      <c r="A13" s="57" t="s">
        <v>143</v>
      </c>
      <c r="B13" s="32" t="s">
        <v>52</v>
      </c>
      <c r="C13" s="32" t="s">
        <v>156</v>
      </c>
      <c r="D13" s="44">
        <v>3</v>
      </c>
      <c r="E13" s="44">
        <v>23</v>
      </c>
      <c r="F13" s="91"/>
      <c r="G13" s="71">
        <v>40</v>
      </c>
      <c r="H13" s="62">
        <v>120</v>
      </c>
      <c r="I13" s="62">
        <v>75</v>
      </c>
      <c r="J13" s="59">
        <v>0.9</v>
      </c>
      <c r="K13" s="59">
        <v>0.77</v>
      </c>
      <c r="L13" s="44">
        <v>70</v>
      </c>
      <c r="M13" s="44">
        <v>12</v>
      </c>
      <c r="N13" s="96">
        <v>0.89230769230769236</v>
      </c>
      <c r="O13" s="96">
        <v>0.77777777777777779</v>
      </c>
      <c r="P13" s="61">
        <v>1.0933333333333333</v>
      </c>
      <c r="Q13" s="32">
        <v>1.0007770007770009</v>
      </c>
      <c r="R13" s="79">
        <v>0.99966666666666659</v>
      </c>
      <c r="S13" s="32">
        <v>0.46951579615812034</v>
      </c>
      <c r="T13" s="32">
        <v>0.54550554153747943</v>
      </c>
      <c r="U13" s="32">
        <v>0.99343185550081958</v>
      </c>
      <c r="V13" s="83">
        <v>0.55610278751310183</v>
      </c>
    </row>
    <row r="14" spans="1:22" x14ac:dyDescent="0.2">
      <c r="A14" s="70" t="s">
        <v>149</v>
      </c>
      <c r="B14" s="32" t="s">
        <v>52</v>
      </c>
      <c r="C14" s="32" t="s">
        <v>156</v>
      </c>
      <c r="D14" s="44">
        <v>6</v>
      </c>
      <c r="E14" s="44">
        <v>23</v>
      </c>
      <c r="F14" s="91"/>
      <c r="G14" s="71">
        <v>40</v>
      </c>
      <c r="H14" s="62">
        <v>96</v>
      </c>
      <c r="I14" s="62">
        <v>60</v>
      </c>
      <c r="J14" s="59">
        <v>0.9</v>
      </c>
      <c r="K14" s="59">
        <v>0.77</v>
      </c>
      <c r="L14" s="44">
        <v>26</v>
      </c>
      <c r="M14" s="44">
        <v>21</v>
      </c>
      <c r="N14" s="96">
        <v>0.88888888888888884</v>
      </c>
      <c r="O14" s="96">
        <v>0.78260869565217395</v>
      </c>
      <c r="P14" s="61">
        <v>0.78333333333333333</v>
      </c>
      <c r="Q14" s="32">
        <v>1.0020146252030311</v>
      </c>
      <c r="R14" s="79">
        <v>0.99925000000000008</v>
      </c>
      <c r="S14" s="32">
        <v>0.2641451023972059</v>
      </c>
      <c r="T14" s="32">
        <v>0.54788084644318069</v>
      </c>
      <c r="U14" s="32">
        <v>0.98522167487684897</v>
      </c>
      <c r="V14" s="83">
        <v>0.46393384446585889</v>
      </c>
    </row>
    <row r="15" spans="1:22" x14ac:dyDescent="0.2">
      <c r="A15" s="57" t="s">
        <v>142</v>
      </c>
      <c r="B15" s="32" t="s">
        <v>52</v>
      </c>
      <c r="C15" s="32" t="s">
        <v>156</v>
      </c>
      <c r="D15" s="44"/>
      <c r="E15" s="44">
        <v>23</v>
      </c>
      <c r="F15" s="91"/>
      <c r="G15" s="71">
        <v>40</v>
      </c>
      <c r="H15" s="62">
        <v>144</v>
      </c>
      <c r="I15" s="62">
        <v>90</v>
      </c>
      <c r="J15" s="59">
        <v>0.9</v>
      </c>
      <c r="K15" s="59">
        <v>0.77</v>
      </c>
      <c r="L15" s="44">
        <v>81</v>
      </c>
      <c r="M15" s="44">
        <v>24</v>
      </c>
      <c r="N15" s="96">
        <v>0.97468354430379744</v>
      </c>
      <c r="O15" s="96">
        <v>0.83333333333333337</v>
      </c>
      <c r="P15" s="61">
        <v>1.1666666666666667</v>
      </c>
      <c r="Q15" s="32">
        <v>1.0826163990720952</v>
      </c>
      <c r="R15" s="79">
        <v>0.99974999999999992</v>
      </c>
      <c r="S15" s="32">
        <v>0.51809811081123991</v>
      </c>
      <c r="T15" s="32">
        <v>0.70257542490550562</v>
      </c>
      <c r="U15" s="32">
        <v>0.9950738916256141</v>
      </c>
      <c r="V15" s="83">
        <v>0.64881048023509691</v>
      </c>
    </row>
    <row r="16" spans="1:22" x14ac:dyDescent="0.2">
      <c r="A16" s="70" t="s">
        <v>148</v>
      </c>
      <c r="B16" s="32" t="s">
        <v>52</v>
      </c>
      <c r="C16" s="32" t="s">
        <v>156</v>
      </c>
      <c r="D16" s="44">
        <v>2</v>
      </c>
      <c r="E16" s="44">
        <v>23</v>
      </c>
      <c r="F16" s="91"/>
      <c r="G16" s="71">
        <v>40</v>
      </c>
      <c r="H16" s="62">
        <v>128</v>
      </c>
      <c r="I16" s="62">
        <v>80</v>
      </c>
      <c r="J16" s="59">
        <v>0.9</v>
      </c>
      <c r="K16" s="59">
        <v>0.77</v>
      </c>
      <c r="L16" s="44">
        <v>76</v>
      </c>
      <c r="M16" s="44">
        <v>25</v>
      </c>
      <c r="N16" s="96">
        <v>0.96052631578947367</v>
      </c>
      <c r="O16" s="96">
        <v>0.84615384615384615</v>
      </c>
      <c r="P16" s="61">
        <v>1.2625</v>
      </c>
      <c r="Q16" s="32">
        <v>1.0830762804447014</v>
      </c>
      <c r="R16" s="79">
        <v>0.99900000000000011</v>
      </c>
      <c r="S16" s="32">
        <v>0.58158636291474841</v>
      </c>
      <c r="T16" s="32">
        <v>0.70345805008437023</v>
      </c>
      <c r="U16" s="32">
        <v>0.9802955665024653</v>
      </c>
      <c r="V16" s="83">
        <v>0.67629954249984991</v>
      </c>
    </row>
    <row r="17" spans="1:22" x14ac:dyDescent="0.2">
      <c r="A17" s="56" t="s">
        <v>165</v>
      </c>
      <c r="B17" s="32" t="s">
        <v>52</v>
      </c>
      <c r="C17" s="32" t="s">
        <v>156</v>
      </c>
      <c r="D17" s="44">
        <v>2</v>
      </c>
      <c r="E17" s="44">
        <v>23</v>
      </c>
      <c r="F17" s="69"/>
      <c r="G17" s="71">
        <v>40</v>
      </c>
      <c r="H17" s="62">
        <v>128</v>
      </c>
      <c r="I17" s="62">
        <v>80</v>
      </c>
      <c r="J17" s="59">
        <v>0.9</v>
      </c>
      <c r="K17" s="59">
        <v>0.77</v>
      </c>
      <c r="L17" s="44">
        <v>70</v>
      </c>
      <c r="M17" s="44">
        <v>23</v>
      </c>
      <c r="N17" s="96">
        <v>0.9242424242424242</v>
      </c>
      <c r="O17" s="96">
        <v>0.95833333333333337</v>
      </c>
      <c r="P17" s="61">
        <v>1.1625000000000001</v>
      </c>
      <c r="Q17" s="32">
        <v>1.1357623857623858</v>
      </c>
      <c r="R17" s="79">
        <v>0.99974999999999992</v>
      </c>
      <c r="S17" s="32">
        <v>0.5153377520241309</v>
      </c>
      <c r="T17" s="32">
        <v>0.80457561191595917</v>
      </c>
      <c r="U17" s="32">
        <v>0.9950738916256141</v>
      </c>
      <c r="V17" s="83">
        <v>0.69346840293560197</v>
      </c>
    </row>
    <row r="18" spans="1:22" x14ac:dyDescent="0.2">
      <c r="A18" s="56" t="s">
        <v>168</v>
      </c>
      <c r="B18" s="32" t="s">
        <v>52</v>
      </c>
      <c r="C18" s="32" t="s">
        <v>156</v>
      </c>
      <c r="D18" s="44"/>
      <c r="E18" s="44">
        <v>23</v>
      </c>
      <c r="F18" s="69"/>
      <c r="G18" s="71">
        <v>40</v>
      </c>
      <c r="H18" s="62">
        <v>144</v>
      </c>
      <c r="I18" s="62">
        <v>90</v>
      </c>
      <c r="J18" s="59">
        <v>0.9</v>
      </c>
      <c r="K18" s="59">
        <v>0.77</v>
      </c>
      <c r="L18" s="44">
        <v>88</v>
      </c>
      <c r="M18" s="44">
        <v>22</v>
      </c>
      <c r="N18" s="96">
        <v>0.92391304347826086</v>
      </c>
      <c r="O18" s="96">
        <v>0.9375</v>
      </c>
      <c r="P18" s="61">
        <v>1.2222222222222223</v>
      </c>
      <c r="Q18" s="32">
        <v>1.1220512579208231</v>
      </c>
      <c r="R18" s="79">
        <v>0.99900000000000011</v>
      </c>
      <c r="S18" s="32">
        <v>0.55490289463936082</v>
      </c>
      <c r="T18" s="32">
        <v>0.77826059377331669</v>
      </c>
      <c r="U18" s="32">
        <v>0.9802955665024653</v>
      </c>
      <c r="V18" s="83">
        <v>0.69795312643595131</v>
      </c>
    </row>
    <row r="19" spans="1:22" x14ac:dyDescent="0.2">
      <c r="A19" s="56" t="s">
        <v>169</v>
      </c>
      <c r="B19" s="32" t="s">
        <v>52</v>
      </c>
      <c r="C19" s="32" t="s">
        <v>156</v>
      </c>
      <c r="D19" s="44"/>
      <c r="E19" s="44">
        <v>23</v>
      </c>
      <c r="F19" s="69"/>
      <c r="G19" s="71">
        <v>40</v>
      </c>
      <c r="H19" s="62">
        <v>144</v>
      </c>
      <c r="I19" s="62">
        <v>90</v>
      </c>
      <c r="J19" s="59">
        <v>0.9</v>
      </c>
      <c r="K19" s="59">
        <v>0.77</v>
      </c>
      <c r="L19" s="44">
        <v>76</v>
      </c>
      <c r="M19" s="44">
        <v>14</v>
      </c>
      <c r="N19" s="96">
        <v>0.94666666666666666</v>
      </c>
      <c r="O19" s="96">
        <v>0.6470588235294118</v>
      </c>
      <c r="P19" s="61">
        <v>1</v>
      </c>
      <c r="Q19" s="32">
        <v>0.94609399315281673</v>
      </c>
      <c r="R19" s="79">
        <v>0.99900000000000011</v>
      </c>
      <c r="S19" s="32">
        <v>0.40768375932687728</v>
      </c>
      <c r="T19" s="32">
        <v>0.44055543427039856</v>
      </c>
      <c r="U19" s="32">
        <v>0.9802955665024653</v>
      </c>
      <c r="V19" s="83">
        <v>0.47973719376902069</v>
      </c>
    </row>
    <row r="20" spans="1:22" x14ac:dyDescent="0.2">
      <c r="A20" s="56" t="s">
        <v>182</v>
      </c>
      <c r="B20" s="32" t="s">
        <v>52</v>
      </c>
      <c r="C20" s="32" t="s">
        <v>156</v>
      </c>
      <c r="D20" s="44"/>
      <c r="E20" s="44">
        <v>23</v>
      </c>
      <c r="F20" s="69"/>
      <c r="G20" s="71">
        <v>40</v>
      </c>
      <c r="H20" s="62">
        <v>144</v>
      </c>
      <c r="I20" s="62">
        <v>90</v>
      </c>
      <c r="J20" s="59">
        <v>0.9</v>
      </c>
      <c r="K20" s="59">
        <v>0.77</v>
      </c>
      <c r="L20" s="44">
        <v>78</v>
      </c>
      <c r="M20" s="44">
        <v>31</v>
      </c>
      <c r="N20" s="96">
        <v>0.98701298701298701</v>
      </c>
      <c r="O20" s="96">
        <v>0.967741935483871</v>
      </c>
      <c r="P20" s="61">
        <v>1.211111111111111</v>
      </c>
      <c r="Q20" s="32">
        <v>1.1767444025508542</v>
      </c>
      <c r="R20" s="79">
        <v>0.99974999999999992</v>
      </c>
      <c r="S20" s="32">
        <v>0.54754193787373651</v>
      </c>
      <c r="T20" s="32">
        <v>0.88323015644157665</v>
      </c>
      <c r="U20" s="32">
        <v>0.9950738916256141</v>
      </c>
      <c r="V20" s="83">
        <v>0.74335483160445237</v>
      </c>
    </row>
    <row r="21" spans="1:22" x14ac:dyDescent="0.2">
      <c r="A21" s="56" t="s">
        <v>189</v>
      </c>
      <c r="B21" s="32" t="s">
        <v>52</v>
      </c>
      <c r="C21" s="32" t="s">
        <v>156</v>
      </c>
      <c r="D21" s="44">
        <v>1</v>
      </c>
      <c r="E21" s="44">
        <v>23</v>
      </c>
      <c r="F21" s="69"/>
      <c r="G21" s="71">
        <v>40</v>
      </c>
      <c r="H21" s="62">
        <v>136</v>
      </c>
      <c r="I21" s="62">
        <v>85</v>
      </c>
      <c r="J21" s="59">
        <v>0.9</v>
      </c>
      <c r="K21" s="59">
        <v>0.77</v>
      </c>
      <c r="L21" s="44">
        <v>79</v>
      </c>
      <c r="M21" s="44">
        <v>27</v>
      </c>
      <c r="N21" s="96">
        <v>0.98717948717948723</v>
      </c>
      <c r="O21" s="96">
        <v>0.96296296296296291</v>
      </c>
      <c r="P21" s="61">
        <v>1.2470588235294118</v>
      </c>
      <c r="Q21" s="32">
        <v>1.1737336737336737</v>
      </c>
      <c r="R21" s="79">
        <v>0.9986666666666667</v>
      </c>
      <c r="S21" s="32">
        <v>0.5713567979978148</v>
      </c>
      <c r="T21" s="32">
        <v>0.87745182920532117</v>
      </c>
      <c r="U21" s="32">
        <v>0.97372742200328477</v>
      </c>
      <c r="V21" s="83">
        <v>0.74933662444173965</v>
      </c>
    </row>
    <row r="22" spans="1:22" x14ac:dyDescent="0.2">
      <c r="A22" s="56" t="s">
        <v>190</v>
      </c>
      <c r="B22" s="32" t="s">
        <v>52</v>
      </c>
      <c r="C22" s="32" t="s">
        <v>156</v>
      </c>
      <c r="D22" s="44">
        <v>4</v>
      </c>
      <c r="E22" s="44">
        <v>23</v>
      </c>
      <c r="F22" s="69"/>
      <c r="G22" s="71">
        <v>40</v>
      </c>
      <c r="H22" s="62">
        <v>112</v>
      </c>
      <c r="I22" s="62">
        <v>70</v>
      </c>
      <c r="J22" s="59">
        <v>0.9</v>
      </c>
      <c r="K22" s="59">
        <v>0.77</v>
      </c>
      <c r="L22" s="44">
        <v>65</v>
      </c>
      <c r="M22" s="44">
        <v>22</v>
      </c>
      <c r="N22" s="96">
        <v>0.95161290322580649</v>
      </c>
      <c r="O22" s="96">
        <v>0.8571428571428571</v>
      </c>
      <c r="P22" s="61">
        <v>1.2428571428571429</v>
      </c>
      <c r="Q22" s="32">
        <v>1.0852601059974332</v>
      </c>
      <c r="R22" s="79">
        <v>0.99900000000000022</v>
      </c>
      <c r="S22" s="32">
        <v>0.56857324291837708</v>
      </c>
      <c r="T22" s="32">
        <v>0.70764934708812965</v>
      </c>
      <c r="U22" s="32">
        <v>0.98029556650246741</v>
      </c>
      <c r="V22" s="83">
        <v>0.67232972215317477</v>
      </c>
    </row>
    <row r="23" spans="1:22" x14ac:dyDescent="0.2">
      <c r="A23" s="56" t="s">
        <v>191</v>
      </c>
      <c r="B23" s="32" t="s">
        <v>52</v>
      </c>
      <c r="C23" s="32" t="s">
        <v>156</v>
      </c>
      <c r="D23" s="44">
        <v>1.5</v>
      </c>
      <c r="E23" s="44">
        <v>23</v>
      </c>
      <c r="F23" s="69"/>
      <c r="G23" s="71">
        <v>40</v>
      </c>
      <c r="H23" s="62">
        <v>132</v>
      </c>
      <c r="I23" s="62">
        <v>82.5</v>
      </c>
      <c r="J23" s="59">
        <v>0.9</v>
      </c>
      <c r="K23" s="59">
        <v>0.77</v>
      </c>
      <c r="L23" s="44">
        <v>79</v>
      </c>
      <c r="M23" s="44">
        <v>24</v>
      </c>
      <c r="N23" s="96">
        <v>0.98717948717948723</v>
      </c>
      <c r="O23" s="96">
        <v>0.95833333333333337</v>
      </c>
      <c r="P23" s="61">
        <v>1.2484848484848485</v>
      </c>
      <c r="Q23" s="32">
        <v>1.1707274207274208</v>
      </c>
      <c r="R23" s="79">
        <v>1</v>
      </c>
      <c r="S23" s="32">
        <v>0.57230151972174514</v>
      </c>
      <c r="T23" s="32">
        <v>0.87168209214830727</v>
      </c>
      <c r="U23" s="32">
        <v>1</v>
      </c>
      <c r="V23" s="83">
        <v>0.74979262534152358</v>
      </c>
    </row>
    <row r="24" spans="1:22" x14ac:dyDescent="0.2">
      <c r="A24" s="56" t="s">
        <v>188</v>
      </c>
      <c r="B24" s="32" t="s">
        <v>52</v>
      </c>
      <c r="C24" s="32" t="s">
        <v>156</v>
      </c>
      <c r="D24" s="44"/>
      <c r="E24" s="44">
        <v>23</v>
      </c>
      <c r="F24" s="69"/>
      <c r="G24" s="71">
        <v>40</v>
      </c>
      <c r="H24" s="62">
        <v>144</v>
      </c>
      <c r="I24" s="62">
        <v>90</v>
      </c>
      <c r="J24" s="59">
        <v>0.9</v>
      </c>
      <c r="K24" s="59">
        <v>0.77</v>
      </c>
      <c r="L24" s="44">
        <v>67</v>
      </c>
      <c r="M24" s="44">
        <v>21</v>
      </c>
      <c r="N24" s="96">
        <v>0.92537313432835822</v>
      </c>
      <c r="O24" s="96">
        <v>0.90476190476190477</v>
      </c>
      <c r="P24" s="61">
        <v>0.97777777777777775</v>
      </c>
      <c r="Q24" s="32">
        <v>1.1016039161028499</v>
      </c>
      <c r="R24" s="79">
        <v>0.99924999999999997</v>
      </c>
      <c r="S24" s="32">
        <v>0.39296184579562893</v>
      </c>
      <c r="T24" s="32">
        <v>0.73901712838327704</v>
      </c>
      <c r="U24" s="32">
        <v>0.98522167487684675</v>
      </c>
      <c r="V24" s="83">
        <v>0.60791270586819246</v>
      </c>
    </row>
    <row r="25" spans="1:22" x14ac:dyDescent="0.2">
      <c r="A25" s="56" t="s">
        <v>166</v>
      </c>
      <c r="B25" s="32" t="s">
        <v>171</v>
      </c>
      <c r="C25" s="32" t="s">
        <v>156</v>
      </c>
      <c r="D25" s="44"/>
      <c r="E25" s="44">
        <v>23</v>
      </c>
      <c r="F25" s="69"/>
      <c r="G25" s="71">
        <v>40</v>
      </c>
      <c r="H25" s="62">
        <v>144</v>
      </c>
      <c r="I25" s="62">
        <v>79.2</v>
      </c>
      <c r="J25" s="59">
        <v>0.9</v>
      </c>
      <c r="K25" s="59">
        <v>0.77</v>
      </c>
      <c r="L25" s="44">
        <v>61</v>
      </c>
      <c r="M25" s="44">
        <v>16</v>
      </c>
      <c r="N25" s="96">
        <v>0.93650793650793651</v>
      </c>
      <c r="O25" s="96">
        <v>0.8571428571428571</v>
      </c>
      <c r="P25" s="61">
        <v>0.97222222222222221</v>
      </c>
      <c r="Q25" s="32">
        <v>1.0768684578208387</v>
      </c>
      <c r="R25" s="79">
        <v>1</v>
      </c>
      <c r="S25" s="32">
        <v>0.38928136741281688</v>
      </c>
      <c r="T25" s="32">
        <v>0.6915437154752172</v>
      </c>
      <c r="U25" s="32">
        <v>1</v>
      </c>
      <c r="V25" s="83">
        <v>0.5863712872996153</v>
      </c>
    </row>
    <row r="26" spans="1:22" x14ac:dyDescent="0.2">
      <c r="A26" s="56" t="s">
        <v>167</v>
      </c>
      <c r="B26" s="32" t="s">
        <v>171</v>
      </c>
      <c r="C26" s="32" t="s">
        <v>156</v>
      </c>
      <c r="D26" s="44">
        <v>5</v>
      </c>
      <c r="E26" s="44">
        <v>23</v>
      </c>
      <c r="F26" s="69"/>
      <c r="G26" s="71">
        <v>40</v>
      </c>
      <c r="H26" s="62">
        <v>104</v>
      </c>
      <c r="I26" s="62">
        <v>57.2</v>
      </c>
      <c r="J26" s="59">
        <v>0.9</v>
      </c>
      <c r="K26" s="59">
        <v>0.77</v>
      </c>
      <c r="L26" s="44">
        <v>13</v>
      </c>
      <c r="M26" s="44">
        <v>9</v>
      </c>
      <c r="N26" s="96">
        <v>0.72222222222222221</v>
      </c>
      <c r="O26" s="96">
        <v>0.69230769230769229</v>
      </c>
      <c r="P26" s="61">
        <v>0.38461538461538458</v>
      </c>
      <c r="Q26" s="32">
        <v>0.85078501745168411</v>
      </c>
      <c r="R26" s="79">
        <v>0.99974999999999992</v>
      </c>
      <c r="S26" s="32">
        <v>0</v>
      </c>
      <c r="T26" s="32">
        <v>0.25763412730619156</v>
      </c>
      <c r="U26" s="32">
        <v>0.9950738916256141</v>
      </c>
      <c r="V26" s="83">
        <v>0.21544274645034761</v>
      </c>
    </row>
    <row r="27" spans="1:22" x14ac:dyDescent="0.2">
      <c r="A27" s="58" t="s">
        <v>60</v>
      </c>
      <c r="B27" s="32" t="s">
        <v>58</v>
      </c>
      <c r="C27" s="32" t="s">
        <v>158</v>
      </c>
      <c r="D27" s="44">
        <v>5</v>
      </c>
      <c r="E27" s="44">
        <v>23</v>
      </c>
      <c r="F27" s="69">
        <v>66.599999999999994</v>
      </c>
      <c r="G27" s="44">
        <v>8</v>
      </c>
      <c r="H27" s="62">
        <v>69.400000000000006</v>
      </c>
      <c r="I27" s="62">
        <v>65.930000000000007</v>
      </c>
      <c r="J27" s="59">
        <v>0.88</v>
      </c>
      <c r="K27" s="59">
        <v>0.8</v>
      </c>
      <c r="L27" s="44">
        <v>70</v>
      </c>
      <c r="M27" s="44">
        <v>9</v>
      </c>
      <c r="N27" s="96">
        <v>0.87755102040816324</v>
      </c>
      <c r="O27" s="96">
        <v>0.8</v>
      </c>
      <c r="P27" s="61">
        <v>1.1982405581677535</v>
      </c>
      <c r="Q27" s="32">
        <v>0.99860853432282004</v>
      </c>
      <c r="R27" s="79">
        <v>0.99900000000000011</v>
      </c>
      <c r="S27" s="32">
        <v>0.53901537533482069</v>
      </c>
      <c r="T27" s="32">
        <v>0.54134372241195827</v>
      </c>
      <c r="U27" s="32">
        <v>0.9802955665024653</v>
      </c>
      <c r="V27" s="83">
        <v>0.58419115063629712</v>
      </c>
    </row>
    <row r="28" spans="1:22" x14ac:dyDescent="0.2">
      <c r="A28" s="58" t="s">
        <v>57</v>
      </c>
      <c r="B28" s="32" t="s">
        <v>58</v>
      </c>
      <c r="C28" s="32" t="s">
        <v>158</v>
      </c>
      <c r="D28" s="44">
        <v>5</v>
      </c>
      <c r="E28" s="44">
        <v>23</v>
      </c>
      <c r="F28" s="69">
        <v>33</v>
      </c>
      <c r="G28" s="44">
        <v>8</v>
      </c>
      <c r="H28" s="62">
        <v>103</v>
      </c>
      <c r="I28" s="62">
        <v>77.25</v>
      </c>
      <c r="J28" s="59">
        <v>0.85</v>
      </c>
      <c r="K28" s="59">
        <v>0.77</v>
      </c>
      <c r="L28" s="44">
        <v>106</v>
      </c>
      <c r="M28" s="44">
        <v>17</v>
      </c>
      <c r="N28" s="96">
        <v>0.91743119266055051</v>
      </c>
      <c r="O28" s="96">
        <v>0.88461538461538458</v>
      </c>
      <c r="P28" s="61">
        <v>1.5922330097087378</v>
      </c>
      <c r="Q28" s="32">
        <v>1.1140909818729572</v>
      </c>
      <c r="R28" s="79">
        <v>0.99974999999999992</v>
      </c>
      <c r="S28" s="32">
        <v>0.80002990149461228</v>
      </c>
      <c r="T28" s="32">
        <v>0.76298287110596263</v>
      </c>
      <c r="U28" s="32">
        <v>0.9950738916256141</v>
      </c>
      <c r="V28" s="83">
        <v>0.80286313683282018</v>
      </c>
    </row>
    <row r="29" spans="1:22" x14ac:dyDescent="0.2">
      <c r="A29" s="58" t="s">
        <v>71</v>
      </c>
      <c r="B29" s="32" t="s">
        <v>58</v>
      </c>
      <c r="C29" s="32" t="s">
        <v>158</v>
      </c>
      <c r="D29" s="44">
        <v>3</v>
      </c>
      <c r="E29" s="44">
        <v>23</v>
      </c>
      <c r="F29" s="69">
        <v>4</v>
      </c>
      <c r="G29" s="44">
        <v>8</v>
      </c>
      <c r="H29" s="62">
        <v>148</v>
      </c>
      <c r="I29" s="62">
        <v>111</v>
      </c>
      <c r="J29" s="59">
        <v>0.85</v>
      </c>
      <c r="K29" s="59">
        <v>0.77</v>
      </c>
      <c r="L29" s="44">
        <v>103</v>
      </c>
      <c r="M29" s="44">
        <v>13</v>
      </c>
      <c r="N29" s="96">
        <v>0.80208333333333337</v>
      </c>
      <c r="O29" s="96">
        <v>0.5</v>
      </c>
      <c r="P29" s="61">
        <v>1.045045045045045</v>
      </c>
      <c r="Q29" s="32">
        <v>0.79648905016552085</v>
      </c>
      <c r="R29" s="79">
        <v>0.99875000000000003</v>
      </c>
      <c r="S29" s="32">
        <v>0.4375254759442726</v>
      </c>
      <c r="T29" s="32">
        <v>0.15342684540217685</v>
      </c>
      <c r="U29" s="32">
        <v>0.9753694581280794</v>
      </c>
      <c r="V29" s="83">
        <v>0.36346549041871024</v>
      </c>
    </row>
    <row r="30" spans="1:22" x14ac:dyDescent="0.2">
      <c r="A30" s="58" t="s">
        <v>122</v>
      </c>
      <c r="B30" s="32" t="s">
        <v>58</v>
      </c>
      <c r="C30" s="32" t="s">
        <v>158</v>
      </c>
      <c r="D30" s="44">
        <v>1</v>
      </c>
      <c r="E30" s="44">
        <v>23</v>
      </c>
      <c r="F30" s="69"/>
      <c r="G30" s="44">
        <v>8</v>
      </c>
      <c r="H30" s="62">
        <v>168</v>
      </c>
      <c r="I30" s="62">
        <v>126</v>
      </c>
      <c r="J30" s="59">
        <v>0.85</v>
      </c>
      <c r="K30" s="59">
        <v>0.77</v>
      </c>
      <c r="L30" s="44">
        <v>124</v>
      </c>
      <c r="M30" s="44">
        <v>8</v>
      </c>
      <c r="N30" s="96">
        <v>0.9642857142857143</v>
      </c>
      <c r="O30" s="96">
        <v>1</v>
      </c>
      <c r="P30" s="61">
        <v>1.0476190476190477</v>
      </c>
      <c r="Q30" s="32">
        <v>1.2165775401069518</v>
      </c>
      <c r="R30" s="79">
        <v>0.99950000000000006</v>
      </c>
      <c r="S30" s="32">
        <v>0.43923071689383808</v>
      </c>
      <c r="T30" s="32">
        <v>0.95967971986039569</v>
      </c>
      <c r="U30" s="32">
        <v>0.99014778325123265</v>
      </c>
      <c r="V30" s="83">
        <v>0.72852447486452843</v>
      </c>
    </row>
    <row r="31" spans="1:22" x14ac:dyDescent="0.2">
      <c r="A31" s="58" t="s">
        <v>69</v>
      </c>
      <c r="B31" s="32" t="s">
        <v>58</v>
      </c>
      <c r="C31" s="32" t="s">
        <v>158</v>
      </c>
      <c r="D31" s="44">
        <v>2</v>
      </c>
      <c r="E31" s="44">
        <v>23</v>
      </c>
      <c r="F31" s="69">
        <v>160</v>
      </c>
      <c r="G31" s="44">
        <v>8</v>
      </c>
      <c r="H31" s="62">
        <v>0</v>
      </c>
      <c r="I31" s="62">
        <v>0</v>
      </c>
      <c r="J31" s="59">
        <v>0.85</v>
      </c>
      <c r="K31" s="59">
        <v>0.77</v>
      </c>
      <c r="L31" s="44">
        <v>1</v>
      </c>
      <c r="M31" s="44">
        <v>0</v>
      </c>
      <c r="N31" s="96">
        <v>1</v>
      </c>
      <c r="O31" s="96">
        <v>1</v>
      </c>
      <c r="P31" s="61"/>
      <c r="Q31" s="32">
        <v>1.2375859434682965</v>
      </c>
      <c r="R31" s="79">
        <v>0.998</v>
      </c>
      <c r="S31" s="32"/>
      <c r="T31" s="32">
        <v>1</v>
      </c>
      <c r="U31" s="32">
        <v>0.96059113300492616</v>
      </c>
      <c r="V31" s="83">
        <v>0.54605911330049262</v>
      </c>
    </row>
    <row r="32" spans="1:22" x14ac:dyDescent="0.2">
      <c r="A32" s="58" t="s">
        <v>121</v>
      </c>
      <c r="B32" s="32" t="s">
        <v>58</v>
      </c>
      <c r="C32" s="32" t="s">
        <v>158</v>
      </c>
      <c r="D32" s="44">
        <v>15</v>
      </c>
      <c r="E32" s="44">
        <v>23</v>
      </c>
      <c r="F32" s="69"/>
      <c r="G32" s="44">
        <v>8</v>
      </c>
      <c r="H32" s="62">
        <v>56</v>
      </c>
      <c r="I32" s="62">
        <v>42</v>
      </c>
      <c r="J32" s="59">
        <v>0.85</v>
      </c>
      <c r="K32" s="59">
        <v>0.77</v>
      </c>
      <c r="L32" s="44">
        <v>19</v>
      </c>
      <c r="M32" s="44">
        <v>7</v>
      </c>
      <c r="N32" s="96">
        <v>0.7142857142857143</v>
      </c>
      <c r="O32" s="96">
        <v>0.625</v>
      </c>
      <c r="P32" s="61">
        <v>0.61904761904761907</v>
      </c>
      <c r="Q32" s="32">
        <v>0.8260122230710466</v>
      </c>
      <c r="R32" s="79">
        <v>0.99750000000000016</v>
      </c>
      <c r="S32" s="32">
        <v>0.15530809879119137</v>
      </c>
      <c r="T32" s="32">
        <v>0.21008905726502933</v>
      </c>
      <c r="U32" s="32">
        <v>0.95073891625616092</v>
      </c>
      <c r="V32" s="83">
        <v>0.25950261185091539</v>
      </c>
    </row>
    <row r="33" spans="1:22" x14ac:dyDescent="0.2">
      <c r="A33" s="58" t="s">
        <v>59</v>
      </c>
      <c r="B33" s="32" t="s">
        <v>58</v>
      </c>
      <c r="C33" s="32" t="s">
        <v>158</v>
      </c>
      <c r="D33" s="44">
        <v>4</v>
      </c>
      <c r="E33" s="44">
        <v>23</v>
      </c>
      <c r="F33" s="69"/>
      <c r="G33" s="44">
        <v>8</v>
      </c>
      <c r="H33" s="62">
        <v>144</v>
      </c>
      <c r="I33" s="62">
        <v>108</v>
      </c>
      <c r="J33" s="59">
        <v>0.85</v>
      </c>
      <c r="K33" s="59">
        <v>0.77</v>
      </c>
      <c r="L33" s="44">
        <v>96</v>
      </c>
      <c r="M33" s="44">
        <v>20</v>
      </c>
      <c r="N33" s="96">
        <v>0.92207792207792205</v>
      </c>
      <c r="O33" s="96">
        <v>0.8571428571428571</v>
      </c>
      <c r="P33" s="61">
        <v>1.0740740740740742</v>
      </c>
      <c r="Q33" s="32">
        <v>1.0989850485648804</v>
      </c>
      <c r="R33" s="79">
        <v>0.99974999999999992</v>
      </c>
      <c r="S33" s="32">
        <v>0.4567568044310385</v>
      </c>
      <c r="T33" s="32">
        <v>0.73399087907897542</v>
      </c>
      <c r="U33" s="32">
        <v>0.9950738916256141</v>
      </c>
      <c r="V33" s="83">
        <v>0.63534384674206767</v>
      </c>
    </row>
    <row r="34" spans="1:22" x14ac:dyDescent="0.2">
      <c r="A34" s="58" t="s">
        <v>68</v>
      </c>
      <c r="B34" s="32" t="s">
        <v>58</v>
      </c>
      <c r="C34" s="32" t="s">
        <v>158</v>
      </c>
      <c r="D34" s="44">
        <v>2</v>
      </c>
      <c r="E34" s="44">
        <v>23</v>
      </c>
      <c r="F34" s="69"/>
      <c r="G34" s="44">
        <v>8</v>
      </c>
      <c r="H34" s="62">
        <v>160</v>
      </c>
      <c r="I34" s="62">
        <v>120</v>
      </c>
      <c r="J34" s="59">
        <v>0.85</v>
      </c>
      <c r="K34" s="59">
        <v>0.77</v>
      </c>
      <c r="L34" s="44">
        <v>113</v>
      </c>
      <c r="M34" s="44">
        <v>4</v>
      </c>
      <c r="N34" s="96">
        <v>0.95081967213114749</v>
      </c>
      <c r="O34" s="96">
        <v>1</v>
      </c>
      <c r="P34" s="61">
        <v>0.97499999999999998</v>
      </c>
      <c r="Q34" s="32">
        <v>1.2086563388395597</v>
      </c>
      <c r="R34" s="79">
        <v>0.99950000000000006</v>
      </c>
      <c r="S34" s="32">
        <v>0.3911216066042229</v>
      </c>
      <c r="T34" s="32">
        <v>0.94447699128316798</v>
      </c>
      <c r="U34" s="32">
        <v>0.99014778325123265</v>
      </c>
      <c r="V34" s="83">
        <v>0.70003414737444924</v>
      </c>
    </row>
    <row r="35" spans="1:22" x14ac:dyDescent="0.2">
      <c r="A35" s="58" t="s">
        <v>74</v>
      </c>
      <c r="B35" s="32" t="s">
        <v>58</v>
      </c>
      <c r="C35" s="32" t="s">
        <v>158</v>
      </c>
      <c r="D35" s="44">
        <v>2</v>
      </c>
      <c r="E35" s="44">
        <v>23</v>
      </c>
      <c r="F35" s="69"/>
      <c r="G35" s="44">
        <v>8</v>
      </c>
      <c r="H35" s="62">
        <v>160</v>
      </c>
      <c r="I35" s="62">
        <v>120</v>
      </c>
      <c r="J35" s="59">
        <v>0.85</v>
      </c>
      <c r="K35" s="59">
        <v>0.77</v>
      </c>
      <c r="L35" s="44">
        <v>96</v>
      </c>
      <c r="M35" s="44">
        <v>19</v>
      </c>
      <c r="N35" s="96">
        <v>0.84090909090909094</v>
      </c>
      <c r="O35" s="96">
        <v>0.81481481481481477</v>
      </c>
      <c r="P35" s="61">
        <v>0.95833333333333337</v>
      </c>
      <c r="Q35" s="32">
        <v>1.0237529355176413</v>
      </c>
      <c r="R35" s="79">
        <v>0.99875000000000003</v>
      </c>
      <c r="S35" s="32">
        <v>0.38008017145578665</v>
      </c>
      <c r="T35" s="32">
        <v>0.58960199709756511</v>
      </c>
      <c r="U35" s="32">
        <v>0.9753694581280794</v>
      </c>
      <c r="V35" s="83">
        <v>0.53389392166181626</v>
      </c>
    </row>
    <row r="36" spans="1:22" x14ac:dyDescent="0.2">
      <c r="A36" s="58" t="s">
        <v>67</v>
      </c>
      <c r="B36" s="32" t="s">
        <v>58</v>
      </c>
      <c r="C36" s="32" t="s">
        <v>158</v>
      </c>
      <c r="D36" s="44">
        <v>4</v>
      </c>
      <c r="E36" s="44">
        <v>23</v>
      </c>
      <c r="F36" s="69"/>
      <c r="G36" s="44">
        <v>8</v>
      </c>
      <c r="H36" s="62">
        <v>144</v>
      </c>
      <c r="I36" s="62">
        <v>108</v>
      </c>
      <c r="J36" s="59">
        <v>0.85</v>
      </c>
      <c r="K36" s="59">
        <v>0.77</v>
      </c>
      <c r="L36" s="44">
        <v>94</v>
      </c>
      <c r="M36" s="44">
        <v>11</v>
      </c>
      <c r="N36" s="96">
        <v>0.89583333333333337</v>
      </c>
      <c r="O36" s="96">
        <v>0.83333333333333337</v>
      </c>
      <c r="P36" s="61">
        <v>0.97222222222222221</v>
      </c>
      <c r="Q36" s="32">
        <v>1.0680863254392667</v>
      </c>
      <c r="R36" s="79">
        <v>0.99912499999999993</v>
      </c>
      <c r="S36" s="32">
        <v>0.38928136741281688</v>
      </c>
      <c r="T36" s="32">
        <v>0.6746886488736491</v>
      </c>
      <c r="U36" s="32">
        <v>0.98275862068965381</v>
      </c>
      <c r="V36" s="83">
        <v>0.57706236939787514</v>
      </c>
    </row>
    <row r="37" spans="1:22" x14ac:dyDescent="0.2">
      <c r="A37" s="70" t="s">
        <v>150</v>
      </c>
      <c r="B37" s="71" t="s">
        <v>58</v>
      </c>
      <c r="C37" s="71" t="s">
        <v>158</v>
      </c>
      <c r="D37" s="44">
        <v>2</v>
      </c>
      <c r="E37" s="44">
        <v>23</v>
      </c>
      <c r="F37" s="69"/>
      <c r="G37" s="44">
        <v>8</v>
      </c>
      <c r="H37" s="62">
        <v>160</v>
      </c>
      <c r="I37" s="62">
        <v>120</v>
      </c>
      <c r="J37" s="59">
        <v>0.85</v>
      </c>
      <c r="K37" s="59">
        <v>0.77</v>
      </c>
      <c r="L37" s="44">
        <v>115</v>
      </c>
      <c r="M37" s="44">
        <v>6</v>
      </c>
      <c r="N37" s="96">
        <v>0.87301587301587302</v>
      </c>
      <c r="O37" s="96">
        <v>0.69230769230769229</v>
      </c>
      <c r="P37" s="61">
        <v>1.0083333333333333</v>
      </c>
      <c r="Q37" s="32">
        <v>0.96308919838331608</v>
      </c>
      <c r="R37" s="79">
        <v>1</v>
      </c>
      <c r="S37" s="32">
        <v>0.41320447690109541</v>
      </c>
      <c r="T37" s="32">
        <v>0.47317340262037139</v>
      </c>
      <c r="U37" s="32">
        <v>1</v>
      </c>
      <c r="V37" s="83">
        <v>0.4988700457846601</v>
      </c>
    </row>
    <row r="38" spans="1:22" x14ac:dyDescent="0.2">
      <c r="A38" s="58" t="s">
        <v>72</v>
      </c>
      <c r="B38" s="32" t="s">
        <v>58</v>
      </c>
      <c r="C38" s="32" t="s">
        <v>158</v>
      </c>
      <c r="D38" s="44">
        <v>2.5</v>
      </c>
      <c r="E38" s="44">
        <v>23</v>
      </c>
      <c r="F38" s="69"/>
      <c r="G38" s="44">
        <v>8</v>
      </c>
      <c r="H38" s="62">
        <v>156</v>
      </c>
      <c r="I38" s="62">
        <v>117</v>
      </c>
      <c r="J38" s="59">
        <v>0.85</v>
      </c>
      <c r="K38" s="59">
        <v>0.77</v>
      </c>
      <c r="L38" s="44">
        <v>75</v>
      </c>
      <c r="M38" s="44">
        <v>37</v>
      </c>
      <c r="N38" s="96">
        <v>0.86486486486486491</v>
      </c>
      <c r="O38" s="96">
        <v>0.86956521739130432</v>
      </c>
      <c r="P38" s="61">
        <v>0.95726495726495731</v>
      </c>
      <c r="Q38" s="32">
        <v>1.0733967767215851</v>
      </c>
      <c r="R38" s="79">
        <v>0.99950000000000006</v>
      </c>
      <c r="S38" s="32">
        <v>0.37937238715139976</v>
      </c>
      <c r="T38" s="32">
        <v>0.68488070772209886</v>
      </c>
      <c r="U38" s="32">
        <v>0.99014778325123265</v>
      </c>
      <c r="V38" s="83">
        <v>0.57792867101819767</v>
      </c>
    </row>
    <row r="39" spans="1:22" x14ac:dyDescent="0.2">
      <c r="A39" s="58" t="s">
        <v>62</v>
      </c>
      <c r="B39" s="32" t="s">
        <v>58</v>
      </c>
      <c r="C39" s="32" t="s">
        <v>158</v>
      </c>
      <c r="D39" s="44">
        <v>7</v>
      </c>
      <c r="E39" s="44">
        <v>23</v>
      </c>
      <c r="F39" s="69">
        <v>66</v>
      </c>
      <c r="G39" s="44">
        <v>8</v>
      </c>
      <c r="H39" s="62">
        <v>54</v>
      </c>
      <c r="I39" s="62">
        <v>51.3</v>
      </c>
      <c r="J39" s="59">
        <v>0.88</v>
      </c>
      <c r="K39" s="59">
        <v>0.8</v>
      </c>
      <c r="L39" s="44">
        <v>42</v>
      </c>
      <c r="M39" s="44">
        <v>2</v>
      </c>
      <c r="N39" s="96">
        <v>0.83870967741935487</v>
      </c>
      <c r="O39" s="96"/>
      <c r="P39" s="61">
        <v>0.85769980506822618</v>
      </c>
      <c r="Q39" s="32">
        <v>0.95307917888563054</v>
      </c>
      <c r="R39" s="79">
        <v>0.99900000000000011</v>
      </c>
      <c r="S39" s="32">
        <v>0.31341185688993617</v>
      </c>
      <c r="T39" s="32">
        <v>0.4539617193997314</v>
      </c>
      <c r="U39" s="32">
        <v>0.9802955665024653</v>
      </c>
      <c r="V39" s="83">
        <v>0.44334766598059694</v>
      </c>
    </row>
    <row r="40" spans="1:22" x14ac:dyDescent="0.2">
      <c r="A40" s="58" t="s">
        <v>173</v>
      </c>
      <c r="B40" s="32" t="s">
        <v>58</v>
      </c>
      <c r="C40" s="32" t="s">
        <v>158</v>
      </c>
      <c r="D40" s="44">
        <v>1</v>
      </c>
      <c r="E40" s="44">
        <v>23</v>
      </c>
      <c r="F40" s="69"/>
      <c r="G40" s="44">
        <v>8</v>
      </c>
      <c r="H40" s="62">
        <v>168</v>
      </c>
      <c r="I40" s="62">
        <v>126</v>
      </c>
      <c r="J40" s="59">
        <v>0.85</v>
      </c>
      <c r="K40" s="59">
        <v>0.75</v>
      </c>
      <c r="L40" s="44">
        <v>105</v>
      </c>
      <c r="M40" s="44">
        <v>7</v>
      </c>
      <c r="N40" s="96">
        <v>0.86746987951807231</v>
      </c>
      <c r="O40" s="96">
        <v>0.7857142857142857</v>
      </c>
      <c r="P40" s="61">
        <v>0.88888888888888884</v>
      </c>
      <c r="Q40" s="32">
        <v>1.0340859235260371</v>
      </c>
      <c r="R40" s="79">
        <v>0.99875000000000003</v>
      </c>
      <c r="S40" s="32">
        <v>0.33407419167063551</v>
      </c>
      <c r="T40" s="32">
        <v>0.60943353612562301</v>
      </c>
      <c r="U40" s="32">
        <v>0.9753694581280794</v>
      </c>
      <c r="V40" s="83">
        <v>0.52211542332112426</v>
      </c>
    </row>
    <row r="41" spans="1:22" x14ac:dyDescent="0.2">
      <c r="A41" s="58" t="s">
        <v>174</v>
      </c>
      <c r="B41" s="32" t="s">
        <v>58</v>
      </c>
      <c r="C41" s="32" t="s">
        <v>158</v>
      </c>
      <c r="D41" s="44">
        <v>4</v>
      </c>
      <c r="E41" s="44">
        <v>23</v>
      </c>
      <c r="F41" s="69"/>
      <c r="G41" s="44">
        <v>8</v>
      </c>
      <c r="H41" s="62">
        <v>144</v>
      </c>
      <c r="I41" s="62">
        <v>108</v>
      </c>
      <c r="J41" s="59">
        <v>0.85</v>
      </c>
      <c r="K41" s="59">
        <v>0.75</v>
      </c>
      <c r="L41" s="44">
        <v>92</v>
      </c>
      <c r="M41" s="44">
        <v>4</v>
      </c>
      <c r="N41" s="96">
        <v>0.80701754385964908</v>
      </c>
      <c r="O41" s="96">
        <v>1</v>
      </c>
      <c r="P41" s="61">
        <v>0.88888888888888884</v>
      </c>
      <c r="Q41" s="32">
        <v>1.1413828689370484</v>
      </c>
      <c r="R41" s="79">
        <v>0.99925000000000008</v>
      </c>
      <c r="S41" s="32">
        <v>0.33407419167063551</v>
      </c>
      <c r="T41" s="32">
        <v>0.81536269802738215</v>
      </c>
      <c r="U41" s="32">
        <v>0.98522167487684897</v>
      </c>
      <c r="V41" s="83">
        <v>0.61576876785179291</v>
      </c>
    </row>
    <row r="42" spans="1:22" x14ac:dyDescent="0.2">
      <c r="A42" s="70" t="s">
        <v>147</v>
      </c>
      <c r="B42" s="71" t="s">
        <v>58</v>
      </c>
      <c r="C42" s="71" t="s">
        <v>159</v>
      </c>
      <c r="D42" s="44">
        <v>1</v>
      </c>
      <c r="E42" s="44">
        <v>23</v>
      </c>
      <c r="F42" s="69"/>
      <c r="G42" s="69"/>
      <c r="H42" s="62">
        <v>176</v>
      </c>
      <c r="I42" s="62">
        <v>132</v>
      </c>
      <c r="J42" s="59">
        <v>0.85</v>
      </c>
      <c r="K42" s="59">
        <v>0.77</v>
      </c>
      <c r="L42" s="44">
        <v>107</v>
      </c>
      <c r="M42" s="44">
        <v>9</v>
      </c>
      <c r="N42" s="96">
        <v>0.82926829268292679</v>
      </c>
      <c r="O42" s="96">
        <v>1</v>
      </c>
      <c r="P42" s="61">
        <v>0.87878787878787878</v>
      </c>
      <c r="Q42" s="32">
        <v>1.1371555273994298</v>
      </c>
      <c r="R42" s="79">
        <v>0.99974999999999992</v>
      </c>
      <c r="S42" s="32">
        <v>0.3273824127927954</v>
      </c>
      <c r="T42" s="32">
        <v>0.80724939250335592</v>
      </c>
      <c r="U42" s="32">
        <v>0.9950738916256141</v>
      </c>
      <c r="V42" s="83">
        <v>0.61009170154582948</v>
      </c>
    </row>
    <row r="43" spans="1:22" x14ac:dyDescent="0.2">
      <c r="A43" s="70" t="s">
        <v>152</v>
      </c>
      <c r="B43" s="71" t="s">
        <v>58</v>
      </c>
      <c r="C43" s="71" t="s">
        <v>159</v>
      </c>
      <c r="D43" s="44">
        <v>2</v>
      </c>
      <c r="E43" s="44">
        <v>23</v>
      </c>
      <c r="F43" s="69"/>
      <c r="G43" s="69"/>
      <c r="H43" s="62">
        <v>168</v>
      </c>
      <c r="I43" s="62">
        <v>126</v>
      </c>
      <c r="J43" s="59">
        <v>0.85</v>
      </c>
      <c r="K43" s="59">
        <v>0.77</v>
      </c>
      <c r="L43" s="44">
        <v>114</v>
      </c>
      <c r="M43" s="44">
        <v>7</v>
      </c>
      <c r="N43" s="96">
        <v>0.83333333333333337</v>
      </c>
      <c r="O43" s="96">
        <v>0.66666666666666663</v>
      </c>
      <c r="P43" s="61">
        <v>0.96031746031746035</v>
      </c>
      <c r="Q43" s="32">
        <v>0.92309651133180548</v>
      </c>
      <c r="R43" s="79">
        <v>0.94974999999999998</v>
      </c>
      <c r="S43" s="32">
        <v>0.38139462802107671</v>
      </c>
      <c r="T43" s="32">
        <v>0.39641762457683605</v>
      </c>
      <c r="U43" s="32">
        <v>9.8522167487695607E-3</v>
      </c>
      <c r="V43" s="83">
        <v>0.35100073534393772</v>
      </c>
    </row>
    <row r="44" spans="1:22" x14ac:dyDescent="0.2">
      <c r="A44" s="70" t="s">
        <v>186</v>
      </c>
      <c r="B44" s="71" t="s">
        <v>58</v>
      </c>
      <c r="C44" s="71" t="s">
        <v>159</v>
      </c>
      <c r="D44" s="44">
        <v>2</v>
      </c>
      <c r="E44" s="44">
        <v>23</v>
      </c>
      <c r="F44" s="69"/>
      <c r="G44" s="69"/>
      <c r="H44" s="62">
        <v>168</v>
      </c>
      <c r="I44" s="62">
        <v>126</v>
      </c>
      <c r="J44" s="59">
        <v>0.85</v>
      </c>
      <c r="K44" s="59">
        <v>0.77</v>
      </c>
      <c r="L44" s="44">
        <v>102</v>
      </c>
      <c r="M44" s="44">
        <v>5</v>
      </c>
      <c r="N44" s="96">
        <v>0.83750000000000002</v>
      </c>
      <c r="O44" s="96">
        <v>0.625</v>
      </c>
      <c r="P44" s="61">
        <v>0.84920634920634919</v>
      </c>
      <c r="Q44" s="32">
        <v>0.89849121466768533</v>
      </c>
      <c r="R44" s="79">
        <v>0.99924999999999997</v>
      </c>
      <c r="S44" s="32">
        <v>0.30778506036483494</v>
      </c>
      <c r="T44" s="32">
        <v>0.34919402374666347</v>
      </c>
      <c r="U44" s="32">
        <v>0.98522167487684675</v>
      </c>
      <c r="V44" s="83">
        <v>0.39416275533785899</v>
      </c>
    </row>
    <row r="45" spans="1:22" x14ac:dyDescent="0.2">
      <c r="A45" s="70" t="s">
        <v>170</v>
      </c>
      <c r="B45" s="71" t="s">
        <v>58</v>
      </c>
      <c r="C45" s="71" t="s">
        <v>159</v>
      </c>
      <c r="D45" s="44">
        <v>1</v>
      </c>
      <c r="E45" s="44">
        <v>23</v>
      </c>
      <c r="F45" s="69"/>
      <c r="G45" s="69"/>
      <c r="H45" s="62">
        <v>176</v>
      </c>
      <c r="I45" s="62">
        <v>132</v>
      </c>
      <c r="J45" s="59">
        <v>0.85</v>
      </c>
      <c r="K45" s="59">
        <v>0.77</v>
      </c>
      <c r="L45" s="44">
        <v>111</v>
      </c>
      <c r="M45" s="44">
        <v>15</v>
      </c>
      <c r="N45" s="96">
        <v>0.90384615384615385</v>
      </c>
      <c r="O45" s="96"/>
      <c r="P45" s="61">
        <v>0.95454545454545459</v>
      </c>
      <c r="Q45" s="32">
        <v>1.0633484162895928</v>
      </c>
      <c r="R45" s="79">
        <v>1</v>
      </c>
      <c r="S45" s="32">
        <v>0.3775707543765966</v>
      </c>
      <c r="T45" s="32">
        <v>0.66559543884216466</v>
      </c>
      <c r="U45" s="32">
        <v>1</v>
      </c>
      <c r="V45" s="83">
        <v>0.56942478694844256</v>
      </c>
    </row>
    <row r="46" spans="1:22" x14ac:dyDescent="0.2">
      <c r="A46" s="70" t="s">
        <v>183</v>
      </c>
      <c r="B46" s="71" t="s">
        <v>58</v>
      </c>
      <c r="C46" s="71" t="s">
        <v>159</v>
      </c>
      <c r="D46" s="44"/>
      <c r="E46" s="44">
        <v>23</v>
      </c>
      <c r="F46" s="69"/>
      <c r="G46" s="69"/>
      <c r="H46" s="62">
        <v>184</v>
      </c>
      <c r="I46" s="62">
        <v>138</v>
      </c>
      <c r="J46" s="59">
        <v>0.85</v>
      </c>
      <c r="K46" s="59">
        <v>0.77</v>
      </c>
      <c r="L46" s="44">
        <v>108</v>
      </c>
      <c r="M46" s="44">
        <v>6</v>
      </c>
      <c r="N46" s="96">
        <v>0.8392857142857143</v>
      </c>
      <c r="O46" s="96">
        <v>0.66666666666666663</v>
      </c>
      <c r="P46" s="61">
        <v>0.82608695652173914</v>
      </c>
      <c r="Q46" s="32">
        <v>0.92659791189202956</v>
      </c>
      <c r="R46" s="79">
        <v>0.99970000000000003</v>
      </c>
      <c r="S46" s="32">
        <v>0.29246878386493375</v>
      </c>
      <c r="T46" s="32">
        <v>0.40313767126677003</v>
      </c>
      <c r="U46" s="32">
        <v>0.99408866995073952</v>
      </c>
      <c r="V46" s="83">
        <v>0.41243177180434065</v>
      </c>
    </row>
    <row r="47" spans="1:22" x14ac:dyDescent="0.2">
      <c r="A47" s="70" t="s">
        <v>184</v>
      </c>
      <c r="B47" s="71" t="s">
        <v>58</v>
      </c>
      <c r="C47" s="71" t="s">
        <v>159</v>
      </c>
      <c r="D47" s="44">
        <v>2</v>
      </c>
      <c r="E47" s="44">
        <v>23</v>
      </c>
      <c r="F47" s="69"/>
      <c r="G47" s="69"/>
      <c r="H47" s="62">
        <v>168</v>
      </c>
      <c r="I47" s="62">
        <v>126</v>
      </c>
      <c r="J47" s="59">
        <v>0.85</v>
      </c>
      <c r="K47" s="59">
        <v>0.77</v>
      </c>
      <c r="L47" s="44">
        <v>83</v>
      </c>
      <c r="M47" s="44">
        <v>8</v>
      </c>
      <c r="N47" s="96">
        <v>0.8035714285714286</v>
      </c>
      <c r="O47" s="96">
        <v>0.5</v>
      </c>
      <c r="P47" s="61">
        <v>0.72222222222222221</v>
      </c>
      <c r="Q47" s="32">
        <v>0.79736440030557687</v>
      </c>
      <c r="R47" s="79">
        <v>1</v>
      </c>
      <c r="S47" s="32">
        <v>0.22365984018627297</v>
      </c>
      <c r="T47" s="32">
        <v>0.15510685707466035</v>
      </c>
      <c r="U47" s="32">
        <v>1</v>
      </c>
      <c r="V47" s="83">
        <v>0.27044501376742003</v>
      </c>
    </row>
    <row r="48" spans="1:22" x14ac:dyDescent="0.2">
      <c r="A48" s="70" t="s">
        <v>192</v>
      </c>
      <c r="B48" s="71" t="s">
        <v>58</v>
      </c>
      <c r="C48" s="71" t="s">
        <v>159</v>
      </c>
      <c r="D48" s="44"/>
      <c r="E48" s="44">
        <v>23</v>
      </c>
      <c r="F48" s="69"/>
      <c r="G48" s="69"/>
      <c r="H48" s="62">
        <v>184</v>
      </c>
      <c r="I48" s="62">
        <v>138</v>
      </c>
      <c r="J48" s="59">
        <v>0.85</v>
      </c>
      <c r="K48" s="59">
        <v>0.77</v>
      </c>
      <c r="L48" s="44">
        <v>93</v>
      </c>
      <c r="M48" s="44">
        <v>34</v>
      </c>
      <c r="N48" s="96">
        <v>0.84848484848484851</v>
      </c>
      <c r="O48" s="96">
        <v>0.82608695652173914</v>
      </c>
      <c r="P48" s="61">
        <v>0.92028985507246375</v>
      </c>
      <c r="Q48" s="32">
        <v>1.0355288360403452</v>
      </c>
      <c r="R48" s="79">
        <v>1</v>
      </c>
      <c r="S48" s="32">
        <v>0.35487689557348645</v>
      </c>
      <c r="T48" s="32">
        <v>0.6122028392370098</v>
      </c>
      <c r="U48" s="32">
        <v>1</v>
      </c>
      <c r="V48" s="83">
        <v>0.53518588066472328</v>
      </c>
    </row>
    <row r="49" spans="1:22" x14ac:dyDescent="0.2">
      <c r="A49" s="70" t="s">
        <v>198</v>
      </c>
      <c r="B49" s="71" t="s">
        <v>58</v>
      </c>
      <c r="C49" s="71" t="s">
        <v>159</v>
      </c>
      <c r="D49" s="44"/>
      <c r="E49" s="44">
        <v>19</v>
      </c>
      <c r="F49" s="69"/>
      <c r="G49" s="69"/>
      <c r="H49" s="62">
        <v>152</v>
      </c>
      <c r="I49" s="62">
        <v>60</v>
      </c>
      <c r="J49" s="59">
        <v>0.85</v>
      </c>
      <c r="K49" s="59">
        <v>0.77</v>
      </c>
      <c r="L49" s="44">
        <v>37</v>
      </c>
      <c r="M49" s="44"/>
      <c r="N49" s="96">
        <v>1</v>
      </c>
      <c r="O49" s="96"/>
      <c r="P49" s="61">
        <v>0.6166666666666667</v>
      </c>
      <c r="Q49" s="32">
        <v>1.1764705882352942</v>
      </c>
      <c r="R49" s="79"/>
      <c r="S49" s="32">
        <v>0.15373075091284336</v>
      </c>
      <c r="T49" s="32">
        <v>0.8827046395938789</v>
      </c>
      <c r="U49" s="32">
        <v>0</v>
      </c>
      <c r="V49" s="83">
        <v>0.46639592572802502</v>
      </c>
    </row>
    <row r="50" spans="1:22" x14ac:dyDescent="0.2">
      <c r="A50" s="58" t="s">
        <v>81</v>
      </c>
      <c r="B50" s="32" t="s">
        <v>77</v>
      </c>
      <c r="C50" s="32" t="s">
        <v>157</v>
      </c>
      <c r="D50" s="44">
        <v>3</v>
      </c>
      <c r="E50" s="44">
        <v>23</v>
      </c>
      <c r="F50" s="69">
        <v>18</v>
      </c>
      <c r="G50" s="44">
        <v>8</v>
      </c>
      <c r="H50" s="62">
        <v>134</v>
      </c>
      <c r="I50" s="62">
        <v>50.25</v>
      </c>
      <c r="J50" s="59">
        <v>0.73</v>
      </c>
      <c r="K50" s="59">
        <v>0.55000000000000004</v>
      </c>
      <c r="L50" s="44">
        <v>60</v>
      </c>
      <c r="M50" s="44">
        <v>22</v>
      </c>
      <c r="N50" s="96">
        <v>0.69456066945606698</v>
      </c>
      <c r="O50" s="96">
        <v>0.4152542372881356</v>
      </c>
      <c r="P50" s="61">
        <v>1.6318407960199004</v>
      </c>
      <c r="Q50" s="32">
        <v>0.85323033800893622</v>
      </c>
      <c r="R50" s="79">
        <v>0.99712499999999993</v>
      </c>
      <c r="S50" s="32">
        <v>0.82626950973028168</v>
      </c>
      <c r="T50" s="32">
        <v>0.26232729737740951</v>
      </c>
      <c r="U50" s="32">
        <v>0.94334975369457996</v>
      </c>
      <c r="V50" s="83">
        <v>0.58420353856791907</v>
      </c>
    </row>
    <row r="51" spans="1:22" x14ac:dyDescent="0.2">
      <c r="A51" s="58" t="s">
        <v>82</v>
      </c>
      <c r="B51" s="32" t="s">
        <v>77</v>
      </c>
      <c r="C51" s="32" t="s">
        <v>157</v>
      </c>
      <c r="D51" s="44">
        <v>1</v>
      </c>
      <c r="E51" s="44">
        <v>23</v>
      </c>
      <c r="F51" s="69"/>
      <c r="G51" s="44">
        <v>8</v>
      </c>
      <c r="H51" s="62">
        <v>168</v>
      </c>
      <c r="I51" s="62">
        <v>63</v>
      </c>
      <c r="J51" s="59">
        <v>0.73</v>
      </c>
      <c r="K51" s="59">
        <v>0.55000000000000004</v>
      </c>
      <c r="L51" s="44">
        <v>57</v>
      </c>
      <c r="M51" s="44">
        <v>32</v>
      </c>
      <c r="N51" s="96">
        <v>0.67441860465116277</v>
      </c>
      <c r="O51" s="96">
        <v>0.41095890410958902</v>
      </c>
      <c r="P51" s="61">
        <v>1.4126984126984128</v>
      </c>
      <c r="Q51" s="32">
        <v>0.83552955486692337</v>
      </c>
      <c r="R51" s="79">
        <v>0.99724999999999997</v>
      </c>
      <c r="S51" s="32">
        <v>0.68109072490720379</v>
      </c>
      <c r="T51" s="32">
        <v>0.2283551519125358</v>
      </c>
      <c r="U51" s="32">
        <v>0.94581280788177291</v>
      </c>
      <c r="V51" s="83">
        <v>0.50383192535706012</v>
      </c>
    </row>
    <row r="52" spans="1:22" x14ac:dyDescent="0.2">
      <c r="A52" s="58" t="s">
        <v>85</v>
      </c>
      <c r="B52" s="32" t="s">
        <v>77</v>
      </c>
      <c r="C52" s="32" t="s">
        <v>157</v>
      </c>
      <c r="D52" s="44">
        <v>2</v>
      </c>
      <c r="E52" s="44">
        <v>23</v>
      </c>
      <c r="F52" s="69">
        <v>3</v>
      </c>
      <c r="G52" s="44">
        <v>8</v>
      </c>
      <c r="H52" s="62">
        <v>157</v>
      </c>
      <c r="I52" s="62">
        <v>58.875</v>
      </c>
      <c r="J52" s="59">
        <v>0.73</v>
      </c>
      <c r="K52" s="59">
        <v>0.55000000000000004</v>
      </c>
      <c r="L52" s="44">
        <v>57</v>
      </c>
      <c r="M52" s="44">
        <v>29</v>
      </c>
      <c r="N52" s="96">
        <v>0.60276679841897229</v>
      </c>
      <c r="O52" s="96">
        <v>0.35294117647058826</v>
      </c>
      <c r="P52" s="61">
        <v>1.4607218683651804</v>
      </c>
      <c r="Q52" s="32">
        <v>0.73370958649310603</v>
      </c>
      <c r="R52" s="79">
        <v>0.99775000000000003</v>
      </c>
      <c r="S52" s="32">
        <v>0.71290559718810886</v>
      </c>
      <c r="T52" s="32">
        <v>3.2937652637369808E-2</v>
      </c>
      <c r="U52" s="32">
        <v>0.95566502463054248</v>
      </c>
      <c r="V52" s="83">
        <v>0.43119596488451967</v>
      </c>
    </row>
    <row r="53" spans="1:22" x14ac:dyDescent="0.2">
      <c r="A53" s="58" t="s">
        <v>94</v>
      </c>
      <c r="B53" s="32" t="s">
        <v>77</v>
      </c>
      <c r="C53" s="32" t="s">
        <v>157</v>
      </c>
      <c r="D53" s="44">
        <v>0.5</v>
      </c>
      <c r="E53" s="44">
        <v>23</v>
      </c>
      <c r="F53" s="69"/>
      <c r="G53" s="44">
        <v>8</v>
      </c>
      <c r="H53" s="62">
        <v>172</v>
      </c>
      <c r="I53" s="62">
        <v>64.5</v>
      </c>
      <c r="J53" s="59">
        <v>0.73</v>
      </c>
      <c r="K53" s="59">
        <v>0.55000000000000004</v>
      </c>
      <c r="L53" s="44">
        <v>51</v>
      </c>
      <c r="M53" s="44">
        <v>32</v>
      </c>
      <c r="N53" s="96">
        <v>0.69705882352941173</v>
      </c>
      <c r="O53" s="96">
        <v>0.42519685039370081</v>
      </c>
      <c r="P53" s="61">
        <v>1.2868217054263567</v>
      </c>
      <c r="Q53" s="32">
        <v>0.86398014162961145</v>
      </c>
      <c r="R53" s="79">
        <v>0.99733333333333329</v>
      </c>
      <c r="S53" s="32">
        <v>0.59769915490461767</v>
      </c>
      <c r="T53" s="32">
        <v>0.28295880782474203</v>
      </c>
      <c r="U53" s="32">
        <v>0.94745484400656743</v>
      </c>
      <c r="V53" s="83">
        <v>0.49104156762886864</v>
      </c>
    </row>
    <row r="54" spans="1:22" x14ac:dyDescent="0.2">
      <c r="A54" s="58" t="s">
        <v>86</v>
      </c>
      <c r="B54" s="32" t="s">
        <v>77</v>
      </c>
      <c r="C54" s="32" t="s">
        <v>157</v>
      </c>
      <c r="D54" s="44">
        <v>9</v>
      </c>
      <c r="E54" s="44">
        <v>23</v>
      </c>
      <c r="F54" s="69"/>
      <c r="G54" s="44">
        <v>8</v>
      </c>
      <c r="H54" s="62">
        <v>104</v>
      </c>
      <c r="I54" s="62">
        <v>39</v>
      </c>
      <c r="J54" s="59">
        <v>0.73</v>
      </c>
      <c r="K54" s="59">
        <v>0.55000000000000004</v>
      </c>
      <c r="L54" s="44">
        <v>31</v>
      </c>
      <c r="M54" s="44">
        <v>25</v>
      </c>
      <c r="N54" s="96">
        <v>0.61464354527938347</v>
      </c>
      <c r="O54" s="96">
        <v>0.33333333333333331</v>
      </c>
      <c r="P54" s="61">
        <v>1.4358974358974359</v>
      </c>
      <c r="Q54" s="32">
        <v>0.72401903267371637</v>
      </c>
      <c r="R54" s="79">
        <v>0.99762499999999998</v>
      </c>
      <c r="S54" s="32">
        <v>0.69645975551674866</v>
      </c>
      <c r="T54" s="32">
        <v>1.4339102429378437E-2</v>
      </c>
      <c r="U54" s="32">
        <v>0.95320197044334953</v>
      </c>
      <c r="V54" s="83">
        <v>0.41517968312009218</v>
      </c>
    </row>
    <row r="55" spans="1:22" x14ac:dyDescent="0.2">
      <c r="A55" s="58" t="s">
        <v>80</v>
      </c>
      <c r="B55" s="32" t="s">
        <v>77</v>
      </c>
      <c r="C55" s="32" t="s">
        <v>157</v>
      </c>
      <c r="D55" s="44">
        <v>4.5</v>
      </c>
      <c r="E55" s="44">
        <v>23</v>
      </c>
      <c r="F55" s="69"/>
      <c r="G55" s="44">
        <v>8</v>
      </c>
      <c r="H55" s="62">
        <v>140</v>
      </c>
      <c r="I55" s="62">
        <v>52.5</v>
      </c>
      <c r="J55" s="59">
        <v>0.73</v>
      </c>
      <c r="K55" s="59">
        <v>0.55000000000000004</v>
      </c>
      <c r="L55" s="44">
        <v>43</v>
      </c>
      <c r="M55" s="44">
        <v>13</v>
      </c>
      <c r="N55" s="96">
        <v>0.63731656184486374</v>
      </c>
      <c r="O55" s="96">
        <v>0.45652173913043476</v>
      </c>
      <c r="P55" s="61">
        <v>1.0666666666666667</v>
      </c>
      <c r="Q55" s="32">
        <v>0.85153795589027692</v>
      </c>
      <c r="R55" s="79">
        <v>0.99762499999999998</v>
      </c>
      <c r="S55" s="32">
        <v>0.45184949992062234</v>
      </c>
      <c r="T55" s="32">
        <v>0.25907920089173581</v>
      </c>
      <c r="U55" s="32">
        <v>0.95320197044334953</v>
      </c>
      <c r="V55" s="83">
        <v>0.41523811240989611</v>
      </c>
    </row>
    <row r="56" spans="1:22" x14ac:dyDescent="0.2">
      <c r="A56" s="58" t="s">
        <v>83</v>
      </c>
      <c r="B56" s="32" t="s">
        <v>77</v>
      </c>
      <c r="C56" s="32" t="s">
        <v>157</v>
      </c>
      <c r="D56" s="44">
        <v>10</v>
      </c>
      <c r="E56" s="44">
        <v>23</v>
      </c>
      <c r="F56" s="69"/>
      <c r="G56" s="44">
        <v>8</v>
      </c>
      <c r="H56" s="62">
        <v>96</v>
      </c>
      <c r="I56" s="62">
        <v>36</v>
      </c>
      <c r="J56" s="59">
        <v>0.73</v>
      </c>
      <c r="K56" s="59">
        <v>0.55000000000000004</v>
      </c>
      <c r="L56" s="44">
        <v>41</v>
      </c>
      <c r="M56" s="44">
        <v>18</v>
      </c>
      <c r="N56" s="96">
        <v>0.59411764705882353</v>
      </c>
      <c r="O56" s="96">
        <v>0.34057971014492755</v>
      </c>
      <c r="P56" s="61">
        <v>1.6388888888888888</v>
      </c>
      <c r="Q56" s="32">
        <v>0.71654781355934005</v>
      </c>
      <c r="R56" s="79">
        <v>0.99650000000000005</v>
      </c>
      <c r="S56" s="32">
        <v>0.83093877335026722</v>
      </c>
      <c r="T56" s="32">
        <v>0</v>
      </c>
      <c r="U56" s="32">
        <v>0.93103448275862177</v>
      </c>
      <c r="V56" s="83">
        <v>0.46702589628348246</v>
      </c>
    </row>
    <row r="57" spans="1:22" x14ac:dyDescent="0.2">
      <c r="A57" s="58" t="s">
        <v>84</v>
      </c>
      <c r="B57" s="32" t="s">
        <v>77</v>
      </c>
      <c r="C57" s="32" t="s">
        <v>157</v>
      </c>
      <c r="D57" s="44"/>
      <c r="E57" s="44">
        <v>23</v>
      </c>
      <c r="F57" s="69">
        <v>42.25</v>
      </c>
      <c r="G57" s="44">
        <v>8</v>
      </c>
      <c r="H57" s="62">
        <v>133.75</v>
      </c>
      <c r="I57" s="62">
        <v>50.15625</v>
      </c>
      <c r="J57" s="59">
        <v>0.73</v>
      </c>
      <c r="K57" s="59">
        <v>0.55000000000000004</v>
      </c>
      <c r="L57" s="44">
        <v>67</v>
      </c>
      <c r="M57" s="44">
        <v>28</v>
      </c>
      <c r="N57" s="96">
        <v>0.6400778210116731</v>
      </c>
      <c r="O57" s="96">
        <v>0.3263888888888889</v>
      </c>
      <c r="P57" s="61">
        <v>1.8940809968847352</v>
      </c>
      <c r="Q57" s="32">
        <v>0.73512663816352308</v>
      </c>
      <c r="R57" s="79">
        <v>0.998</v>
      </c>
      <c r="S57" s="32">
        <v>1</v>
      </c>
      <c r="T57" s="32">
        <v>3.5657322444768866E-2</v>
      </c>
      <c r="U57" s="32">
        <v>0.96059113300492616</v>
      </c>
      <c r="V57" s="83">
        <v>0.56210490840063865</v>
      </c>
    </row>
    <row r="58" spans="1:22" x14ac:dyDescent="0.2">
      <c r="A58" s="57" t="s">
        <v>18</v>
      </c>
      <c r="B58" s="32" t="s">
        <v>77</v>
      </c>
      <c r="C58" s="32" t="s">
        <v>157</v>
      </c>
      <c r="D58" s="44">
        <v>3.5</v>
      </c>
      <c r="E58" s="44">
        <v>23</v>
      </c>
      <c r="F58" s="69"/>
      <c r="G58" s="44">
        <v>8</v>
      </c>
      <c r="H58" s="62">
        <v>148</v>
      </c>
      <c r="I58" s="62">
        <v>55.5</v>
      </c>
      <c r="J58" s="59">
        <v>0.85</v>
      </c>
      <c r="K58" s="59">
        <v>0.77</v>
      </c>
      <c r="L58" s="44">
        <v>45</v>
      </c>
      <c r="M58" s="44">
        <v>3</v>
      </c>
      <c r="N58" s="96">
        <v>0.70491803278688525</v>
      </c>
      <c r="O58" s="96">
        <v>0.83333333333333337</v>
      </c>
      <c r="P58" s="61">
        <v>0.86486486486486491</v>
      </c>
      <c r="Q58" s="32">
        <v>0.95578320747076773</v>
      </c>
      <c r="R58" s="79">
        <v>1</v>
      </c>
      <c r="S58" s="32">
        <v>0.31815860947469143</v>
      </c>
      <c r="T58" s="32">
        <v>0.45915141364650308</v>
      </c>
      <c r="U58" s="32">
        <v>1</v>
      </c>
      <c r="V58" s="83">
        <v>0.44978951040453752</v>
      </c>
    </row>
    <row r="59" spans="1:22" x14ac:dyDescent="0.2">
      <c r="A59" s="57" t="s">
        <v>197</v>
      </c>
      <c r="B59" s="32" t="s">
        <v>77</v>
      </c>
      <c r="C59" s="32" t="s">
        <v>157</v>
      </c>
      <c r="D59" s="44">
        <v>2</v>
      </c>
      <c r="E59" s="44">
        <v>23</v>
      </c>
      <c r="F59" s="69"/>
      <c r="G59" s="44">
        <v>8</v>
      </c>
      <c r="H59" s="62">
        <v>160</v>
      </c>
      <c r="I59" s="62">
        <v>60</v>
      </c>
      <c r="J59" s="59">
        <v>0.85</v>
      </c>
      <c r="K59" s="59">
        <v>0.77</v>
      </c>
      <c r="L59" s="44">
        <v>57</v>
      </c>
      <c r="M59" s="44">
        <v>7</v>
      </c>
      <c r="N59" s="96">
        <v>0.81699999999999995</v>
      </c>
      <c r="O59" s="96">
        <v>0.57099999999999995</v>
      </c>
      <c r="P59" s="61">
        <v>1.0666666666666667</v>
      </c>
      <c r="Q59" s="32">
        <v>0.85136745607333841</v>
      </c>
      <c r="R59" s="79"/>
      <c r="S59" s="32">
        <v>0.45184949992062234</v>
      </c>
      <c r="T59" s="32">
        <v>0.25875196991351873</v>
      </c>
      <c r="U59" s="32">
        <v>0</v>
      </c>
      <c r="V59" s="83">
        <v>0.31977066142536348</v>
      </c>
    </row>
    <row r="60" spans="1:22" x14ac:dyDescent="0.2">
      <c r="A60" s="56" t="s">
        <v>134</v>
      </c>
      <c r="B60" s="72" t="s">
        <v>145</v>
      </c>
      <c r="C60" s="32" t="s">
        <v>156</v>
      </c>
      <c r="D60" s="44">
        <v>6</v>
      </c>
      <c r="E60" s="44">
        <v>23</v>
      </c>
      <c r="F60" s="91"/>
      <c r="G60" s="44">
        <v>40</v>
      </c>
      <c r="H60" s="62">
        <v>96</v>
      </c>
      <c r="I60" s="62">
        <v>43.2</v>
      </c>
      <c r="J60" s="59">
        <v>0.85</v>
      </c>
      <c r="K60" s="59">
        <v>0.77</v>
      </c>
      <c r="L60" s="44">
        <v>48</v>
      </c>
      <c r="M60" s="44">
        <v>16</v>
      </c>
      <c r="N60" s="96">
        <v>0.9452054794520548</v>
      </c>
      <c r="O60" s="96">
        <v>0.90909090909090906</v>
      </c>
      <c r="P60" s="61">
        <v>1.4814814814814814</v>
      </c>
      <c r="Q60" s="32">
        <v>1.1463219953440449</v>
      </c>
      <c r="R60" s="79">
        <v>0.99974999999999992</v>
      </c>
      <c r="S60" s="32">
        <v>0.72665855250392475</v>
      </c>
      <c r="T60" s="32">
        <v>0.82484209334123271</v>
      </c>
      <c r="U60" s="32">
        <v>0.9950738916256141</v>
      </c>
      <c r="V60" s="83">
        <v>0.79768267979288232</v>
      </c>
    </row>
    <row r="61" spans="1:22" x14ac:dyDescent="0.2">
      <c r="A61" s="70" t="s">
        <v>137</v>
      </c>
      <c r="B61" s="71" t="s">
        <v>90</v>
      </c>
      <c r="C61" s="32" t="s">
        <v>160</v>
      </c>
      <c r="D61" s="44">
        <v>5</v>
      </c>
      <c r="E61" s="44">
        <v>23</v>
      </c>
      <c r="F61" s="69"/>
      <c r="G61" s="44">
        <v>8</v>
      </c>
      <c r="H61" s="62">
        <v>136</v>
      </c>
      <c r="I61" s="62">
        <v>81.599999999999994</v>
      </c>
      <c r="J61" s="59">
        <v>0.85</v>
      </c>
      <c r="K61" s="59">
        <v>0.77</v>
      </c>
      <c r="L61" s="44">
        <v>62</v>
      </c>
      <c r="M61" s="44">
        <v>13</v>
      </c>
      <c r="N61" s="96">
        <v>0.83076923076923082</v>
      </c>
      <c r="O61" s="96">
        <v>0.90909090909090906</v>
      </c>
      <c r="P61" s="61">
        <v>0.91911764705882359</v>
      </c>
      <c r="Q61" s="32">
        <v>1.0790065549423837</v>
      </c>
      <c r="R61" s="79">
        <v>1</v>
      </c>
      <c r="S61" s="32">
        <v>0.35410032404770136</v>
      </c>
      <c r="T61" s="32">
        <v>0.69564724840076075</v>
      </c>
      <c r="U61" s="32">
        <v>1</v>
      </c>
      <c r="V61" s="83">
        <v>0.57238640760180792</v>
      </c>
    </row>
    <row r="62" spans="1:22" x14ac:dyDescent="0.2">
      <c r="A62" s="56" t="s">
        <v>16</v>
      </c>
      <c r="B62" s="32" t="s">
        <v>90</v>
      </c>
      <c r="C62" s="32" t="s">
        <v>177</v>
      </c>
      <c r="D62" s="44">
        <v>8</v>
      </c>
      <c r="E62" s="44">
        <v>23</v>
      </c>
      <c r="F62" s="69">
        <v>10</v>
      </c>
      <c r="G62" s="44">
        <v>8</v>
      </c>
      <c r="H62" s="62">
        <v>102</v>
      </c>
      <c r="I62" s="62">
        <v>61.2</v>
      </c>
      <c r="J62" s="59">
        <v>0.85</v>
      </c>
      <c r="K62" s="59">
        <v>0.77</v>
      </c>
      <c r="L62" s="44">
        <v>64</v>
      </c>
      <c r="M62" s="44">
        <v>13</v>
      </c>
      <c r="N62" s="96">
        <v>0.89473684210526316</v>
      </c>
      <c r="O62" s="96">
        <v>0.7857142857142857</v>
      </c>
      <c r="P62" s="61">
        <v>1.2581699346405228</v>
      </c>
      <c r="Q62" s="32">
        <v>1.0365198711063373</v>
      </c>
      <c r="R62" s="79">
        <v>1</v>
      </c>
      <c r="S62" s="32">
        <v>0.5787177547634389</v>
      </c>
      <c r="T62" s="32">
        <v>0.61410487866388486</v>
      </c>
      <c r="U62" s="32">
        <v>1</v>
      </c>
      <c r="V62" s="83">
        <v>0.63677018504229566</v>
      </c>
    </row>
    <row r="63" spans="1:22" x14ac:dyDescent="0.2">
      <c r="A63" s="56" t="s">
        <v>92</v>
      </c>
      <c r="B63" s="32" t="s">
        <v>90</v>
      </c>
      <c r="C63" s="32" t="s">
        <v>160</v>
      </c>
      <c r="D63" s="44">
        <v>0</v>
      </c>
      <c r="E63" s="44">
        <v>23</v>
      </c>
      <c r="F63" s="69"/>
      <c r="G63" s="44">
        <v>8</v>
      </c>
      <c r="H63" s="62">
        <v>176</v>
      </c>
      <c r="I63" s="62">
        <v>105.6</v>
      </c>
      <c r="J63" s="59">
        <v>0.85</v>
      </c>
      <c r="K63" s="59">
        <v>0.77</v>
      </c>
      <c r="L63" s="44">
        <v>74</v>
      </c>
      <c r="M63" s="44">
        <v>7</v>
      </c>
      <c r="N63" s="96">
        <v>0.92771084337349397</v>
      </c>
      <c r="O63" s="96">
        <v>0.91666666666666663</v>
      </c>
      <c r="P63" s="61">
        <v>0.76704545454545459</v>
      </c>
      <c r="Q63" s="32">
        <v>1.1409503560460328</v>
      </c>
      <c r="R63" s="79">
        <v>1</v>
      </c>
      <c r="S63" s="32">
        <v>0.25335460895668871</v>
      </c>
      <c r="T63" s="32">
        <v>0.8145325996791265</v>
      </c>
      <c r="U63" s="32">
        <v>1</v>
      </c>
      <c r="V63" s="83">
        <v>0.58054924388611684</v>
      </c>
    </row>
    <row r="64" spans="1:22" x14ac:dyDescent="0.2">
      <c r="A64" s="56" t="s">
        <v>23</v>
      </c>
      <c r="B64" s="32" t="s">
        <v>90</v>
      </c>
      <c r="C64" s="32" t="s">
        <v>177</v>
      </c>
      <c r="D64" s="44">
        <v>3</v>
      </c>
      <c r="E64" s="44">
        <v>23</v>
      </c>
      <c r="F64" s="69"/>
      <c r="G64" s="44">
        <v>8</v>
      </c>
      <c r="H64" s="62">
        <v>152</v>
      </c>
      <c r="I64" s="62">
        <v>91.2</v>
      </c>
      <c r="J64" s="59">
        <v>0.85</v>
      </c>
      <c r="K64" s="59">
        <v>0.77</v>
      </c>
      <c r="L64" s="44">
        <v>86</v>
      </c>
      <c r="M64" s="44">
        <v>14</v>
      </c>
      <c r="N64" s="96">
        <v>0.875</v>
      </c>
      <c r="O64" s="96">
        <v>0.83333333333333337</v>
      </c>
      <c r="P64" s="61">
        <v>1.0964912280701753</v>
      </c>
      <c r="Q64" s="32">
        <v>1.0558314234784825</v>
      </c>
      <c r="R64" s="79">
        <v>0.99900000000000011</v>
      </c>
      <c r="S64" s="32">
        <v>0.47160785755466605</v>
      </c>
      <c r="T64" s="32">
        <v>0.65116848545888006</v>
      </c>
      <c r="U64" s="32">
        <v>0.9802955665024653</v>
      </c>
      <c r="V64" s="83">
        <v>0.60327891100634234</v>
      </c>
    </row>
    <row r="65" spans="1:22" x14ac:dyDescent="0.2">
      <c r="A65" s="56" t="s">
        <v>14</v>
      </c>
      <c r="B65" s="32" t="s">
        <v>90</v>
      </c>
      <c r="C65" s="32" t="s">
        <v>160</v>
      </c>
      <c r="D65" s="44">
        <v>6</v>
      </c>
      <c r="E65" s="44">
        <v>23</v>
      </c>
      <c r="F65" s="69"/>
      <c r="G65" s="44">
        <v>8</v>
      </c>
      <c r="H65" s="62">
        <v>128</v>
      </c>
      <c r="I65" s="62">
        <v>76.8</v>
      </c>
      <c r="J65" s="59">
        <v>0.85</v>
      </c>
      <c r="K65" s="59">
        <v>0.77</v>
      </c>
      <c r="L65" s="44">
        <v>62</v>
      </c>
      <c r="M65" s="44">
        <v>21</v>
      </c>
      <c r="N65" s="96">
        <v>0.82857142857142863</v>
      </c>
      <c r="O65" s="96">
        <v>0.9375</v>
      </c>
      <c r="P65" s="61">
        <v>1.0807291666666667</v>
      </c>
      <c r="Q65" s="32">
        <v>1.0961611917494269</v>
      </c>
      <c r="R65" s="79">
        <v>1</v>
      </c>
      <c r="S65" s="32">
        <v>0.46116571082711549</v>
      </c>
      <c r="T65" s="32">
        <v>0.72857120506021045</v>
      </c>
      <c r="U65" s="32">
        <v>1</v>
      </c>
      <c r="V65" s="83">
        <v>0.63538161214929667</v>
      </c>
    </row>
    <row r="66" spans="1:22" x14ac:dyDescent="0.2">
      <c r="A66" s="56" t="s">
        <v>19</v>
      </c>
      <c r="B66" s="32" t="s">
        <v>90</v>
      </c>
      <c r="C66" s="32" t="s">
        <v>177</v>
      </c>
      <c r="D66" s="44">
        <v>2</v>
      </c>
      <c r="E66" s="44">
        <v>23</v>
      </c>
      <c r="F66" s="69">
        <v>25</v>
      </c>
      <c r="G66" s="44">
        <v>8</v>
      </c>
      <c r="H66" s="62">
        <v>135</v>
      </c>
      <c r="I66" s="62">
        <v>81</v>
      </c>
      <c r="J66" s="59">
        <v>0.85</v>
      </c>
      <c r="K66" s="59">
        <v>0.77</v>
      </c>
      <c r="L66" s="44">
        <v>58</v>
      </c>
      <c r="M66" s="44">
        <v>17</v>
      </c>
      <c r="N66" s="96">
        <v>0.89655172413793105</v>
      </c>
      <c r="O66" s="96">
        <v>0.90909090909090906</v>
      </c>
      <c r="P66" s="61">
        <v>0.92592592592592593</v>
      </c>
      <c r="Q66" s="32">
        <v>1.1177021392769135</v>
      </c>
      <c r="R66" s="79">
        <v>0.99899999999999989</v>
      </c>
      <c r="S66" s="32">
        <v>0.35861071422271612</v>
      </c>
      <c r="T66" s="32">
        <v>0.76991356810617506</v>
      </c>
      <c r="U66" s="32">
        <v>0.98029556650246086</v>
      </c>
      <c r="V66" s="83">
        <v>0.60586548369824711</v>
      </c>
    </row>
    <row r="67" spans="1:22" x14ac:dyDescent="0.2">
      <c r="A67" s="56" t="s">
        <v>93</v>
      </c>
      <c r="B67" s="32" t="s">
        <v>90</v>
      </c>
      <c r="C67" s="32" t="s">
        <v>177</v>
      </c>
      <c r="D67" s="44">
        <v>3</v>
      </c>
      <c r="E67" s="44">
        <v>23</v>
      </c>
      <c r="F67" s="69"/>
      <c r="G67" s="44">
        <v>8</v>
      </c>
      <c r="H67" s="62">
        <v>152</v>
      </c>
      <c r="I67" s="62">
        <v>91.2</v>
      </c>
      <c r="J67" s="59">
        <v>0.85</v>
      </c>
      <c r="K67" s="59">
        <v>0.77</v>
      </c>
      <c r="L67" s="44">
        <v>62</v>
      </c>
      <c r="M67" s="44">
        <v>10</v>
      </c>
      <c r="N67" s="96">
        <v>0.79069767441860461</v>
      </c>
      <c r="O67" s="96">
        <v>1</v>
      </c>
      <c r="P67" s="61">
        <v>0.78947368421052633</v>
      </c>
      <c r="Q67" s="32">
        <v>1.1144669284204167</v>
      </c>
      <c r="R67" s="79">
        <v>0.99950000000000006</v>
      </c>
      <c r="S67" s="32">
        <v>0.26821299955715611</v>
      </c>
      <c r="T67" s="32">
        <v>0.7637044047632503</v>
      </c>
      <c r="U67" s="32">
        <v>0.99014778325123265</v>
      </c>
      <c r="V67" s="83">
        <v>0.56337761026930611</v>
      </c>
    </row>
    <row r="68" spans="1:22" x14ac:dyDescent="0.2">
      <c r="A68" s="56" t="s">
        <v>154</v>
      </c>
      <c r="B68" s="32" t="s">
        <v>90</v>
      </c>
      <c r="C68" s="32" t="s">
        <v>160</v>
      </c>
      <c r="D68" s="44">
        <v>2</v>
      </c>
      <c r="E68" s="44">
        <v>23</v>
      </c>
      <c r="F68" s="69"/>
      <c r="G68" s="44">
        <v>8</v>
      </c>
      <c r="H68" s="62">
        <v>160</v>
      </c>
      <c r="I68" s="62">
        <v>96</v>
      </c>
      <c r="J68" s="59">
        <v>0.85</v>
      </c>
      <c r="K68" s="59">
        <v>0.77</v>
      </c>
      <c r="L68" s="44">
        <v>63</v>
      </c>
      <c r="M68" s="44">
        <v>6</v>
      </c>
      <c r="N68" s="96">
        <v>0.84</v>
      </c>
      <c r="O68" s="96">
        <v>0.54545454545454541</v>
      </c>
      <c r="P68" s="61">
        <v>0.71875</v>
      </c>
      <c r="Q68" s="32">
        <v>0.84830891034099587</v>
      </c>
      <c r="R68" s="79">
        <v>0.99974999999999992</v>
      </c>
      <c r="S68" s="32">
        <v>0.22135954119701542</v>
      </c>
      <c r="T68" s="32">
        <v>0.25288187028592146</v>
      </c>
      <c r="U68" s="32">
        <v>0.9950738916256141</v>
      </c>
      <c r="V68" s="83">
        <v>0.31291602432988302</v>
      </c>
    </row>
    <row r="69" spans="1:22" x14ac:dyDescent="0.2">
      <c r="A69" s="56" t="s">
        <v>176</v>
      </c>
      <c r="B69" s="32" t="s">
        <v>90</v>
      </c>
      <c r="C69" s="32" t="s">
        <v>177</v>
      </c>
      <c r="D69" s="44">
        <v>2</v>
      </c>
      <c r="E69" s="44">
        <v>23</v>
      </c>
      <c r="F69" s="69"/>
      <c r="G69" s="44">
        <v>8</v>
      </c>
      <c r="H69" s="62">
        <v>160</v>
      </c>
      <c r="I69" s="62">
        <v>96</v>
      </c>
      <c r="J69" s="59">
        <v>0.85</v>
      </c>
      <c r="K69" s="59">
        <v>0.77</v>
      </c>
      <c r="L69" s="44">
        <v>52</v>
      </c>
      <c r="M69" s="44">
        <v>17</v>
      </c>
      <c r="N69" s="96">
        <v>0.67307692307692313</v>
      </c>
      <c r="O69" s="96">
        <v>0.83333333333333337</v>
      </c>
      <c r="P69" s="61">
        <v>0.71875</v>
      </c>
      <c r="Q69" s="32">
        <v>0.93705314293549591</v>
      </c>
      <c r="R69" s="79">
        <v>0.99900000000000011</v>
      </c>
      <c r="S69" s="32">
        <v>0.22135954119701542</v>
      </c>
      <c r="T69" s="32">
        <v>0.42320382466958001</v>
      </c>
      <c r="U69" s="32">
        <v>0.9802955665024653</v>
      </c>
      <c r="V69" s="83">
        <v>0.38808307129021447</v>
      </c>
    </row>
    <row r="70" spans="1:22" x14ac:dyDescent="0.2">
      <c r="A70" s="56" t="s">
        <v>178</v>
      </c>
      <c r="B70" s="32" t="s">
        <v>90</v>
      </c>
      <c r="C70" s="32" t="s">
        <v>177</v>
      </c>
      <c r="D70" s="44">
        <v>5</v>
      </c>
      <c r="E70" s="44">
        <v>23</v>
      </c>
      <c r="F70" s="69"/>
      <c r="G70" s="44">
        <v>8</v>
      </c>
      <c r="H70" s="62">
        <v>136</v>
      </c>
      <c r="I70" s="62">
        <v>81.599999999999994</v>
      </c>
      <c r="J70" s="59">
        <v>0.85</v>
      </c>
      <c r="K70" s="59">
        <v>0.77</v>
      </c>
      <c r="L70" s="44">
        <v>43</v>
      </c>
      <c r="M70" s="44">
        <v>17</v>
      </c>
      <c r="N70" s="96">
        <v>0.8214285714285714</v>
      </c>
      <c r="O70" s="96">
        <v>0.66666666666666663</v>
      </c>
      <c r="P70" s="61">
        <v>0.73529411764705888</v>
      </c>
      <c r="Q70" s="32">
        <v>0.91609371021135722</v>
      </c>
      <c r="R70" s="79">
        <v>0.99900000000000011</v>
      </c>
      <c r="S70" s="32">
        <v>0.23231978932230143</v>
      </c>
      <c r="T70" s="32">
        <v>0.38297753119696781</v>
      </c>
      <c r="U70" s="32">
        <v>0.9802955665024653</v>
      </c>
      <c r="V70" s="83">
        <v>0.3749133508839177</v>
      </c>
    </row>
    <row r="71" spans="1:22" x14ac:dyDescent="0.2">
      <c r="A71" s="63" t="s">
        <v>179</v>
      </c>
      <c r="B71" s="32" t="s">
        <v>90</v>
      </c>
      <c r="C71" s="32" t="s">
        <v>177</v>
      </c>
      <c r="D71" s="44">
        <v>7</v>
      </c>
      <c r="E71" s="44">
        <v>23</v>
      </c>
      <c r="F71" s="69"/>
      <c r="G71" s="44">
        <v>8</v>
      </c>
      <c r="H71" s="62">
        <v>120</v>
      </c>
      <c r="I71" s="62">
        <v>72</v>
      </c>
      <c r="J71" s="59">
        <v>0.85</v>
      </c>
      <c r="K71" s="59">
        <v>0.77</v>
      </c>
      <c r="L71" s="44">
        <v>46</v>
      </c>
      <c r="M71" s="44">
        <v>14</v>
      </c>
      <c r="N71" s="96">
        <v>0.86842105263157898</v>
      </c>
      <c r="O71" s="96">
        <v>0.875</v>
      </c>
      <c r="P71" s="61">
        <v>0.83333333333333337</v>
      </c>
      <c r="Q71" s="32">
        <v>1.0790177314945115</v>
      </c>
      <c r="R71" s="79">
        <v>0.99925000000000008</v>
      </c>
      <c r="S71" s="32">
        <v>0.29726940784251471</v>
      </c>
      <c r="T71" s="32">
        <v>0.69566869894628935</v>
      </c>
      <c r="U71" s="32">
        <v>0.98522167487684897</v>
      </c>
      <c r="V71" s="83">
        <v>0.54534431554264673</v>
      </c>
    </row>
    <row r="72" spans="1:22" x14ac:dyDescent="0.2">
      <c r="A72" s="56" t="s">
        <v>180</v>
      </c>
      <c r="B72" s="32" t="s">
        <v>90</v>
      </c>
      <c r="C72" s="32" t="s">
        <v>160</v>
      </c>
      <c r="D72" s="44">
        <v>2</v>
      </c>
      <c r="E72" s="44">
        <v>23</v>
      </c>
      <c r="F72" s="69"/>
      <c r="G72" s="44">
        <v>8</v>
      </c>
      <c r="H72" s="62">
        <v>160</v>
      </c>
      <c r="I72" s="62">
        <v>96</v>
      </c>
      <c r="J72" s="59">
        <v>0.85</v>
      </c>
      <c r="K72" s="59">
        <v>0.77</v>
      </c>
      <c r="L72" s="44">
        <v>71</v>
      </c>
      <c r="M72" s="44">
        <v>15</v>
      </c>
      <c r="N72" s="96">
        <v>0.74468085106382975</v>
      </c>
      <c r="O72" s="96">
        <v>0.77777777777777779</v>
      </c>
      <c r="P72" s="61">
        <v>0.89583333333333337</v>
      </c>
      <c r="Q72" s="32">
        <v>0.9430980644998167</v>
      </c>
      <c r="R72" s="79">
        <v>0.99974999999999992</v>
      </c>
      <c r="S72" s="32">
        <v>0.33867478964915071</v>
      </c>
      <c r="T72" s="32">
        <v>0.43480551218019853</v>
      </c>
      <c r="U72" s="32">
        <v>0.9950738916256141</v>
      </c>
      <c r="V72" s="83">
        <v>0.44757352498576858</v>
      </c>
    </row>
    <row r="73" spans="1:22" x14ac:dyDescent="0.2">
      <c r="A73" s="56" t="s">
        <v>181</v>
      </c>
      <c r="B73" s="32" t="s">
        <v>90</v>
      </c>
      <c r="C73" s="32" t="s">
        <v>160</v>
      </c>
      <c r="D73" s="44">
        <v>4</v>
      </c>
      <c r="E73" s="44">
        <v>23</v>
      </c>
      <c r="F73" s="69"/>
      <c r="G73" s="44">
        <v>8</v>
      </c>
      <c r="H73" s="62">
        <v>144</v>
      </c>
      <c r="I73" s="62">
        <v>86.4</v>
      </c>
      <c r="J73" s="59">
        <v>0.85</v>
      </c>
      <c r="K73" s="59">
        <v>0.77</v>
      </c>
      <c r="L73" s="44">
        <v>56</v>
      </c>
      <c r="M73" s="44">
        <v>10</v>
      </c>
      <c r="N73" s="96">
        <v>0.84615384615384615</v>
      </c>
      <c r="O73" s="96">
        <v>1</v>
      </c>
      <c r="P73" s="61">
        <v>0.76388888888888884</v>
      </c>
      <c r="Q73" s="32">
        <v>1.1470882059117353</v>
      </c>
      <c r="R73" s="79">
        <v>0.94924999999999993</v>
      </c>
      <c r="S73" s="32">
        <v>0.25126342805736357</v>
      </c>
      <c r="T73" s="32">
        <v>0.82631263939862842</v>
      </c>
      <c r="U73" s="32">
        <v>0</v>
      </c>
      <c r="V73" s="83">
        <v>0.4849092303551964</v>
      </c>
    </row>
    <row r="74" spans="1:22" x14ac:dyDescent="0.2">
      <c r="A74" s="56" t="s">
        <v>193</v>
      </c>
      <c r="B74" s="32" t="s">
        <v>90</v>
      </c>
      <c r="C74" s="32" t="s">
        <v>160</v>
      </c>
      <c r="D74" s="44">
        <v>3</v>
      </c>
      <c r="E74" s="44">
        <v>23</v>
      </c>
      <c r="F74" s="69"/>
      <c r="G74" s="44">
        <v>8</v>
      </c>
      <c r="H74" s="62">
        <v>152</v>
      </c>
      <c r="I74" s="62">
        <v>91.2</v>
      </c>
      <c r="J74" s="59">
        <v>0.85</v>
      </c>
      <c r="K74" s="59">
        <v>0.77</v>
      </c>
      <c r="L74" s="44">
        <v>61</v>
      </c>
      <c r="M74" s="44">
        <v>5</v>
      </c>
      <c r="N74" s="96">
        <v>0.89473684210526316</v>
      </c>
      <c r="O74" s="96">
        <v>1</v>
      </c>
      <c r="P74" s="61">
        <v>0.72368421052631582</v>
      </c>
      <c r="Q74" s="32">
        <v>1.1756664388243334</v>
      </c>
      <c r="R74" s="79">
        <v>0.99849999999999994</v>
      </c>
      <c r="S74" s="32">
        <v>0.22462838712911828</v>
      </c>
      <c r="T74" s="32">
        <v>0.88116127958853485</v>
      </c>
      <c r="U74" s="32">
        <v>0.97044334975369351</v>
      </c>
      <c r="V74" s="83">
        <v>0.59464968499831328</v>
      </c>
    </row>
    <row r="75" spans="1:22" x14ac:dyDescent="0.2">
      <c r="A75" s="56" t="s">
        <v>216</v>
      </c>
      <c r="B75" s="32" t="s">
        <v>90</v>
      </c>
      <c r="C75" s="32" t="s">
        <v>160</v>
      </c>
      <c r="D75" s="44">
        <v>3</v>
      </c>
      <c r="E75" s="44">
        <v>23</v>
      </c>
      <c r="F75" s="69"/>
      <c r="G75" s="44">
        <v>8</v>
      </c>
      <c r="H75" s="62">
        <v>152</v>
      </c>
      <c r="I75" s="62">
        <v>55</v>
      </c>
      <c r="J75" s="59">
        <v>0.85</v>
      </c>
      <c r="K75" s="59">
        <v>0.77</v>
      </c>
      <c r="L75" s="44">
        <v>50</v>
      </c>
      <c r="M75" s="44">
        <v>3</v>
      </c>
      <c r="N75" s="96">
        <v>0.5</v>
      </c>
      <c r="O75" s="96">
        <v>1</v>
      </c>
      <c r="P75" s="61">
        <v>0.81538461538461537</v>
      </c>
      <c r="Q75" s="32">
        <v>0.94346829640947294</v>
      </c>
      <c r="R75" s="79"/>
      <c r="S75" s="32">
        <v>0.2853786315288141</v>
      </c>
      <c r="T75" s="32">
        <v>0.43551607804554304</v>
      </c>
      <c r="U75" s="32">
        <v>0</v>
      </c>
      <c r="V75" s="83">
        <v>0.3244026193084607</v>
      </c>
    </row>
  </sheetData>
  <autoFilter ref="A4:V73" xr:uid="{00000000-0009-0000-0000-00000A000000}"/>
  <mergeCells count="3">
    <mergeCell ref="I3:K3"/>
    <mergeCell ref="L3:O3"/>
    <mergeCell ref="P3:U3"/>
  </mergeCells>
  <conditionalFormatting sqref="C4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{07D6D284-A4E5-49B1-89C0-0B2A84748423}</x14:id>
        </ext>
      </extLst>
    </cfRule>
  </conditionalFormatting>
  <conditionalFormatting sqref="A4">
    <cfRule type="duplicateValues" dxfId="16" priority="54"/>
  </conditionalFormatting>
  <conditionalFormatting sqref="B29:C32 B7:C1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{7FDD8940-725A-4DFA-B708-31F627E039B1}</x14:id>
        </ext>
      </extLst>
    </cfRule>
  </conditionalFormatting>
  <conditionalFormatting sqref="B6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{855A07ED-0BD0-4289-9B23-962842414C2E}</x14:id>
        </ext>
      </extLst>
    </cfRule>
  </conditionalFormatting>
  <conditionalFormatting sqref="B5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{E9ED2277-AA1F-4104-93DF-D6B60559A96C}</x14:id>
        </ext>
      </extLst>
    </cfRule>
  </conditionalFormatting>
  <conditionalFormatting sqref="B25:B26 B17:B1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{7BDA4BBC-0F58-4567-956E-8191DBD6C73D}</x14:id>
        </ext>
      </extLst>
    </cfRule>
  </conditionalFormatting>
  <conditionalFormatting sqref="A25:A26 A17:A19">
    <cfRule type="duplicateValues" dxfId="15" priority="14"/>
  </conditionalFormatting>
  <conditionalFormatting sqref="C25:C26 C17:C1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{64D0C34A-FD21-47A7-8993-EAB3EF3E3A19}</x14:id>
        </ext>
      </extLst>
    </cfRule>
  </conditionalFormatting>
  <conditionalFormatting sqref="B6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{7F63FEC1-DF63-4E0F-B107-F8DFDB297508}</x14:id>
        </ext>
      </extLst>
    </cfRule>
  </conditionalFormatting>
  <conditionalFormatting sqref="A69">
    <cfRule type="duplicateValues" dxfId="14" priority="12"/>
  </conditionalFormatting>
  <conditionalFormatting sqref="C6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{7DEB482B-7D37-4356-995E-F730C580CAC4}</x14:id>
        </ext>
      </extLst>
    </cfRule>
  </conditionalFormatting>
  <conditionalFormatting sqref="B6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{F6EA9DB0-9A5B-4864-8F16-4B8D0F9904E1}</x14:id>
        </ext>
      </extLst>
    </cfRule>
  </conditionalFormatting>
  <conditionalFormatting sqref="A68">
    <cfRule type="duplicateValues" dxfId="13" priority="9"/>
  </conditionalFormatting>
  <conditionalFormatting sqref="B62:B64 C69 B55:B58 B60:C61 C5 C62:C67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{46551CBB-5BBB-465B-AC81-F3560A074812}</x14:id>
        </ext>
      </extLst>
    </cfRule>
  </conditionalFormatting>
  <conditionalFormatting sqref="B70:B74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{264CCF6D-94EF-4065-AD82-44626EE34F80}</x14:id>
        </ext>
      </extLst>
    </cfRule>
  </conditionalFormatting>
  <conditionalFormatting sqref="A70 A72:A73">
    <cfRule type="duplicateValues" dxfId="12" priority="21"/>
  </conditionalFormatting>
  <conditionalFormatting sqref="C70:C74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{D8324B80-486D-4EE7-BDBC-C8A9B46F46CA}</x14:id>
        </ext>
      </extLst>
    </cfRule>
  </conditionalFormatting>
  <conditionalFormatting sqref="B46:C4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{528ECF42-987B-4B3E-B73C-05994A5A7343}</x14:id>
        </ext>
      </extLst>
    </cfRule>
  </conditionalFormatting>
  <conditionalFormatting sqref="A74">
    <cfRule type="duplicateValues" dxfId="11" priority="6"/>
  </conditionalFormatting>
  <conditionalFormatting sqref="B52:B54 C52:C58 B13:C16 B27:C28 B33:C45 B50:C51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{FC49140A-D806-4AC6-BADF-9E6D66919A6E}</x14:id>
        </ext>
      </extLst>
    </cfRule>
  </conditionalFormatting>
  <conditionalFormatting sqref="B20:B24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{3594A4BF-1897-4424-A058-AC31F1D8252A}</x14:id>
        </ext>
      </extLst>
    </cfRule>
  </conditionalFormatting>
  <conditionalFormatting sqref="A20:A24">
    <cfRule type="duplicateValues" dxfId="10" priority="25"/>
  </conditionalFormatting>
  <conditionalFormatting sqref="C20:C24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{38742807-1B10-4C4C-BC66-7E8F66AAF6CC}</x14:id>
        </ext>
      </extLst>
    </cfRule>
  </conditionalFormatting>
  <conditionalFormatting sqref="A65:A67 A5">
    <cfRule type="duplicateValues" dxfId="9" priority="27"/>
  </conditionalFormatting>
  <conditionalFormatting sqref="B5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{D7FFD201-E237-44F0-9F8A-5B1E48A942DC}</x14:id>
        </ext>
      </extLst>
    </cfRule>
  </conditionalFormatting>
  <conditionalFormatting sqref="C5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{82706915-C387-4B42-9530-B7E6C66309CD}</x14:id>
        </ext>
      </extLst>
    </cfRule>
  </conditionalFormatting>
  <conditionalFormatting sqref="B7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{41317996-06C7-4511-BCE4-2C91CCB3D4C7}</x14:id>
        </ext>
      </extLst>
    </cfRule>
  </conditionalFormatting>
  <conditionalFormatting sqref="C7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{2386C44C-DB54-4C09-BA8B-5947042B1964}</x14:id>
        </ext>
      </extLst>
    </cfRule>
  </conditionalFormatting>
  <conditionalFormatting sqref="A75">
    <cfRule type="duplicateValues" dxfId="8" priority="1"/>
  </conditionalFormatting>
  <hyperlinks>
    <hyperlink ref="A1" location="'2019'!A1" display="'2019'!A1" xr:uid="{00000000-0004-0000-0A00-000000000000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D6D284-A4E5-49B1-89C0-0B2A84748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7FDD8940-725A-4DFA-B708-31F627E039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B29:C32 B7:C12</xm:sqref>
        </x14:conditionalFormatting>
        <x14:conditionalFormatting xmlns:xm="http://schemas.microsoft.com/office/excel/2006/main">
          <x14:cfRule type="dataBar" id="{855A07ED-0BD0-4289-9B23-962842414C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E9ED2277-AA1F-4104-93DF-D6B60559A9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7BDA4BBC-0F58-4567-956E-8191DBD6C7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B25:B26 B17:B19</xm:sqref>
        </x14:conditionalFormatting>
        <x14:conditionalFormatting xmlns:xm="http://schemas.microsoft.com/office/excel/2006/main">
          <x14:cfRule type="dataBar" id="{64D0C34A-FD21-47A7-8993-EAB3EF3E3A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C25:C26 C17:C19</xm:sqref>
        </x14:conditionalFormatting>
        <x14:conditionalFormatting xmlns:xm="http://schemas.microsoft.com/office/excel/2006/main">
          <x14:cfRule type="dataBar" id="{7F63FEC1-DF63-4E0F-B107-F8DFDB2975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B69</xm:sqref>
        </x14:conditionalFormatting>
        <x14:conditionalFormatting xmlns:xm="http://schemas.microsoft.com/office/excel/2006/main">
          <x14:cfRule type="dataBar" id="{7DEB482B-7D37-4356-995E-F730C580CA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C68</xm:sqref>
        </x14:conditionalFormatting>
        <x14:conditionalFormatting xmlns:xm="http://schemas.microsoft.com/office/excel/2006/main">
          <x14:cfRule type="dataBar" id="{F6EA9DB0-9A5B-4864-8F16-4B8D0F9904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46551CBB-5BBB-465B-AC81-F3560A0748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B62:B64 C69 B55:B58 B60:C61 C5 C62:C67</xm:sqref>
        </x14:conditionalFormatting>
        <x14:conditionalFormatting xmlns:xm="http://schemas.microsoft.com/office/excel/2006/main">
          <x14:cfRule type="dataBar" id="{264CCF6D-94EF-4065-AD82-44626EE34F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B70:B74</xm:sqref>
        </x14:conditionalFormatting>
        <x14:conditionalFormatting xmlns:xm="http://schemas.microsoft.com/office/excel/2006/main">
          <x14:cfRule type="dataBar" id="{D8324B80-486D-4EE7-BDBC-C8A9B46F4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C70:C74</xm:sqref>
        </x14:conditionalFormatting>
        <x14:conditionalFormatting xmlns:xm="http://schemas.microsoft.com/office/excel/2006/main">
          <x14:cfRule type="dataBar" id="{528ECF42-987B-4B3E-B73C-05994A5A73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B46:C49</xm:sqref>
        </x14:conditionalFormatting>
        <x14:conditionalFormatting xmlns:xm="http://schemas.microsoft.com/office/excel/2006/main">
          <x14:cfRule type="dataBar" id="{FC49140A-D806-4AC6-BADF-9E6D66919A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B52:B54 C52:C58 B13:C16 B27:C28 B33:C45 B50:C51</xm:sqref>
        </x14:conditionalFormatting>
        <x14:conditionalFormatting xmlns:xm="http://schemas.microsoft.com/office/excel/2006/main">
          <x14:cfRule type="dataBar" id="{3594A4BF-1897-4424-A058-AC31F1D82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B20:B24</xm:sqref>
        </x14:conditionalFormatting>
        <x14:conditionalFormatting xmlns:xm="http://schemas.microsoft.com/office/excel/2006/main">
          <x14:cfRule type="dataBar" id="{38742807-1B10-4C4C-BC66-7E8F66AAF6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C20:C24</xm:sqref>
        </x14:conditionalFormatting>
        <x14:conditionalFormatting xmlns:xm="http://schemas.microsoft.com/office/excel/2006/main">
          <x14:cfRule type="dataBar" id="{D7FFD201-E237-44F0-9F8A-5B1E48A942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82706915-C387-4B42-9530-B7E6C66309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C59</xm:sqref>
        </x14:conditionalFormatting>
        <x14:conditionalFormatting xmlns:xm="http://schemas.microsoft.com/office/excel/2006/main">
          <x14:cfRule type="dataBar" id="{41317996-06C7-4511-BCE4-2C91CCB3D4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B75</xm:sqref>
        </x14:conditionalFormatting>
        <x14:conditionalFormatting xmlns:xm="http://schemas.microsoft.com/office/excel/2006/main">
          <x14:cfRule type="dataBar" id="{2386C44C-DB54-4C09-BA8B-5947042B19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99"/>
  <sheetViews>
    <sheetView workbookViewId="0"/>
  </sheetViews>
  <sheetFormatPr defaultRowHeight="12.75" x14ac:dyDescent="0.2"/>
  <cols>
    <col min="1" max="1" width="22.42578125" bestFit="1" customWidth="1"/>
    <col min="2" max="2" width="11.5703125" bestFit="1" customWidth="1"/>
    <col min="3" max="3" width="14.7109375" customWidth="1"/>
    <col min="4" max="4" width="8.85546875" customWidth="1"/>
    <col min="5" max="5" width="9.28515625" customWidth="1"/>
    <col min="6" max="9" width="8.85546875" customWidth="1"/>
    <col min="10" max="10" width="9.5703125" customWidth="1"/>
    <col min="11" max="11" width="10.42578125" customWidth="1"/>
    <col min="12" max="12" width="12.42578125" customWidth="1"/>
    <col min="13" max="14" width="11.85546875" customWidth="1"/>
    <col min="15" max="15" width="10.140625" customWidth="1"/>
    <col min="16" max="16" width="9.28515625" customWidth="1"/>
    <col min="17" max="17" width="8.85546875" customWidth="1"/>
    <col min="18" max="18" width="9.7109375" customWidth="1"/>
    <col min="19" max="20" width="8.85546875" customWidth="1"/>
    <col min="21" max="21" width="10.7109375" customWidth="1"/>
    <col min="22" max="22" width="8.85546875" customWidth="1"/>
    <col min="23" max="23" width="10" customWidth="1"/>
  </cols>
  <sheetData>
    <row r="1" spans="1:23" x14ac:dyDescent="0.2">
      <c r="A1" s="73">
        <v>2019</v>
      </c>
      <c r="B1" s="3"/>
      <c r="C1" s="3"/>
      <c r="D1" s="3"/>
      <c r="E1" s="3"/>
      <c r="F1" s="90"/>
      <c r="G1" s="3"/>
      <c r="H1" s="9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">
      <c r="A2" s="3"/>
      <c r="B2" s="3"/>
      <c r="C2" s="3"/>
      <c r="D2" s="3"/>
      <c r="E2" s="3"/>
      <c r="F2" s="90"/>
      <c r="G2" s="3"/>
      <c r="H2" s="9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">
      <c r="A3" s="74"/>
      <c r="B3" s="86"/>
      <c r="C3" s="86"/>
      <c r="D3" s="86"/>
      <c r="E3" s="86"/>
      <c r="F3" s="86"/>
      <c r="G3" s="86"/>
      <c r="H3" s="94"/>
      <c r="I3" s="123" t="s">
        <v>101</v>
      </c>
      <c r="J3" s="123"/>
      <c r="K3" s="123"/>
      <c r="L3" s="128" t="s">
        <v>153</v>
      </c>
      <c r="M3" s="128"/>
      <c r="N3" s="128"/>
      <c r="O3" s="128"/>
      <c r="P3" s="128"/>
      <c r="Q3" s="123"/>
      <c r="R3" s="123"/>
      <c r="S3" s="123"/>
      <c r="T3" s="123"/>
      <c r="U3" s="123"/>
      <c r="V3" s="123"/>
      <c r="W3" s="103"/>
    </row>
    <row r="4" spans="1:23" ht="38.25" x14ac:dyDescent="0.2">
      <c r="A4" s="75" t="s">
        <v>100</v>
      </c>
      <c r="B4" s="76" t="s">
        <v>28</v>
      </c>
      <c r="C4" s="76" t="s">
        <v>155</v>
      </c>
      <c r="D4" s="76" t="s">
        <v>30</v>
      </c>
      <c r="E4" s="76" t="s">
        <v>29</v>
      </c>
      <c r="F4" s="77" t="s">
        <v>141</v>
      </c>
      <c r="G4" s="77" t="s">
        <v>172</v>
      </c>
      <c r="H4" s="95" t="s">
        <v>33</v>
      </c>
      <c r="I4" s="102" t="s">
        <v>115</v>
      </c>
      <c r="J4" s="102" t="s">
        <v>116</v>
      </c>
      <c r="K4" s="102" t="s">
        <v>117</v>
      </c>
      <c r="L4" s="102" t="s">
        <v>126</v>
      </c>
      <c r="M4" s="102" t="s">
        <v>127</v>
      </c>
      <c r="N4" s="102" t="s">
        <v>236</v>
      </c>
      <c r="O4" s="102" t="s">
        <v>116</v>
      </c>
      <c r="P4" s="102" t="s">
        <v>117</v>
      </c>
      <c r="Q4" s="102" t="s">
        <v>110</v>
      </c>
      <c r="R4" s="102" t="s">
        <v>111</v>
      </c>
      <c r="S4" s="102" t="s">
        <v>112</v>
      </c>
      <c r="T4" s="102" t="s">
        <v>114</v>
      </c>
      <c r="U4" s="102" t="s">
        <v>45</v>
      </c>
      <c r="V4" s="102" t="s">
        <v>39</v>
      </c>
      <c r="W4" s="103" t="s">
        <v>164</v>
      </c>
    </row>
    <row r="5" spans="1:23" x14ac:dyDescent="0.2">
      <c r="A5" s="56" t="s">
        <v>166</v>
      </c>
      <c r="B5" s="32" t="s">
        <v>171</v>
      </c>
      <c r="C5" s="32" t="s">
        <v>156</v>
      </c>
      <c r="D5" s="44">
        <v>2</v>
      </c>
      <c r="E5" s="44">
        <v>21</v>
      </c>
      <c r="F5" s="69"/>
      <c r="G5" s="71"/>
      <c r="H5" s="62">
        <f t="shared" ref="H5:H68" si="0">((E5-D5)*8)-SUM(F5:G5)</f>
        <v>152</v>
      </c>
      <c r="I5" s="62">
        <v>79</v>
      </c>
      <c r="J5" s="59">
        <v>0.9</v>
      </c>
      <c r="K5" s="59">
        <v>0.77</v>
      </c>
      <c r="L5" s="44">
        <v>51</v>
      </c>
      <c r="M5" s="44">
        <v>25</v>
      </c>
      <c r="N5" s="44"/>
      <c r="O5" s="96">
        <f>VLOOKUP(A5,'[2]SP Retention'!$A:$H,8,0)</f>
        <v>0.77777777777777779</v>
      </c>
      <c r="P5" s="96">
        <f>VLOOKUP(A5,'[2]SB Retention'!$A:$H,8,0)</f>
        <v>0.93103448275862066</v>
      </c>
      <c r="Q5" s="61">
        <f>SUM(L5+M5+N5)/I5</f>
        <v>0.96202531645569622</v>
      </c>
      <c r="R5" s="32">
        <f t="shared" ref="R5:R68" si="1">IF(P5=0,(O5/J5), ((P5/K5)+(O5/J5))/2)</f>
        <v>1.0366666113792551</v>
      </c>
      <c r="S5" s="79">
        <v>0.99979999999999991</v>
      </c>
      <c r="T5" s="32">
        <f>(Q5-(MIN($Q$5:$Q$99)))/(MAX($Q$5:$Q99)-MIN($Q$5:$Q$99))</f>
        <v>0.24220517751158477</v>
      </c>
      <c r="U5" s="32">
        <f t="shared" ref="U5:U68" si="2">(R5-(MIN($R$5:$R$99)))/(MAX($R$5:$R$99)-MIN($R$5:$R$99))</f>
        <v>0.64348414637419349</v>
      </c>
      <c r="V5" s="32">
        <f t="shared" ref="V5:V68" si="3">IF(((S5-(MIN($S$5:$S$99)))/(MAX($S$5:$S$99)-MIN($S$5:$S$99)))&lt;0,0,((S5-(MIN($S$5:$S$99)))/(MAX($S$5:$S$99)-MIN($S$5:$S$99))))</f>
        <v>0.9990188062142269</v>
      </c>
      <c r="W5" s="83">
        <f>(0.45*T5)+(0.45*U5)+(0.1*V5)</f>
        <v>0.49846207637002293</v>
      </c>
    </row>
    <row r="6" spans="1:23" x14ac:dyDescent="0.2">
      <c r="A6" s="56" t="s">
        <v>167</v>
      </c>
      <c r="B6" s="32" t="s">
        <v>171</v>
      </c>
      <c r="C6" s="32" t="s">
        <v>156</v>
      </c>
      <c r="D6" s="44">
        <v>1</v>
      </c>
      <c r="E6" s="44">
        <v>21</v>
      </c>
      <c r="F6" s="69"/>
      <c r="G6" s="71"/>
      <c r="H6" s="62">
        <f t="shared" si="0"/>
        <v>160</v>
      </c>
      <c r="I6" s="62">
        <v>79</v>
      </c>
      <c r="J6" s="59">
        <v>0.9</v>
      </c>
      <c r="K6" s="59">
        <v>0.77</v>
      </c>
      <c r="L6" s="44">
        <v>38</v>
      </c>
      <c r="M6" s="44">
        <v>21</v>
      </c>
      <c r="N6" s="44"/>
      <c r="O6" s="96">
        <f>VLOOKUP(A6,'[2]SP Retention'!$A:$H,8,0)</f>
        <v>0.81578947368421051</v>
      </c>
      <c r="P6" s="96">
        <f>VLOOKUP(A6,'[2]SB Retention'!$A:$H,8,0)</f>
        <v>0.90476190476190477</v>
      </c>
      <c r="Q6" s="61">
        <f t="shared" ref="Q6:Q69" si="4">SUM(L6+M6+N6)/I6</f>
        <v>0.74683544303797467</v>
      </c>
      <c r="R6" s="32">
        <f t="shared" si="1"/>
        <v>1.0407241046338791</v>
      </c>
      <c r="S6" s="79">
        <v>0.99860000000000004</v>
      </c>
      <c r="T6" s="32">
        <f>(Q6-(MIN($Q$5:$Q$99)))/(MAX($Q$5:$Q100)-MIN($Q$5:$Q$99))</f>
        <v>0.13897302807075887</v>
      </c>
      <c r="U6" s="32">
        <f t="shared" si="2"/>
        <v>0.650683855114078</v>
      </c>
      <c r="V6" s="32">
        <f t="shared" si="3"/>
        <v>0.99313164349959138</v>
      </c>
      <c r="W6" s="83">
        <f t="shared" ref="W6:W69" si="5">(0.45*T6)+(0.45*U6)+(0.1*V6)</f>
        <v>0.45465876178313575</v>
      </c>
    </row>
    <row r="7" spans="1:23" x14ac:dyDescent="0.2">
      <c r="A7" s="57" t="s">
        <v>130</v>
      </c>
      <c r="B7" s="32" t="s">
        <v>52</v>
      </c>
      <c r="C7" s="32" t="s">
        <v>156</v>
      </c>
      <c r="D7" s="44">
        <v>1</v>
      </c>
      <c r="E7" s="44">
        <v>21</v>
      </c>
      <c r="F7" s="91">
        <v>67</v>
      </c>
      <c r="G7" s="71"/>
      <c r="H7" s="62">
        <f t="shared" si="0"/>
        <v>93</v>
      </c>
      <c r="I7" s="62">
        <v>58</v>
      </c>
      <c r="J7" s="59">
        <v>0.9</v>
      </c>
      <c r="K7" s="59">
        <v>0.77</v>
      </c>
      <c r="L7" s="44">
        <v>38</v>
      </c>
      <c r="M7" s="44">
        <v>22</v>
      </c>
      <c r="N7" s="44"/>
      <c r="O7" s="96">
        <f>VLOOKUP(A7,'[2]SP Retention'!$A:$H,8,0)</f>
        <v>1</v>
      </c>
      <c r="P7" s="96">
        <f>VLOOKUP(A7,'[2]SB Retention'!$A:$H,8,0)</f>
        <v>0.95</v>
      </c>
      <c r="Q7" s="61">
        <f t="shared" si="4"/>
        <v>1.0344827586206897</v>
      </c>
      <c r="R7" s="32">
        <f t="shared" si="1"/>
        <v>1.1724386724386724</v>
      </c>
      <c r="S7" s="79">
        <v>0.99959999999999993</v>
      </c>
      <c r="T7" s="32">
        <f>(Q7-(MIN($Q$5:$Q$99)))/(MAX($Q$5:$Q101)-MIN($Q$5:$Q$99))</f>
        <v>0.27696488705961136</v>
      </c>
      <c r="U7" s="32">
        <f t="shared" si="2"/>
        <v>0.88440119374762238</v>
      </c>
      <c r="V7" s="32">
        <f t="shared" si="3"/>
        <v>0.99803761242845435</v>
      </c>
      <c r="W7" s="83">
        <f t="shared" si="5"/>
        <v>0.62241849760610057</v>
      </c>
    </row>
    <row r="8" spans="1:23" x14ac:dyDescent="0.2">
      <c r="A8" s="57" t="s">
        <v>131</v>
      </c>
      <c r="B8" s="32" t="s">
        <v>52</v>
      </c>
      <c r="C8" s="32" t="s">
        <v>156</v>
      </c>
      <c r="D8" s="44">
        <v>1</v>
      </c>
      <c r="E8" s="44">
        <v>21</v>
      </c>
      <c r="F8" s="91">
        <v>39</v>
      </c>
      <c r="G8" s="71"/>
      <c r="H8" s="62">
        <f t="shared" si="0"/>
        <v>121</v>
      </c>
      <c r="I8" s="62">
        <v>84</v>
      </c>
      <c r="J8" s="59">
        <v>0.9</v>
      </c>
      <c r="K8" s="59">
        <v>0.77</v>
      </c>
      <c r="L8" s="44">
        <v>44</v>
      </c>
      <c r="M8" s="44">
        <v>23</v>
      </c>
      <c r="N8" s="44"/>
      <c r="O8" s="96">
        <f>VLOOKUP(A8,'[2]SP Retention'!$A:$H,8,0)</f>
        <v>0.89583333333333337</v>
      </c>
      <c r="P8" s="96">
        <f>VLOOKUP(A8,'[2]SB Retention'!$A:$H,8,0)</f>
        <v>0.8571428571428571</v>
      </c>
      <c r="Q8" s="61">
        <f t="shared" si="4"/>
        <v>0.79761904761904767</v>
      </c>
      <c r="R8" s="32">
        <f t="shared" si="1"/>
        <v>1.0542714560571702</v>
      </c>
      <c r="S8" s="79">
        <v>0.99940000000000007</v>
      </c>
      <c r="T8" s="32">
        <f>(Q8-(MIN($Q$5:$Q$99)))/(MAX($Q$5:$Q102)-MIN($Q$5:$Q$99))</f>
        <v>0.16333523700742439</v>
      </c>
      <c r="U8" s="32">
        <f t="shared" si="2"/>
        <v>0.67472258502038174</v>
      </c>
      <c r="V8" s="32">
        <f t="shared" si="3"/>
        <v>0.99705641864268224</v>
      </c>
      <c r="W8" s="83">
        <f t="shared" si="5"/>
        <v>0.47683166177678099</v>
      </c>
    </row>
    <row r="9" spans="1:23" x14ac:dyDescent="0.2">
      <c r="A9" s="57" t="s">
        <v>128</v>
      </c>
      <c r="B9" s="32" t="s">
        <v>52</v>
      </c>
      <c r="C9" s="32" t="s">
        <v>156</v>
      </c>
      <c r="D9" s="44">
        <v>2.5</v>
      </c>
      <c r="E9" s="44">
        <v>21</v>
      </c>
      <c r="F9" s="91"/>
      <c r="G9" s="71"/>
      <c r="H9" s="62">
        <f t="shared" si="0"/>
        <v>148</v>
      </c>
      <c r="I9" s="62">
        <v>90</v>
      </c>
      <c r="J9" s="59">
        <v>0.9</v>
      </c>
      <c r="K9" s="59">
        <v>0.77</v>
      </c>
      <c r="L9" s="44">
        <v>66</v>
      </c>
      <c r="M9" s="44">
        <v>40</v>
      </c>
      <c r="N9" s="44">
        <v>3</v>
      </c>
      <c r="O9" s="96">
        <f>VLOOKUP(A9,'[2]SP Retention'!$A:$H,8,0)</f>
        <v>0.94594594594594594</v>
      </c>
      <c r="P9" s="96">
        <f>VLOOKUP(A9,'[2]SB Retention'!$A:$H,8,0)</f>
        <v>0.97435897435897434</v>
      </c>
      <c r="Q9" s="61">
        <f t="shared" si="4"/>
        <v>1.211111111111111</v>
      </c>
      <c r="R9" s="32">
        <f t="shared" si="1"/>
        <v>1.1582261582261584</v>
      </c>
      <c r="S9" s="79">
        <v>0.99979999999999991</v>
      </c>
      <c r="T9" s="32">
        <f>(Q9-(MIN($Q$5:$Q$99)))/(MAX($Q$5:$Q103)-MIN($Q$5:$Q$99))</f>
        <v>0.36169807728916814</v>
      </c>
      <c r="U9" s="32">
        <f t="shared" si="2"/>
        <v>0.85918218378994538</v>
      </c>
      <c r="V9" s="32">
        <f t="shared" si="3"/>
        <v>0.9990188062142269</v>
      </c>
      <c r="W9" s="83">
        <f t="shared" si="5"/>
        <v>0.64929799810702382</v>
      </c>
    </row>
    <row r="10" spans="1:23" x14ac:dyDescent="0.2">
      <c r="A10" s="57" t="s">
        <v>143</v>
      </c>
      <c r="B10" s="32" t="s">
        <v>52</v>
      </c>
      <c r="C10" s="32" t="s">
        <v>156</v>
      </c>
      <c r="D10" s="44">
        <v>2</v>
      </c>
      <c r="E10" s="44">
        <v>21</v>
      </c>
      <c r="F10" s="91"/>
      <c r="G10" s="71"/>
      <c r="H10" s="62">
        <f t="shared" si="0"/>
        <v>152</v>
      </c>
      <c r="I10" s="62">
        <v>90</v>
      </c>
      <c r="J10" s="59">
        <v>0.9</v>
      </c>
      <c r="K10" s="59">
        <v>0.77</v>
      </c>
      <c r="L10" s="44">
        <v>53</v>
      </c>
      <c r="M10" s="44">
        <v>28</v>
      </c>
      <c r="N10" s="44"/>
      <c r="O10" s="96">
        <f>VLOOKUP(A10,'[2]SP Retention'!$A:$H,8,0)</f>
        <v>0.93181818181818177</v>
      </c>
      <c r="P10" s="96">
        <f>VLOOKUP(A10,'[2]SB Retention'!$A:$H,8,0)</f>
        <v>0.8571428571428571</v>
      </c>
      <c r="Q10" s="61">
        <f t="shared" si="4"/>
        <v>0.9</v>
      </c>
      <c r="R10" s="32">
        <f t="shared" si="1"/>
        <v>1.0742630385487528</v>
      </c>
      <c r="S10" s="79">
        <v>0.99960000000000004</v>
      </c>
      <c r="T10" s="32">
        <f>(Q10-(MIN($Q$5:$Q$99)))/(MAX($Q$5:$Q104)-MIN($Q$5:$Q$99))</f>
        <v>0.21245002855511141</v>
      </c>
      <c r="U10" s="32">
        <f t="shared" si="2"/>
        <v>0.7101961057772529</v>
      </c>
      <c r="V10" s="32">
        <f t="shared" si="3"/>
        <v>0.99803761242845479</v>
      </c>
      <c r="W10" s="83">
        <f t="shared" si="5"/>
        <v>0.51499452169240945</v>
      </c>
    </row>
    <row r="11" spans="1:23" x14ac:dyDescent="0.2">
      <c r="A11" s="70" t="s">
        <v>149</v>
      </c>
      <c r="B11" s="32" t="s">
        <v>52</v>
      </c>
      <c r="C11" s="32" t="s">
        <v>156</v>
      </c>
      <c r="D11" s="44">
        <v>1.5</v>
      </c>
      <c r="E11" s="44">
        <v>21</v>
      </c>
      <c r="F11" s="91"/>
      <c r="G11" s="71"/>
      <c r="H11" s="62">
        <f t="shared" si="0"/>
        <v>156</v>
      </c>
      <c r="I11" s="62">
        <v>90</v>
      </c>
      <c r="J11" s="59">
        <v>0.9</v>
      </c>
      <c r="K11" s="59">
        <v>0.77</v>
      </c>
      <c r="L11" s="44">
        <v>53</v>
      </c>
      <c r="M11" s="44">
        <v>23</v>
      </c>
      <c r="N11" s="44">
        <v>1</v>
      </c>
      <c r="O11" s="96">
        <f>VLOOKUP(A11,'[2]SP Retention'!$A:$H,8,0)</f>
        <v>0.92682926829268297</v>
      </c>
      <c r="P11" s="96">
        <f>VLOOKUP(A11,'[2]SB Retention'!$A:$H,8,0)</f>
        <v>0.7142857142857143</v>
      </c>
      <c r="Q11" s="61">
        <f t="shared" si="4"/>
        <v>0.85555555555555551</v>
      </c>
      <c r="R11" s="32">
        <f t="shared" si="1"/>
        <v>0.97872704144481149</v>
      </c>
      <c r="S11" s="79">
        <v>0.99949999999999983</v>
      </c>
      <c r="T11" s="32">
        <f>(Q11-(MIN($Q$5:$Q$99)))/(MAX($Q$5:$Q105)-MIN($Q$5:$Q$99))</f>
        <v>0.19112887873596041</v>
      </c>
      <c r="U11" s="32">
        <f t="shared" si="2"/>
        <v>0.54067484963247425</v>
      </c>
      <c r="V11" s="32">
        <f t="shared" si="3"/>
        <v>0.99754701553556746</v>
      </c>
      <c r="W11" s="83">
        <f t="shared" si="5"/>
        <v>0.42906637931935238</v>
      </c>
    </row>
    <row r="12" spans="1:23" x14ac:dyDescent="0.2">
      <c r="A12" s="57" t="s">
        <v>142</v>
      </c>
      <c r="B12" s="32" t="s">
        <v>52</v>
      </c>
      <c r="C12" s="32" t="s">
        <v>156</v>
      </c>
      <c r="D12" s="44">
        <v>1.5</v>
      </c>
      <c r="E12" s="44">
        <v>21</v>
      </c>
      <c r="F12" s="91"/>
      <c r="G12" s="71"/>
      <c r="H12" s="62">
        <f t="shared" si="0"/>
        <v>156</v>
      </c>
      <c r="I12" s="62">
        <v>90</v>
      </c>
      <c r="J12" s="59">
        <v>0.9</v>
      </c>
      <c r="K12" s="59">
        <v>0.77</v>
      </c>
      <c r="L12" s="44">
        <v>52</v>
      </c>
      <c r="M12" s="44">
        <v>34</v>
      </c>
      <c r="N12" s="44"/>
      <c r="O12" s="96">
        <f>VLOOKUP(A12,'[2]SP Retention'!$A:$H,8,0)</f>
        <v>0.9375</v>
      </c>
      <c r="P12" s="96">
        <f>VLOOKUP(A12,'[2]SB Retention'!$A:$H,8,0)</f>
        <v>0.96296296296296291</v>
      </c>
      <c r="Q12" s="61">
        <f t="shared" si="4"/>
        <v>0.9555555555555556</v>
      </c>
      <c r="R12" s="32">
        <f t="shared" si="1"/>
        <v>1.1461339586339587</v>
      </c>
      <c r="S12" s="79">
        <v>0.99979999999999991</v>
      </c>
      <c r="T12" s="32">
        <f>(Q12-(MIN($Q$5:$Q$99)))/(MAX($Q$5:$Q106)-MIN($Q$5:$Q$99))</f>
        <v>0.23910146582905012</v>
      </c>
      <c r="U12" s="32">
        <f t="shared" si="2"/>
        <v>0.83772550854121342</v>
      </c>
      <c r="V12" s="32">
        <f t="shared" si="3"/>
        <v>0.9990188062142269</v>
      </c>
      <c r="W12" s="83">
        <f t="shared" si="5"/>
        <v>0.58447401908804131</v>
      </c>
    </row>
    <row r="13" spans="1:23" x14ac:dyDescent="0.2">
      <c r="A13" s="70" t="s">
        <v>148</v>
      </c>
      <c r="B13" s="32" t="s">
        <v>52</v>
      </c>
      <c r="C13" s="32" t="s">
        <v>156</v>
      </c>
      <c r="D13" s="44">
        <v>2.5</v>
      </c>
      <c r="E13" s="44">
        <v>21</v>
      </c>
      <c r="F13" s="91">
        <v>12</v>
      </c>
      <c r="G13" s="71"/>
      <c r="H13" s="62">
        <f t="shared" si="0"/>
        <v>136</v>
      </c>
      <c r="I13" s="62">
        <v>85</v>
      </c>
      <c r="J13" s="59">
        <v>0.9</v>
      </c>
      <c r="K13" s="59">
        <v>0.77</v>
      </c>
      <c r="L13" s="44">
        <v>60</v>
      </c>
      <c r="M13" s="44">
        <v>23</v>
      </c>
      <c r="N13" s="44"/>
      <c r="O13" s="96">
        <f>VLOOKUP(A13,'[2]SP Retention'!$A:$H,8,0)</f>
        <v>0.90384615384615385</v>
      </c>
      <c r="P13" s="96">
        <f>VLOOKUP(A13,'[2]SB Retention'!$A:$H,8,0)</f>
        <v>0.77777777777777779</v>
      </c>
      <c r="Q13" s="61">
        <f t="shared" si="4"/>
        <v>0.97647058823529409</v>
      </c>
      <c r="R13" s="32">
        <f t="shared" si="1"/>
        <v>1.0071872571872573</v>
      </c>
      <c r="S13" s="79">
        <v>0.99959999999999993</v>
      </c>
      <c r="T13" s="32">
        <f>(Q13-(MIN($Q$5:$Q$99)))/(MAX($Q$5:$Q107)-MIN($Q$5:$Q$99))</f>
        <v>0.24913494809688583</v>
      </c>
      <c r="U13" s="32">
        <f t="shared" si="2"/>
        <v>0.59117530672784258</v>
      </c>
      <c r="V13" s="32">
        <f t="shared" si="3"/>
        <v>0.99803761242845435</v>
      </c>
      <c r="W13" s="83">
        <f t="shared" si="5"/>
        <v>0.47794337591397323</v>
      </c>
    </row>
    <row r="14" spans="1:23" x14ac:dyDescent="0.2">
      <c r="A14" s="56" t="s">
        <v>165</v>
      </c>
      <c r="B14" s="32" t="s">
        <v>52</v>
      </c>
      <c r="C14" s="32" t="s">
        <v>156</v>
      </c>
      <c r="D14" s="44">
        <v>2.5</v>
      </c>
      <c r="E14" s="44">
        <v>21</v>
      </c>
      <c r="F14" s="69"/>
      <c r="G14" s="71"/>
      <c r="H14" s="62">
        <f t="shared" si="0"/>
        <v>148</v>
      </c>
      <c r="I14" s="62">
        <v>90</v>
      </c>
      <c r="J14" s="59">
        <v>0.9</v>
      </c>
      <c r="K14" s="59">
        <v>0.77</v>
      </c>
      <c r="L14" s="44">
        <v>65</v>
      </c>
      <c r="M14" s="44">
        <v>15</v>
      </c>
      <c r="N14" s="44"/>
      <c r="O14" s="96">
        <f>VLOOKUP(A14,'[2]SP Retention'!$A:$H,8,0)</f>
        <v>0.9821428571428571</v>
      </c>
      <c r="P14" s="96">
        <f>VLOOKUP(A14,'[2]SB Retention'!$A:$H,8,0)</f>
        <v>0.7857142857142857</v>
      </c>
      <c r="Q14" s="61">
        <f t="shared" si="4"/>
        <v>0.88888888888888884</v>
      </c>
      <c r="R14" s="32">
        <f t="shared" si="1"/>
        <v>1.0558390022675737</v>
      </c>
      <c r="S14" s="79">
        <v>0.99939999999999996</v>
      </c>
      <c r="T14" s="32">
        <f>(Q14-(MIN($Q$5:$Q$99)))/(MAX($Q$5:$Q108)-MIN($Q$5:$Q$99))</f>
        <v>0.20711974110032363</v>
      </c>
      <c r="U14" s="32">
        <f t="shared" si="2"/>
        <v>0.67750407483268216</v>
      </c>
      <c r="V14" s="32">
        <f t="shared" si="3"/>
        <v>0.99705641864268169</v>
      </c>
      <c r="W14" s="83">
        <f t="shared" si="5"/>
        <v>0.49778635903412077</v>
      </c>
    </row>
    <row r="15" spans="1:23" x14ac:dyDescent="0.2">
      <c r="A15" s="56" t="s">
        <v>168</v>
      </c>
      <c r="B15" s="32" t="s">
        <v>52</v>
      </c>
      <c r="C15" s="32" t="s">
        <v>156</v>
      </c>
      <c r="D15" s="44">
        <v>0.5</v>
      </c>
      <c r="E15" s="44">
        <v>21</v>
      </c>
      <c r="F15" s="69"/>
      <c r="G15" s="71"/>
      <c r="H15" s="62">
        <f t="shared" si="0"/>
        <v>164</v>
      </c>
      <c r="I15" s="62">
        <v>90</v>
      </c>
      <c r="J15" s="59">
        <v>0.9</v>
      </c>
      <c r="K15" s="59">
        <v>0.77</v>
      </c>
      <c r="L15" s="44">
        <v>72</v>
      </c>
      <c r="M15" s="44">
        <v>30</v>
      </c>
      <c r="N15" s="44"/>
      <c r="O15" s="96">
        <f>VLOOKUP(A15,'[2]SP Retention'!$A:$H,8,0)</f>
        <v>0.92307692307692313</v>
      </c>
      <c r="P15" s="96">
        <f>VLOOKUP(A15,'[2]SB Retention'!$A:$H,8,0)</f>
        <v>0.8928571428571429</v>
      </c>
      <c r="Q15" s="61">
        <f t="shared" si="4"/>
        <v>1.1333333333333333</v>
      </c>
      <c r="R15" s="32">
        <f t="shared" si="1"/>
        <v>1.0925978783121642</v>
      </c>
      <c r="S15" s="79">
        <v>0.95920000000000005</v>
      </c>
      <c r="T15" s="32">
        <f>(Q15-(MIN($Q$5:$Q$99)))/(MAX($Q$5:$Q109)-MIN($Q$5:$Q$99))</f>
        <v>0.32438606510565399</v>
      </c>
      <c r="U15" s="32">
        <f t="shared" si="2"/>
        <v>0.74272986438266231</v>
      </c>
      <c r="V15" s="32">
        <f t="shared" si="3"/>
        <v>0.79983646770237149</v>
      </c>
      <c r="W15" s="83">
        <f t="shared" si="5"/>
        <v>0.56018581503997955</v>
      </c>
    </row>
    <row r="16" spans="1:23" x14ac:dyDescent="0.2">
      <c r="A16" s="56" t="s">
        <v>169</v>
      </c>
      <c r="B16" s="32" t="s">
        <v>52</v>
      </c>
      <c r="C16" s="32" t="s">
        <v>156</v>
      </c>
      <c r="D16" s="44">
        <v>0</v>
      </c>
      <c r="E16" s="44">
        <v>21</v>
      </c>
      <c r="F16" s="69"/>
      <c r="G16" s="71"/>
      <c r="H16" s="62">
        <f t="shared" si="0"/>
        <v>168</v>
      </c>
      <c r="I16" s="62">
        <v>90</v>
      </c>
      <c r="J16" s="59">
        <v>0.9</v>
      </c>
      <c r="K16" s="59">
        <v>0.77</v>
      </c>
      <c r="L16" s="44">
        <v>40</v>
      </c>
      <c r="M16" s="44">
        <v>18</v>
      </c>
      <c r="N16" s="44"/>
      <c r="O16" s="96">
        <f>VLOOKUP(A16,'[2]SP Retention'!$A:$H,8,0)</f>
        <v>0.95121951219512191</v>
      </c>
      <c r="P16" s="96">
        <f>VLOOKUP(A16,'[2]SB Retention'!$A:$H,8,0)</f>
        <v>0.78947368421052633</v>
      </c>
      <c r="Q16" s="61">
        <f t="shared" si="4"/>
        <v>0.64444444444444449</v>
      </c>
      <c r="R16" s="32">
        <f t="shared" si="1"/>
        <v>1.0411005340402002</v>
      </c>
      <c r="S16" s="79">
        <v>0.99919999999999987</v>
      </c>
      <c r="T16" s="32">
        <f>(Q16-(MIN($Q$5:$Q$99)))/(MAX($Q$5:$Q110)-MIN($Q$5:$Q$99))</f>
        <v>8.9853417094993379E-2</v>
      </c>
      <c r="U16" s="32">
        <f t="shared" si="2"/>
        <v>0.65135180005361693</v>
      </c>
      <c r="V16" s="32">
        <f t="shared" si="3"/>
        <v>0.99607522485690858</v>
      </c>
      <c r="W16" s="83">
        <f t="shared" si="5"/>
        <v>0.43314987020256551</v>
      </c>
    </row>
    <row r="17" spans="1:23" x14ac:dyDescent="0.2">
      <c r="A17" s="56" t="s">
        <v>182</v>
      </c>
      <c r="B17" s="32" t="s">
        <v>52</v>
      </c>
      <c r="C17" s="32" t="s">
        <v>156</v>
      </c>
      <c r="D17" s="44">
        <v>5</v>
      </c>
      <c r="E17" s="44">
        <v>21</v>
      </c>
      <c r="F17" s="69"/>
      <c r="G17" s="71"/>
      <c r="H17" s="62">
        <f t="shared" si="0"/>
        <v>128</v>
      </c>
      <c r="I17" s="62">
        <v>80</v>
      </c>
      <c r="J17" s="59">
        <v>0.9</v>
      </c>
      <c r="K17" s="59">
        <v>0.77</v>
      </c>
      <c r="L17" s="44">
        <v>47</v>
      </c>
      <c r="M17" s="44">
        <v>26</v>
      </c>
      <c r="N17" s="44"/>
      <c r="O17" s="96">
        <f>VLOOKUP(A17,'[2]SP Retention'!$A:$H,8,0)</f>
        <v>0.95652173913043481</v>
      </c>
      <c r="P17" s="96">
        <f>VLOOKUP(A17,'[2]SB Retention'!$A:$H,8,0)</f>
        <v>0.68181818181818177</v>
      </c>
      <c r="Q17" s="61">
        <f t="shared" si="4"/>
        <v>0.91249999999999998</v>
      </c>
      <c r="R17" s="32">
        <f t="shared" si="1"/>
        <v>0.97414004528629028</v>
      </c>
      <c r="S17" s="79">
        <v>0.99840000000000007</v>
      </c>
      <c r="T17" s="32">
        <f>(Q17-(MIN($Q$5:$Q$99)))/(MAX($Q$5:$Q111)-MIN($Q$5:$Q$99))</f>
        <v>0.21844660194174759</v>
      </c>
      <c r="U17" s="32">
        <f t="shared" si="2"/>
        <v>0.53253557884140501</v>
      </c>
      <c r="V17" s="32">
        <f t="shared" si="3"/>
        <v>0.99215044971381883</v>
      </c>
      <c r="W17" s="83">
        <f t="shared" si="5"/>
        <v>0.4371570263238006</v>
      </c>
    </row>
    <row r="18" spans="1:23" x14ac:dyDescent="0.2">
      <c r="A18" s="56" t="s">
        <v>189</v>
      </c>
      <c r="B18" s="32" t="s">
        <v>52</v>
      </c>
      <c r="C18" s="32" t="s">
        <v>156</v>
      </c>
      <c r="D18" s="44">
        <v>1</v>
      </c>
      <c r="E18" s="44">
        <v>21</v>
      </c>
      <c r="F18" s="69"/>
      <c r="G18" s="71"/>
      <c r="H18" s="62">
        <f t="shared" si="0"/>
        <v>160</v>
      </c>
      <c r="I18" s="62">
        <v>90</v>
      </c>
      <c r="J18" s="59">
        <v>0.9</v>
      </c>
      <c r="K18" s="59">
        <v>0.77</v>
      </c>
      <c r="L18" s="44">
        <v>66</v>
      </c>
      <c r="M18" s="44">
        <v>24</v>
      </c>
      <c r="N18" s="44"/>
      <c r="O18" s="96">
        <f>VLOOKUP(A18,'[2]SP Retention'!$A:$H,8,0)</f>
        <v>0.96296296296296291</v>
      </c>
      <c r="P18" s="96">
        <f>VLOOKUP(A18,'[2]SB Retention'!$A:$H,8,0)</f>
        <v>1</v>
      </c>
      <c r="Q18" s="61">
        <f t="shared" si="4"/>
        <v>1</v>
      </c>
      <c r="R18" s="32">
        <f t="shared" si="1"/>
        <v>1.1843300732189621</v>
      </c>
      <c r="S18" s="79">
        <v>1</v>
      </c>
      <c r="T18" s="32">
        <f>(Q18-(MIN($Q$5:$Q$99)))/(MAX($Q$5:$Q112)-MIN($Q$5:$Q$99))</f>
        <v>0.26042261564820107</v>
      </c>
      <c r="U18" s="32">
        <f t="shared" si="2"/>
        <v>0.90550156699648798</v>
      </c>
      <c r="V18" s="32">
        <f t="shared" si="3"/>
        <v>1</v>
      </c>
      <c r="W18" s="83">
        <f t="shared" si="5"/>
        <v>0.62466588219010999</v>
      </c>
    </row>
    <row r="19" spans="1:23" x14ac:dyDescent="0.2">
      <c r="A19" s="56" t="s">
        <v>190</v>
      </c>
      <c r="B19" s="32" t="s">
        <v>52</v>
      </c>
      <c r="C19" s="32" t="s">
        <v>156</v>
      </c>
      <c r="D19" s="44">
        <v>0</v>
      </c>
      <c r="E19" s="44">
        <v>21</v>
      </c>
      <c r="F19" s="69"/>
      <c r="G19" s="71"/>
      <c r="H19" s="62">
        <f t="shared" si="0"/>
        <v>168</v>
      </c>
      <c r="I19" s="62">
        <v>90</v>
      </c>
      <c r="J19" s="59">
        <v>0.9</v>
      </c>
      <c r="K19" s="59">
        <v>0.77</v>
      </c>
      <c r="L19" s="44">
        <v>67</v>
      </c>
      <c r="M19" s="44">
        <v>25</v>
      </c>
      <c r="N19" s="44"/>
      <c r="O19" s="96">
        <f>VLOOKUP(A19,'[2]SP Retention'!$A:$H,8,0)</f>
        <v>0.94339622641509435</v>
      </c>
      <c r="P19" s="96">
        <f>VLOOKUP(A19,'[2]SB Retention'!$A:$H,8,0)</f>
        <v>0.9375</v>
      </c>
      <c r="Q19" s="61">
        <f t="shared" si="4"/>
        <v>1.0222222222222221</v>
      </c>
      <c r="R19" s="32">
        <f t="shared" si="1"/>
        <v>1.1328752484412861</v>
      </c>
      <c r="S19" s="79">
        <v>0.998</v>
      </c>
      <c r="T19" s="32">
        <f>(Q19-(MIN($Q$5:$Q$99)))/(MAX($Q$5:$Q113)-MIN($Q$5:$Q$99))</f>
        <v>0.27108319055777652</v>
      </c>
      <c r="U19" s="32">
        <f t="shared" si="2"/>
        <v>0.81419895022962674</v>
      </c>
      <c r="V19" s="32">
        <f t="shared" si="3"/>
        <v>0.99018806214227306</v>
      </c>
      <c r="W19" s="83">
        <f t="shared" si="5"/>
        <v>0.58739576956855877</v>
      </c>
    </row>
    <row r="20" spans="1:23" x14ac:dyDescent="0.2">
      <c r="A20" s="56" t="s">
        <v>191</v>
      </c>
      <c r="B20" s="32" t="s">
        <v>52</v>
      </c>
      <c r="C20" s="32" t="s">
        <v>156</v>
      </c>
      <c r="D20" s="44">
        <v>1.5</v>
      </c>
      <c r="E20" s="44">
        <v>21</v>
      </c>
      <c r="F20" s="69"/>
      <c r="G20" s="71"/>
      <c r="H20" s="62">
        <f t="shared" si="0"/>
        <v>156</v>
      </c>
      <c r="I20" s="62">
        <v>90</v>
      </c>
      <c r="J20" s="59">
        <v>0.9</v>
      </c>
      <c r="K20" s="59">
        <v>0.77</v>
      </c>
      <c r="L20" s="44">
        <v>50</v>
      </c>
      <c r="M20" s="44">
        <v>27</v>
      </c>
      <c r="N20" s="44"/>
      <c r="O20" s="96">
        <f>VLOOKUP(A20,'[2]SP Retention'!$A:$H,8,0)</f>
        <v>0.94117647058823528</v>
      </c>
      <c r="P20" s="96">
        <f>VLOOKUP(A20,'[2]SB Retention'!$A:$H,8,0)</f>
        <v>0.8666666666666667</v>
      </c>
      <c r="Q20" s="61">
        <f t="shared" si="4"/>
        <v>0.85555555555555551</v>
      </c>
      <c r="R20" s="32">
        <f t="shared" si="1"/>
        <v>1.085646379764027</v>
      </c>
      <c r="S20" s="79">
        <v>0.99979999999999991</v>
      </c>
      <c r="T20" s="32">
        <f>(Q20-(MIN($Q$5:$Q$99)))/(MAX($Q$5:$Q114)-MIN($Q$5:$Q$99))</f>
        <v>0.19112887873596041</v>
      </c>
      <c r="U20" s="32">
        <f t="shared" si="2"/>
        <v>0.73039496652540015</v>
      </c>
      <c r="V20" s="32">
        <f t="shared" si="3"/>
        <v>0.9990188062142269</v>
      </c>
      <c r="W20" s="83">
        <f t="shared" si="5"/>
        <v>0.51458761098903505</v>
      </c>
    </row>
    <row r="21" spans="1:23" x14ac:dyDescent="0.2">
      <c r="A21" s="56" t="s">
        <v>188</v>
      </c>
      <c r="B21" s="32" t="s">
        <v>52</v>
      </c>
      <c r="C21" s="32" t="s">
        <v>156</v>
      </c>
      <c r="D21" s="44">
        <v>9</v>
      </c>
      <c r="E21" s="44">
        <v>21</v>
      </c>
      <c r="F21" s="69"/>
      <c r="G21" s="71"/>
      <c r="H21" s="62">
        <f t="shared" si="0"/>
        <v>96</v>
      </c>
      <c r="I21" s="62">
        <v>60</v>
      </c>
      <c r="J21" s="59">
        <v>0.9</v>
      </c>
      <c r="K21" s="59">
        <v>0.77</v>
      </c>
      <c r="L21" s="44">
        <v>35</v>
      </c>
      <c r="M21" s="44">
        <v>19</v>
      </c>
      <c r="N21" s="44"/>
      <c r="O21" s="96">
        <f>VLOOKUP(A21,'[2]SP Retention'!$A:$H,8,0)</f>
        <v>1</v>
      </c>
      <c r="P21" s="96">
        <f>VLOOKUP(A21,'[2]SB Retention'!$A:$H,8,0)</f>
        <v>0.875</v>
      </c>
      <c r="Q21" s="61">
        <f t="shared" si="4"/>
        <v>0.9</v>
      </c>
      <c r="R21" s="32">
        <f t="shared" si="1"/>
        <v>1.1237373737373737</v>
      </c>
      <c r="S21" s="79">
        <v>0.99959999999999993</v>
      </c>
      <c r="T21" s="32">
        <f>(Q21-(MIN($Q$5:$Q$99)))/(MAX($Q$5:$Q115)-MIN($Q$5:$Q$99))</f>
        <v>0.21245002855511141</v>
      </c>
      <c r="U21" s="32">
        <f t="shared" si="2"/>
        <v>0.79798449656547055</v>
      </c>
      <c r="V21" s="32">
        <f t="shared" si="3"/>
        <v>0.99803761242845435</v>
      </c>
      <c r="W21" s="83">
        <f t="shared" si="5"/>
        <v>0.55449929754710736</v>
      </c>
    </row>
    <row r="22" spans="1:23" x14ac:dyDescent="0.2">
      <c r="A22" s="56" t="s">
        <v>217</v>
      </c>
      <c r="B22" s="32" t="s">
        <v>145</v>
      </c>
      <c r="C22" s="32" t="s">
        <v>156</v>
      </c>
      <c r="D22" s="44"/>
      <c r="E22" s="44">
        <v>15</v>
      </c>
      <c r="F22" s="69"/>
      <c r="G22" s="71"/>
      <c r="H22" s="62">
        <f t="shared" si="0"/>
        <v>120</v>
      </c>
      <c r="I22" s="62">
        <v>54</v>
      </c>
      <c r="J22" s="59">
        <v>0.9</v>
      </c>
      <c r="K22" s="59">
        <v>0.77</v>
      </c>
      <c r="L22" s="44">
        <v>44</v>
      </c>
      <c r="M22" s="44">
        <v>9</v>
      </c>
      <c r="N22" s="44"/>
      <c r="O22" s="96">
        <f>VLOOKUP(A22,'[2]SP Retention'!$A:$H,8,0)</f>
        <v>0.92</v>
      </c>
      <c r="P22" s="96">
        <f>VLOOKUP(A22,'[2]SB Retention'!$A:$H,8,0)</f>
        <v>0.83333333333333337</v>
      </c>
      <c r="Q22" s="61">
        <f t="shared" si="4"/>
        <v>0.98148148148148151</v>
      </c>
      <c r="R22" s="32">
        <f t="shared" si="1"/>
        <v>1.0522366522366522</v>
      </c>
      <c r="S22" s="79">
        <v>0.99974999999999992</v>
      </c>
      <c r="T22" s="32">
        <f>(Q22-(MIN($Q$5:$Q$99)))/(MAX($Q$5:$Q117)-MIN($Q$5:$Q$99))</f>
        <v>0.25153880322355482</v>
      </c>
      <c r="U22" s="32">
        <f t="shared" si="2"/>
        <v>0.67111198262841509</v>
      </c>
      <c r="V22" s="32">
        <f t="shared" si="3"/>
        <v>0.99877350776778373</v>
      </c>
      <c r="W22" s="83">
        <f t="shared" si="5"/>
        <v>0.51507020441016482</v>
      </c>
    </row>
    <row r="23" spans="1:23" x14ac:dyDescent="0.2">
      <c r="A23" s="56" t="s">
        <v>218</v>
      </c>
      <c r="B23" s="32" t="s">
        <v>52</v>
      </c>
      <c r="C23" s="32" t="s">
        <v>156</v>
      </c>
      <c r="D23" s="44"/>
      <c r="E23" s="44">
        <v>21</v>
      </c>
      <c r="F23" s="69"/>
      <c r="G23" s="71"/>
      <c r="H23" s="62">
        <f t="shared" si="0"/>
        <v>168</v>
      </c>
      <c r="I23" s="62">
        <v>90</v>
      </c>
      <c r="J23" s="59">
        <v>0.9</v>
      </c>
      <c r="K23" s="59">
        <v>0.77</v>
      </c>
      <c r="L23" s="44">
        <v>39</v>
      </c>
      <c r="M23" s="44">
        <v>21</v>
      </c>
      <c r="N23" s="44"/>
      <c r="O23" s="96">
        <f>VLOOKUP(A23,'[2]SP Retention'!$A:$H,8,0)</f>
        <v>0.93103448275862066</v>
      </c>
      <c r="P23" s="96">
        <f>VLOOKUP(A23,'[2]SB Retention'!$A:$H,8,0)</f>
        <v>0.93333333333333335</v>
      </c>
      <c r="Q23" s="61">
        <f t="shared" si="4"/>
        <v>0.66666666666666663</v>
      </c>
      <c r="R23" s="32">
        <f t="shared" si="1"/>
        <v>1.1233019853709507</v>
      </c>
      <c r="S23" s="79">
        <v>0.89949999999999986</v>
      </c>
      <c r="T23" s="32">
        <f>(Q23-(MIN($Q$5:$Q$99)))/(MAX($Q$5:$Q118)-MIN($Q$5:$Q$99))</f>
        <v>0.10051399200456883</v>
      </c>
      <c r="U23" s="32">
        <f t="shared" si="2"/>
        <v>0.79721193349998487</v>
      </c>
      <c r="V23" s="32">
        <f t="shared" si="3"/>
        <v>0.50695012264922246</v>
      </c>
      <c r="W23" s="83">
        <f t="shared" si="5"/>
        <v>0.4546716787419714</v>
      </c>
    </row>
    <row r="24" spans="1:23" x14ac:dyDescent="0.2">
      <c r="A24" s="57" t="s">
        <v>219</v>
      </c>
      <c r="B24" s="32" t="s">
        <v>52</v>
      </c>
      <c r="C24" s="32" t="s">
        <v>220</v>
      </c>
      <c r="D24" s="44"/>
      <c r="E24" s="44">
        <v>21</v>
      </c>
      <c r="F24" s="69"/>
      <c r="G24" s="71"/>
      <c r="H24" s="62">
        <f t="shared" si="0"/>
        <v>168</v>
      </c>
      <c r="I24" s="62">
        <v>41</v>
      </c>
      <c r="J24" s="59">
        <v>0.9</v>
      </c>
      <c r="K24" s="59">
        <v>0.77</v>
      </c>
      <c r="L24" s="44">
        <v>22</v>
      </c>
      <c r="M24" s="44">
        <v>15</v>
      </c>
      <c r="N24" s="44"/>
      <c r="O24" s="96">
        <f>VLOOKUP(A24,'[2]SP Retention'!$A:$H,8,0)</f>
        <v>0.875</v>
      </c>
      <c r="P24" s="96">
        <f>VLOOKUP(A24,'[2]SB Retention'!$A:$H,8,0)</f>
        <v>1</v>
      </c>
      <c r="Q24" s="61">
        <f t="shared" si="4"/>
        <v>0.90243902439024393</v>
      </c>
      <c r="R24" s="32">
        <f t="shared" si="1"/>
        <v>1.1354617604617605</v>
      </c>
      <c r="S24" s="79"/>
      <c r="T24" s="32">
        <f>(Q24-(MIN($Q$5:$Q$99)))/(MAX($Q$5:$Q119)-MIN($Q$5:$Q$99))</f>
        <v>0.21362009165494286</v>
      </c>
      <c r="U24" s="32">
        <f t="shared" si="2"/>
        <v>0.81878851625747018</v>
      </c>
      <c r="V24" s="32">
        <f t="shared" si="3"/>
        <v>0</v>
      </c>
      <c r="W24" s="83">
        <f t="shared" si="5"/>
        <v>0.46458387356058584</v>
      </c>
    </row>
    <row r="25" spans="1:23" x14ac:dyDescent="0.2">
      <c r="A25" s="56" t="s">
        <v>54</v>
      </c>
      <c r="B25" s="32" t="s">
        <v>52</v>
      </c>
      <c r="C25" s="32" t="s">
        <v>220</v>
      </c>
      <c r="D25" s="44">
        <v>1</v>
      </c>
      <c r="E25" s="44">
        <v>21</v>
      </c>
      <c r="F25" s="69"/>
      <c r="G25" s="44">
        <v>8</v>
      </c>
      <c r="H25" s="62">
        <f t="shared" si="0"/>
        <v>152</v>
      </c>
      <c r="I25" s="62">
        <v>90</v>
      </c>
      <c r="J25" s="59">
        <v>0.9</v>
      </c>
      <c r="K25" s="59">
        <v>0.77</v>
      </c>
      <c r="L25" s="44">
        <v>57</v>
      </c>
      <c r="M25" s="44">
        <v>53</v>
      </c>
      <c r="N25" s="44">
        <v>2</v>
      </c>
      <c r="O25" s="96">
        <f>VLOOKUP(A25,'[2]SP Retention'!$A:$H,8,0)</f>
        <v>0.88709677419354838</v>
      </c>
      <c r="P25" s="96">
        <f>VLOOKUP(A25,'[2]SB Retention'!$A:$H,8,0)</f>
        <v>0.96875</v>
      </c>
      <c r="Q25" s="61">
        <f t="shared" si="4"/>
        <v>1.2444444444444445</v>
      </c>
      <c r="R25" s="32">
        <f t="shared" si="1"/>
        <v>1.1218899827770796</v>
      </c>
      <c r="S25" s="79">
        <v>1</v>
      </c>
      <c r="T25" s="32">
        <f>(Q25-(MIN($Q$5:$Q$99)))/(MAX($Q$5:$Q120)-MIN($Q$5:$Q$99))</f>
        <v>0.3776889396535314</v>
      </c>
      <c r="U25" s="32">
        <f t="shared" si="2"/>
        <v>0.79470644383484557</v>
      </c>
      <c r="V25" s="32">
        <f t="shared" si="3"/>
        <v>1</v>
      </c>
      <c r="W25" s="83">
        <f t="shared" si="5"/>
        <v>0.62757792256976963</v>
      </c>
    </row>
    <row r="26" spans="1:23" x14ac:dyDescent="0.2">
      <c r="A26" s="56" t="s">
        <v>56</v>
      </c>
      <c r="B26" s="32" t="s">
        <v>52</v>
      </c>
      <c r="C26" s="32" t="s">
        <v>220</v>
      </c>
      <c r="D26" s="44">
        <v>2</v>
      </c>
      <c r="E26" s="44">
        <v>21</v>
      </c>
      <c r="F26" s="69"/>
      <c r="G26" s="44">
        <v>8</v>
      </c>
      <c r="H26" s="62">
        <f t="shared" si="0"/>
        <v>144</v>
      </c>
      <c r="I26" s="62">
        <v>90</v>
      </c>
      <c r="J26" s="59">
        <v>0.9</v>
      </c>
      <c r="K26" s="59">
        <v>0.77</v>
      </c>
      <c r="L26" s="44">
        <v>54</v>
      </c>
      <c r="M26" s="44">
        <v>32</v>
      </c>
      <c r="N26" s="44"/>
      <c r="O26" s="96">
        <f>VLOOKUP(A26,'[2]SP Retention'!$A:$H,8,0)</f>
        <v>0.97619047619047616</v>
      </c>
      <c r="P26" s="96">
        <f>VLOOKUP(A26,'[2]SB Retention'!$A:$H,8,0)</f>
        <v>0.82608695652173914</v>
      </c>
      <c r="Q26" s="61">
        <f t="shared" si="4"/>
        <v>0.9555555555555556</v>
      </c>
      <c r="R26" s="32">
        <f t="shared" si="1"/>
        <v>1.0787481439655353</v>
      </c>
      <c r="S26" s="79">
        <v>0.99900000000000011</v>
      </c>
      <c r="T26" s="32">
        <f>(Q26-(MIN($Q$5:$Q$99)))/(MAX($Q$5:$Q121)-MIN($Q$5:$Q$99))</f>
        <v>0.23910146582905012</v>
      </c>
      <c r="U26" s="32">
        <f t="shared" si="2"/>
        <v>0.71815457930809912</v>
      </c>
      <c r="V26" s="32">
        <f t="shared" si="3"/>
        <v>0.99509403107113714</v>
      </c>
      <c r="W26" s="83">
        <f t="shared" si="5"/>
        <v>0.53027462341883091</v>
      </c>
    </row>
    <row r="27" spans="1:23" x14ac:dyDescent="0.2">
      <c r="A27" s="56" t="s">
        <v>53</v>
      </c>
      <c r="B27" s="32" t="s">
        <v>52</v>
      </c>
      <c r="C27" s="32" t="s">
        <v>220</v>
      </c>
      <c r="D27" s="44">
        <v>4.5</v>
      </c>
      <c r="E27" s="44">
        <v>21</v>
      </c>
      <c r="F27" s="69"/>
      <c r="G27" s="44">
        <v>8</v>
      </c>
      <c r="H27" s="62">
        <f t="shared" si="0"/>
        <v>124</v>
      </c>
      <c r="I27" s="62">
        <v>90</v>
      </c>
      <c r="J27" s="59">
        <v>0.9</v>
      </c>
      <c r="K27" s="59">
        <v>0.77</v>
      </c>
      <c r="L27" s="44">
        <v>66</v>
      </c>
      <c r="M27" s="44">
        <v>38</v>
      </c>
      <c r="N27" s="44"/>
      <c r="O27" s="96">
        <f>VLOOKUP(A27,'[2]SP Retention'!$A:$H,8,0)</f>
        <v>0.94827586206896552</v>
      </c>
      <c r="P27" s="96">
        <f>VLOOKUP(A27,'[2]SB Retention'!$A:$H,8,0)</f>
        <v>0.875</v>
      </c>
      <c r="Q27" s="61">
        <f t="shared" si="4"/>
        <v>1.1555555555555554</v>
      </c>
      <c r="R27" s="32">
        <f t="shared" si="1"/>
        <v>1.0950017415534656</v>
      </c>
      <c r="S27" s="79">
        <v>0.99998000000000009</v>
      </c>
      <c r="T27" s="32">
        <f>(Q27-(MIN($Q$5:$Q$99)))/(MAX($Q$5:$Q122)-MIN($Q$5:$Q$99))</f>
        <v>0.33504664001522944</v>
      </c>
      <c r="U27" s="32">
        <f t="shared" si="2"/>
        <v>0.74699533424343456</v>
      </c>
      <c r="V27" s="32">
        <f t="shared" si="3"/>
        <v>0.99990188062142316</v>
      </c>
      <c r="W27" s="83">
        <f t="shared" si="5"/>
        <v>0.58690907647854118</v>
      </c>
    </row>
    <row r="28" spans="1:23" x14ac:dyDescent="0.2">
      <c r="A28" s="56" t="s">
        <v>55</v>
      </c>
      <c r="B28" s="32" t="s">
        <v>52</v>
      </c>
      <c r="C28" s="32" t="s">
        <v>220</v>
      </c>
      <c r="D28" s="44">
        <v>3</v>
      </c>
      <c r="E28" s="44">
        <v>21</v>
      </c>
      <c r="F28" s="69"/>
      <c r="G28" s="44">
        <v>8</v>
      </c>
      <c r="H28" s="62">
        <f t="shared" si="0"/>
        <v>136</v>
      </c>
      <c r="I28" s="62">
        <v>90</v>
      </c>
      <c r="J28" s="59">
        <v>0.9</v>
      </c>
      <c r="K28" s="59">
        <v>0.77</v>
      </c>
      <c r="L28" s="44">
        <v>45</v>
      </c>
      <c r="M28" s="44">
        <v>41</v>
      </c>
      <c r="N28" s="44"/>
      <c r="O28" s="96">
        <f>VLOOKUP(A28,'[2]SP Retention'!$A:$H,8,0)</f>
        <v>0.875</v>
      </c>
      <c r="P28" s="96">
        <f>VLOOKUP(A28,'[2]SB Retention'!$A:$H,8,0)</f>
        <v>0.87096774193548387</v>
      </c>
      <c r="Q28" s="61">
        <f t="shared" si="4"/>
        <v>0.9555555555555556</v>
      </c>
      <c r="R28" s="32">
        <f t="shared" si="1"/>
        <v>1.0516745799003864</v>
      </c>
      <c r="S28" s="79">
        <v>1</v>
      </c>
      <c r="T28" s="32">
        <f>(Q28-(MIN($Q$5:$Q$99)))/(MAX($Q$5:$Q123)-MIN($Q$5:$Q$99))</f>
        <v>0.23910146582905012</v>
      </c>
      <c r="U28" s="32">
        <f t="shared" si="2"/>
        <v>0.67011462863226279</v>
      </c>
      <c r="V28" s="32">
        <f t="shared" si="3"/>
        <v>1</v>
      </c>
      <c r="W28" s="83">
        <f t="shared" si="5"/>
        <v>0.5091472425075908</v>
      </c>
    </row>
    <row r="29" spans="1:23" x14ac:dyDescent="0.2">
      <c r="A29" s="4" t="s">
        <v>185</v>
      </c>
      <c r="B29" s="32" t="s">
        <v>52</v>
      </c>
      <c r="C29" s="32" t="s">
        <v>220</v>
      </c>
      <c r="D29" s="44">
        <v>1</v>
      </c>
      <c r="E29" s="44">
        <v>21</v>
      </c>
      <c r="F29" s="69"/>
      <c r="G29" s="44">
        <v>8</v>
      </c>
      <c r="H29" s="62">
        <f t="shared" si="0"/>
        <v>152</v>
      </c>
      <c r="I29" s="62">
        <v>90</v>
      </c>
      <c r="J29" s="59">
        <v>0.9</v>
      </c>
      <c r="K29" s="59">
        <v>0.77</v>
      </c>
      <c r="L29" s="44">
        <v>50</v>
      </c>
      <c r="M29" s="44">
        <v>28</v>
      </c>
      <c r="N29" s="44"/>
      <c r="O29" s="96">
        <f>VLOOKUP(A29,'[2]SP Retention'!$A:$H,8,0)</f>
        <v>0.83050847457627119</v>
      </c>
      <c r="P29" s="96">
        <f>VLOOKUP(A29,'[2]SB Retention'!$A:$H,8,0)</f>
        <v>0.8571428571428571</v>
      </c>
      <c r="Q29" s="61">
        <f t="shared" si="4"/>
        <v>0.8666666666666667</v>
      </c>
      <c r="R29" s="32">
        <f t="shared" si="1"/>
        <v>1.0179798678588023</v>
      </c>
      <c r="S29" s="79">
        <v>0.99959999999999993</v>
      </c>
      <c r="T29" s="32">
        <f>(Q29-(MIN($Q$5:$Q$99)))/(MAX($Q$5:$Q124)-MIN($Q$5:$Q$99))</f>
        <v>0.19645916619074819</v>
      </c>
      <c r="U29" s="32">
        <f t="shared" si="2"/>
        <v>0.61032596170170872</v>
      </c>
      <c r="V29" s="32">
        <f t="shared" si="3"/>
        <v>0.99803761242845435</v>
      </c>
      <c r="W29" s="83">
        <f t="shared" si="5"/>
        <v>0.46285706879445104</v>
      </c>
    </row>
    <row r="30" spans="1:23" x14ac:dyDescent="0.2">
      <c r="A30" s="58" t="s">
        <v>60</v>
      </c>
      <c r="B30" s="32" t="s">
        <v>58</v>
      </c>
      <c r="C30" s="32" t="s">
        <v>158</v>
      </c>
      <c r="D30" s="44">
        <v>1</v>
      </c>
      <c r="E30" s="44">
        <v>21</v>
      </c>
      <c r="F30" s="69">
        <v>80</v>
      </c>
      <c r="G30" s="44">
        <v>8</v>
      </c>
      <c r="H30" s="62">
        <f t="shared" si="0"/>
        <v>72</v>
      </c>
      <c r="I30" s="62">
        <v>76</v>
      </c>
      <c r="J30" s="59">
        <v>0.88</v>
      </c>
      <c r="K30" s="59">
        <v>0.8</v>
      </c>
      <c r="L30" s="44">
        <v>71</v>
      </c>
      <c r="M30" s="44">
        <v>4</v>
      </c>
      <c r="N30" s="44"/>
      <c r="O30" s="96">
        <f>VLOOKUP(A30,'[2]SP Retention'!$A:$H,8,0)</f>
        <v>0.9838709677419355</v>
      </c>
      <c r="P30" s="96">
        <f>VLOOKUP(A30,'[2]SB Retention'!$A:$H,8,0)</f>
        <v>0.75</v>
      </c>
      <c r="Q30" s="61">
        <f t="shared" si="4"/>
        <v>0.98684210526315785</v>
      </c>
      <c r="R30" s="32">
        <f t="shared" si="1"/>
        <v>1.0277675953079179</v>
      </c>
      <c r="S30" s="79">
        <v>0.99919999999999987</v>
      </c>
      <c r="T30" s="32">
        <f>(Q30-(MIN($Q$5:$Q$99)))/(MAX($Q$5:$Q125)-MIN($Q$5:$Q$99))</f>
        <v>0.25411043313595238</v>
      </c>
      <c r="U30" s="32">
        <f t="shared" si="2"/>
        <v>0.62769352892531349</v>
      </c>
      <c r="V30" s="32">
        <f t="shared" si="3"/>
        <v>0.99607522485690858</v>
      </c>
      <c r="W30" s="83">
        <f t="shared" si="5"/>
        <v>0.49641930541326051</v>
      </c>
    </row>
    <row r="31" spans="1:23" x14ac:dyDescent="0.2">
      <c r="A31" s="58" t="s">
        <v>57</v>
      </c>
      <c r="B31" s="32" t="s">
        <v>58</v>
      </c>
      <c r="C31" s="32" t="s">
        <v>158</v>
      </c>
      <c r="D31" s="44">
        <v>1</v>
      </c>
      <c r="E31" s="44">
        <v>21</v>
      </c>
      <c r="F31" s="69">
        <v>40</v>
      </c>
      <c r="G31" s="44">
        <v>8</v>
      </c>
      <c r="H31" s="62">
        <f t="shared" si="0"/>
        <v>112</v>
      </c>
      <c r="I31" s="62">
        <v>84</v>
      </c>
      <c r="J31" s="59">
        <v>0.85</v>
      </c>
      <c r="K31" s="59">
        <v>0.77</v>
      </c>
      <c r="L31" s="44">
        <v>96</v>
      </c>
      <c r="M31" s="44">
        <v>20</v>
      </c>
      <c r="N31" s="44"/>
      <c r="O31" s="96">
        <f>VLOOKUP(A31,'[2]SP Retention'!$A:$H,8,0)</f>
        <v>0.9213483146067416</v>
      </c>
      <c r="P31" s="96">
        <f>VLOOKUP(A31,'[2]SB Retention'!$A:$H,8,0)</f>
        <v>0.8571428571428571</v>
      </c>
      <c r="Q31" s="61">
        <f t="shared" si="4"/>
        <v>1.3809523809523809</v>
      </c>
      <c r="R31" s="32">
        <f t="shared" si="1"/>
        <v>1.0985558676994802</v>
      </c>
      <c r="S31" s="79">
        <v>0.99849999999999994</v>
      </c>
      <c r="T31" s="32">
        <f>(Q31-(MIN($Q$5:$Q$99)))/(MAX($Q$5:$Q126)-MIN($Q$5:$Q$99))</f>
        <v>0.44317532838378076</v>
      </c>
      <c r="U31" s="32">
        <f t="shared" si="2"/>
        <v>0.75330185688446472</v>
      </c>
      <c r="V31" s="32">
        <f t="shared" si="3"/>
        <v>0.99264104660670449</v>
      </c>
      <c r="W31" s="83">
        <f t="shared" si="5"/>
        <v>0.63767883803138103</v>
      </c>
    </row>
    <row r="32" spans="1:23" x14ac:dyDescent="0.2">
      <c r="A32" s="58" t="s">
        <v>71</v>
      </c>
      <c r="B32" s="32" t="s">
        <v>58</v>
      </c>
      <c r="C32" s="32" t="s">
        <v>158</v>
      </c>
      <c r="D32" s="44">
        <v>2.5</v>
      </c>
      <c r="E32" s="44">
        <v>21</v>
      </c>
      <c r="F32" s="69"/>
      <c r="G32" s="44">
        <v>8</v>
      </c>
      <c r="H32" s="62">
        <f t="shared" si="0"/>
        <v>140</v>
      </c>
      <c r="I32" s="62">
        <v>108</v>
      </c>
      <c r="J32" s="59">
        <v>0.85</v>
      </c>
      <c r="K32" s="59">
        <v>0.77</v>
      </c>
      <c r="L32" s="44">
        <v>100</v>
      </c>
      <c r="M32" s="44">
        <v>4</v>
      </c>
      <c r="N32" s="44"/>
      <c r="O32" s="96">
        <f>VLOOKUP(A32,'[2]SP Retention'!$A:$H,8,0)</f>
        <v>0.86250000000000004</v>
      </c>
      <c r="P32" s="96">
        <f>VLOOKUP(A32,'[2]SB Retention'!$A:$H,8,0)</f>
        <v>0.55555555555555558</v>
      </c>
      <c r="Q32" s="61">
        <f t="shared" si="4"/>
        <v>0.96296296296296291</v>
      </c>
      <c r="R32" s="32">
        <f t="shared" si="1"/>
        <v>0.86810330192683138</v>
      </c>
      <c r="S32" s="79">
        <v>0.99760000000000004</v>
      </c>
      <c r="T32" s="32">
        <f>(Q32-(MIN($Q$5:$Q$99)))/(MAX($Q$5:$Q127)-MIN($Q$5:$Q$99))</f>
        <v>0.24265499079890854</v>
      </c>
      <c r="U32" s="32">
        <f t="shared" si="2"/>
        <v>0.34438155861131309</v>
      </c>
      <c r="V32" s="32">
        <f t="shared" si="3"/>
        <v>0.98822567457072796</v>
      </c>
      <c r="W32" s="83">
        <f t="shared" si="5"/>
        <v>0.36298901469167255</v>
      </c>
    </row>
    <row r="33" spans="1:23" x14ac:dyDescent="0.2">
      <c r="A33" s="58" t="s">
        <v>122</v>
      </c>
      <c r="B33" s="32" t="s">
        <v>58</v>
      </c>
      <c r="C33" s="32" t="s">
        <v>158</v>
      </c>
      <c r="D33" s="44">
        <v>2</v>
      </c>
      <c r="E33" s="44">
        <v>21</v>
      </c>
      <c r="F33" s="69">
        <v>16</v>
      </c>
      <c r="G33" s="44">
        <v>8</v>
      </c>
      <c r="H33" s="62">
        <f t="shared" si="0"/>
        <v>128</v>
      </c>
      <c r="I33" s="62">
        <v>96</v>
      </c>
      <c r="J33" s="59">
        <v>0.85</v>
      </c>
      <c r="K33" s="59">
        <v>0.77</v>
      </c>
      <c r="L33" s="44">
        <v>80</v>
      </c>
      <c r="M33" s="44">
        <v>13</v>
      </c>
      <c r="N33" s="44"/>
      <c r="O33" s="96">
        <f>VLOOKUP(A33,'[2]SP Retention'!$A:$H,8,0)</f>
        <v>0.95918367346938771</v>
      </c>
      <c r="P33" s="96">
        <f>VLOOKUP(A33,'[2]SB Retention'!$A:$H,8,0)</f>
        <v>1</v>
      </c>
      <c r="Q33" s="61">
        <f t="shared" si="4"/>
        <v>0.96875</v>
      </c>
      <c r="R33" s="32">
        <f t="shared" si="1"/>
        <v>1.2135763396267598</v>
      </c>
      <c r="S33" s="79">
        <v>1</v>
      </c>
      <c r="T33" s="32">
        <f>(Q33-(MIN($Q$5:$Q$99)))/(MAX($Q$5:$Q128)-MIN($Q$5:$Q$99))</f>
        <v>0.24543118218161059</v>
      </c>
      <c r="U33" s="32">
        <f t="shared" si="2"/>
        <v>0.95739681035277646</v>
      </c>
      <c r="V33" s="32">
        <f t="shared" si="3"/>
        <v>1</v>
      </c>
      <c r="W33" s="83">
        <f t="shared" si="5"/>
        <v>0.6412725966404742</v>
      </c>
    </row>
    <row r="34" spans="1:23" x14ac:dyDescent="0.2">
      <c r="A34" s="58" t="s">
        <v>69</v>
      </c>
      <c r="B34" s="32" t="s">
        <v>58</v>
      </c>
      <c r="C34" s="32" t="s">
        <v>158</v>
      </c>
      <c r="D34" s="44">
        <v>1</v>
      </c>
      <c r="E34" s="44">
        <v>21</v>
      </c>
      <c r="F34" s="69">
        <v>112</v>
      </c>
      <c r="G34" s="44">
        <v>8</v>
      </c>
      <c r="H34" s="62">
        <f t="shared" si="0"/>
        <v>40</v>
      </c>
      <c r="I34" s="62">
        <v>38</v>
      </c>
      <c r="J34" s="59">
        <v>0.88</v>
      </c>
      <c r="K34" s="59">
        <v>0.8</v>
      </c>
      <c r="L34" s="44">
        <v>14</v>
      </c>
      <c r="M34" s="44">
        <v>6</v>
      </c>
      <c r="N34" s="44">
        <v>2</v>
      </c>
      <c r="O34" s="96">
        <f>VLOOKUP(A34,'[2]SP Retention'!$A:$H,8,0)</f>
        <v>1</v>
      </c>
      <c r="P34" s="96">
        <f>VLOOKUP(A34,'[2]SB Retention'!$A:$H,8,0)</f>
        <v>1</v>
      </c>
      <c r="Q34" s="61">
        <f t="shared" si="4"/>
        <v>0.57894736842105265</v>
      </c>
      <c r="R34" s="32">
        <f t="shared" si="1"/>
        <v>1.1931818181818183</v>
      </c>
      <c r="S34" s="79">
        <v>0.99966666666666659</v>
      </c>
      <c r="T34" s="32">
        <f>(Q34-(MIN($Q$5:$Q$99)))/(MAX($Q$5:$Q129)-MIN($Q$5:$Q$99))</f>
        <v>5.843277525624458E-2</v>
      </c>
      <c r="U34" s="32">
        <f t="shared" si="2"/>
        <v>0.92120830551039112</v>
      </c>
      <c r="V34" s="32">
        <f t="shared" si="3"/>
        <v>0.99836467702371179</v>
      </c>
      <c r="W34" s="83">
        <f t="shared" si="5"/>
        <v>0.54067495404735721</v>
      </c>
    </row>
    <row r="35" spans="1:23" x14ac:dyDescent="0.2">
      <c r="A35" s="58" t="s">
        <v>121</v>
      </c>
      <c r="B35" s="32" t="s">
        <v>58</v>
      </c>
      <c r="C35" s="32" t="s">
        <v>158</v>
      </c>
      <c r="D35" s="44">
        <v>1</v>
      </c>
      <c r="E35" s="44">
        <v>21</v>
      </c>
      <c r="F35" s="69"/>
      <c r="G35" s="44">
        <v>8</v>
      </c>
      <c r="H35" s="62">
        <f t="shared" si="0"/>
        <v>152</v>
      </c>
      <c r="I35" s="62">
        <v>108</v>
      </c>
      <c r="J35" s="59">
        <v>0.85</v>
      </c>
      <c r="K35" s="59">
        <v>0.77</v>
      </c>
      <c r="L35" s="44">
        <v>81</v>
      </c>
      <c r="M35" s="44">
        <v>24</v>
      </c>
      <c r="N35" s="44"/>
      <c r="O35" s="96">
        <f>VLOOKUP(A35,'[2]SP Retention'!$A:$H,8,0)</f>
        <v>0.83720930232558144</v>
      </c>
      <c r="P35" s="96">
        <f>VLOOKUP(A35,'[2]SB Retention'!$A:$H,8,0)</f>
        <v>0.42857142857142855</v>
      </c>
      <c r="Q35" s="61">
        <f t="shared" si="4"/>
        <v>0.97222222222222221</v>
      </c>
      <c r="R35" s="32">
        <f t="shared" si="1"/>
        <v>0.77076919562751112</v>
      </c>
      <c r="S35" s="79">
        <v>0.99833333333333329</v>
      </c>
      <c r="T35" s="32">
        <f>(Q35-(MIN($Q$5:$Q$99)))/(MAX($Q$5:$Q130)-MIN($Q$5:$Q$99))</f>
        <v>0.24709689701123169</v>
      </c>
      <c r="U35" s="32">
        <f t="shared" si="2"/>
        <v>0.17166969642560445</v>
      </c>
      <c r="V35" s="32">
        <f t="shared" si="3"/>
        <v>0.99182338511856072</v>
      </c>
      <c r="W35" s="83">
        <f t="shared" si="5"/>
        <v>0.28762730555843236</v>
      </c>
    </row>
    <row r="36" spans="1:23" x14ac:dyDescent="0.2">
      <c r="A36" s="58" t="s">
        <v>59</v>
      </c>
      <c r="B36" s="32" t="s">
        <v>58</v>
      </c>
      <c r="C36" s="32" t="s">
        <v>158</v>
      </c>
      <c r="D36" s="44">
        <v>1</v>
      </c>
      <c r="E36" s="44">
        <v>21</v>
      </c>
      <c r="F36" s="69">
        <v>32</v>
      </c>
      <c r="G36" s="44">
        <v>8</v>
      </c>
      <c r="H36" s="62">
        <f t="shared" si="0"/>
        <v>120</v>
      </c>
      <c r="I36" s="62">
        <v>90</v>
      </c>
      <c r="J36" s="59">
        <v>0.85</v>
      </c>
      <c r="K36" s="59">
        <v>0.77</v>
      </c>
      <c r="L36" s="44">
        <v>97</v>
      </c>
      <c r="M36" s="44">
        <v>19</v>
      </c>
      <c r="N36" s="44"/>
      <c r="O36" s="96">
        <f>VLOOKUP(A36,'[2]SP Retention'!$A:$H,8,0)</f>
        <v>0.82894736842105265</v>
      </c>
      <c r="P36" s="96">
        <f>VLOOKUP(A36,'[2]SB Retention'!$A:$H,8,0)</f>
        <v>0.875</v>
      </c>
      <c r="Q36" s="61">
        <f t="shared" si="4"/>
        <v>1.288888888888889</v>
      </c>
      <c r="R36" s="32">
        <f t="shared" si="1"/>
        <v>1.0557979172530256</v>
      </c>
      <c r="S36" s="79">
        <v>0.99959999999999993</v>
      </c>
      <c r="T36" s="32">
        <f>(Q36-(MIN($Q$5:$Q$99)))/(MAX($Q$5:$Q131)-MIN($Q$5:$Q$99))</f>
        <v>0.39901008947268241</v>
      </c>
      <c r="U36" s="32">
        <f t="shared" si="2"/>
        <v>0.67743117264412456</v>
      </c>
      <c r="V36" s="32">
        <f t="shared" si="3"/>
        <v>0.99803761242845435</v>
      </c>
      <c r="W36" s="83">
        <f t="shared" si="5"/>
        <v>0.5842023291954086</v>
      </c>
    </row>
    <row r="37" spans="1:23" x14ac:dyDescent="0.2">
      <c r="A37" s="58" t="s">
        <v>68</v>
      </c>
      <c r="B37" s="32" t="s">
        <v>58</v>
      </c>
      <c r="C37" s="32" t="s">
        <v>158</v>
      </c>
      <c r="D37" s="44">
        <v>0</v>
      </c>
      <c r="E37" s="44">
        <v>21</v>
      </c>
      <c r="F37" s="69"/>
      <c r="G37" s="44">
        <v>8</v>
      </c>
      <c r="H37" s="62">
        <f t="shared" si="0"/>
        <v>160</v>
      </c>
      <c r="I37" s="62">
        <v>108</v>
      </c>
      <c r="J37" s="59">
        <v>0.85</v>
      </c>
      <c r="K37" s="59">
        <v>0.77</v>
      </c>
      <c r="L37" s="44">
        <v>124</v>
      </c>
      <c r="M37" s="44">
        <v>27</v>
      </c>
      <c r="N37" s="44"/>
      <c r="O37" s="96">
        <f>VLOOKUP(A37,'[2]SP Retention'!$A:$H,8,0)</f>
        <v>0.93406593406593408</v>
      </c>
      <c r="P37" s="96">
        <f>VLOOKUP(A37,'[2]SB Retention'!$A:$H,8,0)</f>
        <v>1</v>
      </c>
      <c r="Q37" s="61">
        <f t="shared" si="4"/>
        <v>1.3981481481481481</v>
      </c>
      <c r="R37" s="32">
        <f t="shared" si="1"/>
        <v>1.1988011988011988</v>
      </c>
      <c r="S37" s="79">
        <v>0.99979999999999991</v>
      </c>
      <c r="T37" s="32">
        <f>(Q37-(MIN($Q$5:$Q$99)))/(MAX($Q$5:$Q132)-MIN($Q$5:$Q$99))</f>
        <v>0.45142458277809516</v>
      </c>
      <c r="U37" s="32">
        <f t="shared" si="2"/>
        <v>0.93117946287756226</v>
      </c>
      <c r="V37" s="32">
        <f t="shared" si="3"/>
        <v>0.9990188062142269</v>
      </c>
      <c r="W37" s="83">
        <f t="shared" si="5"/>
        <v>0.72207370116646863</v>
      </c>
    </row>
    <row r="38" spans="1:23" x14ac:dyDescent="0.2">
      <c r="A38" s="58" t="s">
        <v>74</v>
      </c>
      <c r="B38" s="32" t="s">
        <v>58</v>
      </c>
      <c r="C38" s="32" t="s">
        <v>158</v>
      </c>
      <c r="D38" s="44">
        <v>1</v>
      </c>
      <c r="E38" s="44">
        <v>21</v>
      </c>
      <c r="F38" s="69"/>
      <c r="G38" s="44">
        <v>8</v>
      </c>
      <c r="H38" s="62">
        <f t="shared" si="0"/>
        <v>152</v>
      </c>
      <c r="I38" s="62">
        <v>108</v>
      </c>
      <c r="J38" s="59">
        <v>0.85</v>
      </c>
      <c r="K38" s="59">
        <v>0.77</v>
      </c>
      <c r="L38" s="44">
        <v>73</v>
      </c>
      <c r="M38" s="44">
        <v>21</v>
      </c>
      <c r="N38" s="44">
        <v>2</v>
      </c>
      <c r="O38" s="96">
        <f>VLOOKUP(A38,'[2]SP Retention'!$A:$H,8,0)</f>
        <v>0.89090909090909087</v>
      </c>
      <c r="P38" s="96">
        <f>VLOOKUP(A38,'[2]SB Retention'!$A:$H,8,0)</f>
        <v>0.93333333333333335</v>
      </c>
      <c r="Q38" s="61">
        <f t="shared" si="4"/>
        <v>0.88888888888888884</v>
      </c>
      <c r="R38" s="32">
        <f t="shared" si="1"/>
        <v>1.1301247771836007</v>
      </c>
      <c r="S38" s="79">
        <v>0.99879999999999991</v>
      </c>
      <c r="T38" s="32">
        <f>(Q38-(MIN($Q$5:$Q$99)))/(MAX($Q$5:$Q133)-MIN($Q$5:$Q$99))</f>
        <v>0.20711974110032363</v>
      </c>
      <c r="U38" s="32">
        <f t="shared" si="2"/>
        <v>0.80931845118500334</v>
      </c>
      <c r="V38" s="32">
        <f t="shared" si="3"/>
        <v>0.99411283728536337</v>
      </c>
      <c r="W38" s="83">
        <f t="shared" si="5"/>
        <v>0.55680847025693347</v>
      </c>
    </row>
    <row r="39" spans="1:23" x14ac:dyDescent="0.2">
      <c r="A39" s="58" t="s">
        <v>67</v>
      </c>
      <c r="B39" s="32" t="s">
        <v>58</v>
      </c>
      <c r="C39" s="32" t="s">
        <v>158</v>
      </c>
      <c r="D39" s="44">
        <v>2</v>
      </c>
      <c r="E39" s="44">
        <v>21</v>
      </c>
      <c r="F39" s="69"/>
      <c r="G39" s="44">
        <v>8</v>
      </c>
      <c r="H39" s="62">
        <f t="shared" si="0"/>
        <v>144</v>
      </c>
      <c r="I39" s="62">
        <v>108</v>
      </c>
      <c r="J39" s="59">
        <v>0.85</v>
      </c>
      <c r="K39" s="59">
        <v>0.77</v>
      </c>
      <c r="L39" s="44">
        <v>110</v>
      </c>
      <c r="M39" s="44">
        <v>24</v>
      </c>
      <c r="N39" s="44">
        <v>2</v>
      </c>
      <c r="O39" s="96">
        <f>VLOOKUP(A39,'[2]SP Retention'!$A:$H,8,0)</f>
        <v>0.90769230769230769</v>
      </c>
      <c r="P39" s="96">
        <f>VLOOKUP(A39,'[2]SB Retention'!$A:$H,8,0)</f>
        <v>0.81818181818181823</v>
      </c>
      <c r="Q39" s="61">
        <f t="shared" si="4"/>
        <v>1.2592592592592593</v>
      </c>
      <c r="R39" s="32">
        <f t="shared" si="1"/>
        <v>1.065223546506969</v>
      </c>
      <c r="S39" s="79">
        <v>0.99900000000000011</v>
      </c>
      <c r="T39" s="32">
        <f>(Q39-(MIN($Q$5:$Q$99)))/(MAX($Q$5:$Q134)-MIN($Q$5:$Q$99))</f>
        <v>0.3847959895932484</v>
      </c>
      <c r="U39" s="32">
        <f t="shared" si="2"/>
        <v>0.69415622455670412</v>
      </c>
      <c r="V39" s="32">
        <f t="shared" si="3"/>
        <v>0.99509403107113714</v>
      </c>
      <c r="W39" s="83">
        <f t="shared" si="5"/>
        <v>0.58503789947459239</v>
      </c>
    </row>
    <row r="40" spans="1:23" x14ac:dyDescent="0.2">
      <c r="A40" s="70" t="s">
        <v>150</v>
      </c>
      <c r="B40" s="71" t="s">
        <v>58</v>
      </c>
      <c r="C40" s="71" t="s">
        <v>158</v>
      </c>
      <c r="D40" s="44">
        <v>6</v>
      </c>
      <c r="E40" s="44">
        <v>21</v>
      </c>
      <c r="F40" s="69"/>
      <c r="G40" s="44">
        <v>8</v>
      </c>
      <c r="H40" s="62">
        <f t="shared" si="0"/>
        <v>112</v>
      </c>
      <c r="I40" s="62">
        <v>84</v>
      </c>
      <c r="J40" s="59">
        <v>0.85</v>
      </c>
      <c r="K40" s="59">
        <v>0.77</v>
      </c>
      <c r="L40" s="44">
        <v>69</v>
      </c>
      <c r="M40" s="44">
        <v>8</v>
      </c>
      <c r="N40" s="44"/>
      <c r="O40" s="96">
        <f>VLOOKUP(A40,'[2]SP Retention'!$A:$H,8,0)</f>
        <v>0.83561643835616439</v>
      </c>
      <c r="P40" s="96">
        <f>VLOOKUP(A40,'[2]SB Retention'!$A:$H,8,0)</f>
        <v>0.7142857142857143</v>
      </c>
      <c r="Q40" s="61">
        <f t="shared" si="4"/>
        <v>0.91666666666666663</v>
      </c>
      <c r="R40" s="32">
        <f t="shared" si="1"/>
        <v>0.95536097377930007</v>
      </c>
      <c r="S40" s="79">
        <v>0.99919999999999998</v>
      </c>
      <c r="T40" s="32">
        <f>(Q40-(MIN($Q$5:$Q$99)))/(MAX($Q$5:$Q135)-MIN($Q$5:$Q$99))</f>
        <v>0.22044545973729299</v>
      </c>
      <c r="U40" s="32">
        <f t="shared" si="2"/>
        <v>0.49921356528002392</v>
      </c>
      <c r="V40" s="32">
        <f t="shared" si="3"/>
        <v>0.99607522485690914</v>
      </c>
      <c r="W40" s="83">
        <f t="shared" si="5"/>
        <v>0.42345408374348353</v>
      </c>
    </row>
    <row r="41" spans="1:23" x14ac:dyDescent="0.2">
      <c r="A41" s="58" t="s">
        <v>72</v>
      </c>
      <c r="B41" s="32" t="s">
        <v>58</v>
      </c>
      <c r="C41" s="32" t="s">
        <v>158</v>
      </c>
      <c r="D41" s="44">
        <v>2</v>
      </c>
      <c r="E41" s="44">
        <v>21</v>
      </c>
      <c r="F41" s="69"/>
      <c r="G41" s="44">
        <v>8</v>
      </c>
      <c r="H41" s="62">
        <f t="shared" si="0"/>
        <v>144</v>
      </c>
      <c r="I41" s="62">
        <v>108</v>
      </c>
      <c r="J41" s="59">
        <v>0.85</v>
      </c>
      <c r="K41" s="59">
        <v>0.77</v>
      </c>
      <c r="L41" s="44">
        <v>72</v>
      </c>
      <c r="M41" s="44">
        <v>33</v>
      </c>
      <c r="N41" s="44">
        <v>2</v>
      </c>
      <c r="O41" s="96">
        <f>VLOOKUP(A41,'[2]SP Retention'!$A:$H,8,0)</f>
        <v>0.8441558441558441</v>
      </c>
      <c r="P41" s="96">
        <f>VLOOKUP(A41,'[2]SB Retention'!$A:$H,8,0)</f>
        <v>0.90625</v>
      </c>
      <c r="Q41" s="61">
        <f t="shared" si="4"/>
        <v>0.9907407407407407</v>
      </c>
      <c r="R41" s="32">
        <f t="shared" si="1"/>
        <v>1.0850362872421697</v>
      </c>
      <c r="S41" s="79">
        <v>0.99840000000000007</v>
      </c>
      <c r="T41" s="32">
        <f>(Q41-(MIN($Q$5:$Q$99)))/(MAX($Q$5:$Q136)-MIN($Q$5:$Q$99))</f>
        <v>0.25598070943587797</v>
      </c>
      <c r="U41" s="32">
        <f t="shared" si="2"/>
        <v>0.72931240441473033</v>
      </c>
      <c r="V41" s="32">
        <f t="shared" si="3"/>
        <v>0.99215044971381883</v>
      </c>
      <c r="W41" s="83">
        <f t="shared" si="5"/>
        <v>0.54259694620415566</v>
      </c>
    </row>
    <row r="42" spans="1:23" x14ac:dyDescent="0.2">
      <c r="A42" s="58" t="s">
        <v>62</v>
      </c>
      <c r="B42" s="32" t="s">
        <v>58</v>
      </c>
      <c r="C42" s="32" t="s">
        <v>158</v>
      </c>
      <c r="D42" s="44"/>
      <c r="E42" s="44">
        <v>21</v>
      </c>
      <c r="F42" s="69">
        <v>84</v>
      </c>
      <c r="G42" s="44">
        <v>8</v>
      </c>
      <c r="H42" s="62">
        <f t="shared" si="0"/>
        <v>76</v>
      </c>
      <c r="I42" s="62">
        <v>72</v>
      </c>
      <c r="J42" s="59">
        <v>0.88</v>
      </c>
      <c r="K42" s="59">
        <v>0.8</v>
      </c>
      <c r="L42" s="44">
        <v>46</v>
      </c>
      <c r="M42" s="44">
        <v>4</v>
      </c>
      <c r="N42" s="44"/>
      <c r="O42" s="96">
        <f>VLOOKUP(A42,'[2]SP Retention'!$A:$H,8,0)</f>
        <v>0.77419354838709675</v>
      </c>
      <c r="P42" s="96">
        <f>VLOOKUP(A42,'[2]SB Retention'!$A:$H,8,0)</f>
        <v>0.8</v>
      </c>
      <c r="Q42" s="61">
        <f t="shared" si="4"/>
        <v>0.69444444444444442</v>
      </c>
      <c r="R42" s="32">
        <f t="shared" si="1"/>
        <v>0.93988269794721413</v>
      </c>
      <c r="S42" s="79">
        <v>0.99900000000000011</v>
      </c>
      <c r="T42" s="32">
        <f>(Q42-(MIN($Q$5:$Q$99)))/(MAX($Q$5:$Q137)-MIN($Q$5:$Q$99))</f>
        <v>0.11383971064153818</v>
      </c>
      <c r="U42" s="32">
        <f t="shared" si="2"/>
        <v>0.47174855898343576</v>
      </c>
      <c r="V42" s="32">
        <f t="shared" si="3"/>
        <v>0.99509403107113714</v>
      </c>
      <c r="W42" s="83">
        <f t="shared" si="5"/>
        <v>0.36302412443835197</v>
      </c>
    </row>
    <row r="43" spans="1:23" x14ac:dyDescent="0.2">
      <c r="A43" s="58" t="s">
        <v>173</v>
      </c>
      <c r="B43" s="32" t="s">
        <v>58</v>
      </c>
      <c r="C43" s="32" t="s">
        <v>158</v>
      </c>
      <c r="D43" s="44"/>
      <c r="E43" s="44">
        <v>21</v>
      </c>
      <c r="F43" s="69"/>
      <c r="G43" s="44">
        <v>8</v>
      </c>
      <c r="H43" s="62">
        <f t="shared" si="0"/>
        <v>160</v>
      </c>
      <c r="I43" s="62">
        <v>108</v>
      </c>
      <c r="J43" s="59">
        <v>0.85</v>
      </c>
      <c r="K43" s="59">
        <v>0.75</v>
      </c>
      <c r="L43" s="44">
        <v>81</v>
      </c>
      <c r="M43" s="44">
        <v>24</v>
      </c>
      <c r="N43" s="44"/>
      <c r="O43" s="96">
        <f>VLOOKUP(A43,'[2]SP Retention'!$A:$H,8,0)</f>
        <v>0.88157894736842102</v>
      </c>
      <c r="P43" s="96">
        <f>VLOOKUP(A43,'[2]SB Retention'!$A:$H,8,0)</f>
        <v>0.66666666666666663</v>
      </c>
      <c r="Q43" s="61">
        <f t="shared" si="4"/>
        <v>0.97222222222222221</v>
      </c>
      <c r="R43" s="32">
        <f t="shared" si="1"/>
        <v>0.96302029583763327</v>
      </c>
      <c r="S43" s="79">
        <v>0.99839999999999984</v>
      </c>
      <c r="T43" s="32">
        <f>(Q43-(MIN($Q$5:$Q$99)))/(MAX($Q$5:$Q138)-MIN($Q$5:$Q$99))</f>
        <v>0.24709689701123169</v>
      </c>
      <c r="U43" s="32">
        <f t="shared" si="2"/>
        <v>0.51280444134670067</v>
      </c>
      <c r="V43" s="32">
        <f t="shared" si="3"/>
        <v>0.99215044971381772</v>
      </c>
      <c r="W43" s="83">
        <f t="shared" si="5"/>
        <v>0.44117064723245136</v>
      </c>
    </row>
    <row r="44" spans="1:23" x14ac:dyDescent="0.2">
      <c r="A44" s="58" t="s">
        <v>174</v>
      </c>
      <c r="B44" s="32" t="s">
        <v>58</v>
      </c>
      <c r="C44" s="32" t="s">
        <v>158</v>
      </c>
      <c r="D44" s="44"/>
      <c r="E44" s="44">
        <v>21</v>
      </c>
      <c r="F44" s="69"/>
      <c r="G44" s="44">
        <v>8</v>
      </c>
      <c r="H44" s="62">
        <f t="shared" si="0"/>
        <v>160</v>
      </c>
      <c r="I44" s="62">
        <v>108</v>
      </c>
      <c r="J44" s="59">
        <v>0.85</v>
      </c>
      <c r="K44" s="59">
        <v>0.75</v>
      </c>
      <c r="L44" s="44">
        <v>105</v>
      </c>
      <c r="M44" s="44">
        <v>26</v>
      </c>
      <c r="N44" s="44"/>
      <c r="O44" s="96">
        <f>VLOOKUP(A44,'[2]SP Retention'!$A:$H,8,0)</f>
        <v>0.88764044943820219</v>
      </c>
      <c r="P44" s="96">
        <f>VLOOKUP(A44,'[2]SB Retention'!$A:$H,8,0)</f>
        <v>1</v>
      </c>
      <c r="Q44" s="61">
        <f t="shared" si="4"/>
        <v>1.212962962962963</v>
      </c>
      <c r="R44" s="32">
        <f t="shared" si="1"/>
        <v>1.188808107512668</v>
      </c>
      <c r="S44" s="79">
        <v>0.99940000000000007</v>
      </c>
      <c r="T44" s="32">
        <f>(Q44-(MIN($Q$5:$Q$99)))/(MAX($Q$5:$Q139)-MIN($Q$5:$Q$99))</f>
        <v>0.36258645853163285</v>
      </c>
      <c r="U44" s="32">
        <f t="shared" si="2"/>
        <v>0.91344749336498032</v>
      </c>
      <c r="V44" s="32">
        <f t="shared" si="3"/>
        <v>0.99705641864268224</v>
      </c>
      <c r="W44" s="83">
        <f t="shared" si="5"/>
        <v>0.67392092021774419</v>
      </c>
    </row>
    <row r="45" spans="1:23" x14ac:dyDescent="0.2">
      <c r="A45" s="56" t="s">
        <v>221</v>
      </c>
      <c r="B45" s="32" t="s">
        <v>58</v>
      </c>
      <c r="C45" s="32" t="s">
        <v>158</v>
      </c>
      <c r="D45" s="44"/>
      <c r="E45" s="44">
        <v>21</v>
      </c>
      <c r="F45" s="69"/>
      <c r="G45" s="44">
        <v>8</v>
      </c>
      <c r="H45" s="62">
        <f t="shared" si="0"/>
        <v>160</v>
      </c>
      <c r="I45" s="62">
        <v>92</v>
      </c>
      <c r="J45" s="59">
        <v>0.85</v>
      </c>
      <c r="K45" s="59">
        <v>0.75</v>
      </c>
      <c r="L45" s="44">
        <v>70</v>
      </c>
      <c r="M45" s="44">
        <v>27</v>
      </c>
      <c r="N45" s="44"/>
      <c r="O45" s="96">
        <f>VLOOKUP(A45,'[2]SP Retention'!$A:$H,8,0)</f>
        <v>0.8125</v>
      </c>
      <c r="P45" s="96">
        <f>VLOOKUP(A45,'[2]SB Retention'!$A:$H,8,0)</f>
        <v>0.66666666666666663</v>
      </c>
      <c r="Q45" s="61">
        <f t="shared" si="4"/>
        <v>1.0543478260869565</v>
      </c>
      <c r="R45" s="32">
        <f t="shared" si="1"/>
        <v>0.92238562091503273</v>
      </c>
      <c r="S45" s="79">
        <v>0.99974999999999992</v>
      </c>
      <c r="T45" s="32">
        <f>(Q45-(MIN($Q$5:$Q$99)))/(MAX($Q$5:$Q140)-MIN($Q$5:$Q$99))</f>
        <v>0.28649467385096722</v>
      </c>
      <c r="U45" s="32">
        <f t="shared" si="2"/>
        <v>0.44070134571019953</v>
      </c>
      <c r="V45" s="32">
        <f t="shared" si="3"/>
        <v>0.99877350776778373</v>
      </c>
      <c r="W45" s="83">
        <f t="shared" si="5"/>
        <v>0.42711555957930347</v>
      </c>
    </row>
    <row r="46" spans="1:23" x14ac:dyDescent="0.2">
      <c r="A46" s="70" t="s">
        <v>147</v>
      </c>
      <c r="B46" s="71" t="s">
        <v>58</v>
      </c>
      <c r="C46" s="71" t="s">
        <v>159</v>
      </c>
      <c r="D46" s="44">
        <v>2</v>
      </c>
      <c r="E46" s="44">
        <v>21</v>
      </c>
      <c r="F46" s="69">
        <v>16</v>
      </c>
      <c r="G46" s="69">
        <v>8</v>
      </c>
      <c r="H46" s="62">
        <f t="shared" si="0"/>
        <v>128</v>
      </c>
      <c r="I46" s="62">
        <v>96</v>
      </c>
      <c r="J46" s="59">
        <v>0.85</v>
      </c>
      <c r="K46" s="59">
        <v>0.77</v>
      </c>
      <c r="L46" s="44">
        <v>74</v>
      </c>
      <c r="M46" s="44">
        <v>24</v>
      </c>
      <c r="N46" s="44"/>
      <c r="O46" s="96">
        <f>VLOOKUP(A46,'[2]SP Retention'!$A:$H,8,0)</f>
        <v>0.898876404494382</v>
      </c>
      <c r="P46" s="96">
        <f>VLOOKUP(A46,'[2]SB Retention'!$A:$H,8,0)</f>
        <v>0.875</v>
      </c>
      <c r="Q46" s="61">
        <f t="shared" si="4"/>
        <v>1.0208333333333333</v>
      </c>
      <c r="R46" s="32">
        <f t="shared" si="1"/>
        <v>1.0969326443549841</v>
      </c>
      <c r="S46" s="79">
        <v>1</v>
      </c>
      <c r="T46" s="32">
        <f>(Q46-(MIN($Q$5:$Q$99)))/(MAX($Q$5:$Q141)-MIN($Q$5:$Q$99))</f>
        <v>0.2704169046259281</v>
      </c>
      <c r="U46" s="32">
        <f t="shared" si="2"/>
        <v>0.750421572293274</v>
      </c>
      <c r="V46" s="32">
        <f t="shared" si="3"/>
        <v>1</v>
      </c>
      <c r="W46" s="83">
        <f t="shared" si="5"/>
        <v>0.55937731461364093</v>
      </c>
    </row>
    <row r="47" spans="1:23" x14ac:dyDescent="0.2">
      <c r="A47" s="70" t="s">
        <v>152</v>
      </c>
      <c r="B47" s="71" t="s">
        <v>58</v>
      </c>
      <c r="C47" s="71" t="s">
        <v>159</v>
      </c>
      <c r="D47" s="44">
        <v>1</v>
      </c>
      <c r="E47" s="44">
        <v>21</v>
      </c>
      <c r="F47" s="69"/>
      <c r="G47" s="69">
        <v>8</v>
      </c>
      <c r="H47" s="62">
        <f t="shared" si="0"/>
        <v>152</v>
      </c>
      <c r="I47" s="62">
        <v>108</v>
      </c>
      <c r="J47" s="59">
        <v>0.85</v>
      </c>
      <c r="K47" s="59">
        <v>0.77</v>
      </c>
      <c r="L47" s="44">
        <v>94</v>
      </c>
      <c r="M47" s="44">
        <v>21</v>
      </c>
      <c r="N47" s="44">
        <v>3</v>
      </c>
      <c r="O47" s="96">
        <f>VLOOKUP(A47,'[2]SP Retention'!$A:$H,8,0)</f>
        <v>0.839622641509434</v>
      </c>
      <c r="P47" s="96">
        <f>VLOOKUP(A47,'[2]SB Retention'!$A:$H,8,0)</f>
        <v>0.8</v>
      </c>
      <c r="Q47" s="61">
        <f t="shared" si="4"/>
        <v>1.0925925925925926</v>
      </c>
      <c r="R47" s="32">
        <f t="shared" si="1"/>
        <v>1.0133761909566572</v>
      </c>
      <c r="S47" s="79">
        <v>0.95920000000000005</v>
      </c>
      <c r="T47" s="32">
        <f>(Q47-(MIN($Q$5:$Q$99)))/(MAX($Q$5:$Q142)-MIN($Q$5:$Q$99))</f>
        <v>0.30484167777143228</v>
      </c>
      <c r="U47" s="32">
        <f t="shared" si="2"/>
        <v>0.60215709221801805</v>
      </c>
      <c r="V47" s="32">
        <f t="shared" si="3"/>
        <v>0.79983646770237149</v>
      </c>
      <c r="W47" s="83">
        <f t="shared" si="5"/>
        <v>0.48813309326548981</v>
      </c>
    </row>
    <row r="48" spans="1:23" x14ac:dyDescent="0.2">
      <c r="A48" s="70" t="s">
        <v>186</v>
      </c>
      <c r="B48" s="71" t="s">
        <v>58</v>
      </c>
      <c r="C48" s="71" t="s">
        <v>159</v>
      </c>
      <c r="D48" s="44">
        <v>1</v>
      </c>
      <c r="E48" s="44">
        <v>21</v>
      </c>
      <c r="F48" s="69"/>
      <c r="G48" s="69">
        <v>8</v>
      </c>
      <c r="H48" s="62">
        <f t="shared" si="0"/>
        <v>152</v>
      </c>
      <c r="I48" s="62">
        <v>108</v>
      </c>
      <c r="J48" s="59">
        <v>0.85</v>
      </c>
      <c r="K48" s="59">
        <v>0.77</v>
      </c>
      <c r="L48" s="44">
        <v>76</v>
      </c>
      <c r="M48" s="44">
        <v>24</v>
      </c>
      <c r="N48" s="44"/>
      <c r="O48" s="96">
        <f>VLOOKUP(A48,'[2]SP Retention'!$A:$H,8,0)</f>
        <v>0.82558139534883723</v>
      </c>
      <c r="P48" s="96">
        <f>VLOOKUP(A48,'[2]SB Retention'!$A:$H,8,0)</f>
        <v>0.69230769230769229</v>
      </c>
      <c r="Q48" s="61">
        <f t="shared" si="4"/>
        <v>0.92592592592592593</v>
      </c>
      <c r="R48" s="32">
        <f t="shared" si="1"/>
        <v>0.93518656446153026</v>
      </c>
      <c r="S48" s="79">
        <v>0.99879999999999991</v>
      </c>
      <c r="T48" s="32">
        <f>(Q48-(MIN($Q$5:$Q$99)))/(MAX($Q$5:$Q143)-MIN($Q$5:$Q$99))</f>
        <v>0.22488736594961614</v>
      </c>
      <c r="U48" s="32">
        <f t="shared" si="2"/>
        <v>0.46341563242539136</v>
      </c>
      <c r="V48" s="32">
        <f t="shared" si="3"/>
        <v>0.99411283728536337</v>
      </c>
      <c r="W48" s="83">
        <f t="shared" si="5"/>
        <v>0.40914763299728973</v>
      </c>
    </row>
    <row r="49" spans="1:23" x14ac:dyDescent="0.2">
      <c r="A49" s="70" t="s">
        <v>170</v>
      </c>
      <c r="B49" s="71" t="s">
        <v>58</v>
      </c>
      <c r="C49" s="71" t="s">
        <v>159</v>
      </c>
      <c r="D49" s="44">
        <v>1</v>
      </c>
      <c r="E49" s="44">
        <v>21</v>
      </c>
      <c r="F49" s="69"/>
      <c r="G49" s="69">
        <v>8</v>
      </c>
      <c r="H49" s="62">
        <f t="shared" si="0"/>
        <v>152</v>
      </c>
      <c r="I49" s="62">
        <v>108</v>
      </c>
      <c r="J49" s="59">
        <v>0.85</v>
      </c>
      <c r="K49" s="59">
        <v>0.77</v>
      </c>
      <c r="L49" s="44">
        <v>91</v>
      </c>
      <c r="M49" s="44">
        <v>26</v>
      </c>
      <c r="N49" s="44">
        <v>5</v>
      </c>
      <c r="O49" s="96">
        <f>VLOOKUP(A49,'[2]SP Retention'!$A:$H,8,0)</f>
        <v>0.75789473684210529</v>
      </c>
      <c r="P49" s="96">
        <f>VLOOKUP(A49,'[2]SB Retention'!$A:$H,8,0)</f>
        <v>0.94444444444444442</v>
      </c>
      <c r="Q49" s="61">
        <f t="shared" si="4"/>
        <v>1.1296296296296295</v>
      </c>
      <c r="R49" s="32">
        <f t="shared" si="1"/>
        <v>1.0590960467121457</v>
      </c>
      <c r="S49" s="79">
        <v>1</v>
      </c>
      <c r="T49" s="32">
        <f>(Q49-(MIN($Q$5:$Q$99)))/(MAX($Q$5:$Q144)-MIN($Q$5:$Q$99))</f>
        <v>0.32260930262072468</v>
      </c>
      <c r="U49" s="32">
        <f t="shared" si="2"/>
        <v>0.68328344891471027</v>
      </c>
      <c r="V49" s="32">
        <f t="shared" si="3"/>
        <v>1</v>
      </c>
      <c r="W49" s="83">
        <f t="shared" si="5"/>
        <v>0.55265173819094571</v>
      </c>
    </row>
    <row r="50" spans="1:23" x14ac:dyDescent="0.2">
      <c r="A50" s="70" t="s">
        <v>183</v>
      </c>
      <c r="B50" s="71" t="s">
        <v>58</v>
      </c>
      <c r="C50" s="71" t="s">
        <v>159</v>
      </c>
      <c r="D50" s="44">
        <v>2</v>
      </c>
      <c r="E50" s="44">
        <v>21</v>
      </c>
      <c r="F50" s="69"/>
      <c r="G50" s="69">
        <v>8</v>
      </c>
      <c r="H50" s="62">
        <f t="shared" si="0"/>
        <v>144</v>
      </c>
      <c r="I50" s="62">
        <v>108</v>
      </c>
      <c r="J50" s="59">
        <v>0.85</v>
      </c>
      <c r="K50" s="59">
        <v>0.77</v>
      </c>
      <c r="L50" s="44">
        <v>78</v>
      </c>
      <c r="M50" s="44">
        <v>13</v>
      </c>
      <c r="N50" s="44"/>
      <c r="O50" s="96">
        <f>VLOOKUP(A50,'[2]SP Retention'!$A:$H,8,0)</f>
        <v>0.8</v>
      </c>
      <c r="P50" s="96">
        <f>VLOOKUP(A50,'[2]SB Retention'!$A:$H,8,0)</f>
        <v>0.8</v>
      </c>
      <c r="Q50" s="61">
        <f t="shared" si="4"/>
        <v>0.84259259259259256</v>
      </c>
      <c r="R50" s="32">
        <f t="shared" si="1"/>
        <v>0.99006875477463718</v>
      </c>
      <c r="S50" s="79">
        <v>0.99819999999999998</v>
      </c>
      <c r="T50" s="32">
        <f>(Q50-(MIN($Q$5:$Q$99)))/(MAX($Q$5:$Q145)-MIN($Q$5:$Q$99))</f>
        <v>0.18491021003870806</v>
      </c>
      <c r="U50" s="32">
        <f t="shared" si="2"/>
        <v>0.56079984490953427</v>
      </c>
      <c r="V50" s="32">
        <f t="shared" si="3"/>
        <v>0.99116925592804572</v>
      </c>
      <c r="W50" s="83">
        <f t="shared" si="5"/>
        <v>0.4346864503195137</v>
      </c>
    </row>
    <row r="51" spans="1:23" x14ac:dyDescent="0.2">
      <c r="A51" s="70" t="s">
        <v>184</v>
      </c>
      <c r="B51" s="71" t="s">
        <v>58</v>
      </c>
      <c r="C51" s="71" t="s">
        <v>159</v>
      </c>
      <c r="D51" s="44">
        <v>3.5</v>
      </c>
      <c r="E51" s="44">
        <v>21</v>
      </c>
      <c r="F51" s="69"/>
      <c r="G51" s="69">
        <v>8</v>
      </c>
      <c r="H51" s="62">
        <f t="shared" si="0"/>
        <v>132</v>
      </c>
      <c r="I51" s="62">
        <v>108</v>
      </c>
      <c r="J51" s="59">
        <v>0.85</v>
      </c>
      <c r="K51" s="59">
        <v>0.77</v>
      </c>
      <c r="L51" s="44">
        <v>69</v>
      </c>
      <c r="M51" s="44">
        <v>20</v>
      </c>
      <c r="N51" s="44">
        <v>2</v>
      </c>
      <c r="O51" s="96">
        <f>VLOOKUP(A51,'[2]SP Retention'!$A:$H,8,0)</f>
        <v>0.79104477611940294</v>
      </c>
      <c r="P51" s="96">
        <f>VLOOKUP(A51,'[2]SB Retention'!$A:$H,8,0)</f>
        <v>1</v>
      </c>
      <c r="Q51" s="61">
        <f t="shared" si="4"/>
        <v>0.84259259259259256</v>
      </c>
      <c r="R51" s="32">
        <f t="shared" si="1"/>
        <v>1.1146711058914747</v>
      </c>
      <c r="S51" s="79">
        <v>0.99979999999999991</v>
      </c>
      <c r="T51" s="32">
        <f>(Q51-(MIN($Q$5:$Q$99)))/(MAX($Q$5:$Q146)-MIN($Q$5:$Q$99))</f>
        <v>0.18491021003870806</v>
      </c>
      <c r="U51" s="32">
        <f t="shared" si="2"/>
        <v>0.7818971037463045</v>
      </c>
      <c r="V51" s="32">
        <f t="shared" si="3"/>
        <v>0.9990188062142269</v>
      </c>
      <c r="W51" s="83">
        <f t="shared" si="5"/>
        <v>0.5349651718246784</v>
      </c>
    </row>
    <row r="52" spans="1:23" x14ac:dyDescent="0.2">
      <c r="A52" s="70" t="s">
        <v>192</v>
      </c>
      <c r="B52" s="71" t="s">
        <v>58</v>
      </c>
      <c r="C52" s="71" t="s">
        <v>159</v>
      </c>
      <c r="D52" s="44"/>
      <c r="E52" s="44">
        <v>21</v>
      </c>
      <c r="F52" s="69">
        <v>64</v>
      </c>
      <c r="G52" s="69">
        <v>8</v>
      </c>
      <c r="H52" s="62">
        <f t="shared" si="0"/>
        <v>96</v>
      </c>
      <c r="I52" s="62">
        <v>72</v>
      </c>
      <c r="J52" s="59">
        <v>0.85</v>
      </c>
      <c r="K52" s="59">
        <v>0.77</v>
      </c>
      <c r="L52" s="44">
        <v>74</v>
      </c>
      <c r="M52" s="44">
        <v>12</v>
      </c>
      <c r="N52" s="44"/>
      <c r="O52" s="96">
        <f>VLOOKUP(A52,'[2]SP Retention'!$A:$H,8,0)</f>
        <v>0.81318681318681318</v>
      </c>
      <c r="P52" s="96">
        <f>VLOOKUP(A52,'[2]SB Retention'!$A:$H,8,0)</f>
        <v>0.77777777777777779</v>
      </c>
      <c r="Q52" s="61">
        <f t="shared" si="4"/>
        <v>1.1944444444444444</v>
      </c>
      <c r="R52" s="32">
        <f t="shared" si="1"/>
        <v>0.98339568927804222</v>
      </c>
      <c r="S52" s="79">
        <v>1</v>
      </c>
      <c r="T52" s="32">
        <f>(Q52-(MIN($Q$5:$Q$99)))/(MAX($Q$5:$Q147)-MIN($Q$5:$Q$99))</f>
        <v>0.35370264610698654</v>
      </c>
      <c r="U52" s="32">
        <f t="shared" si="2"/>
        <v>0.54895900502079154</v>
      </c>
      <c r="V52" s="32">
        <f t="shared" si="3"/>
        <v>1</v>
      </c>
      <c r="W52" s="83">
        <f t="shared" si="5"/>
        <v>0.50619774300750009</v>
      </c>
    </row>
    <row r="53" spans="1:23" x14ac:dyDescent="0.2">
      <c r="A53" s="56" t="s">
        <v>198</v>
      </c>
      <c r="B53" s="32" t="s">
        <v>58</v>
      </c>
      <c r="C53" s="32" t="s">
        <v>159</v>
      </c>
      <c r="D53" s="44">
        <v>1</v>
      </c>
      <c r="E53" s="44">
        <v>21</v>
      </c>
      <c r="F53" s="69"/>
      <c r="G53" s="44">
        <v>8</v>
      </c>
      <c r="H53" s="62">
        <f t="shared" si="0"/>
        <v>152</v>
      </c>
      <c r="I53" s="62">
        <v>108</v>
      </c>
      <c r="J53" s="59">
        <v>0.85</v>
      </c>
      <c r="K53" s="59">
        <v>0.77</v>
      </c>
      <c r="L53" s="44">
        <v>76</v>
      </c>
      <c r="M53" s="44">
        <v>22</v>
      </c>
      <c r="N53" s="44">
        <v>4</v>
      </c>
      <c r="O53" s="96">
        <f>VLOOKUP(A53,'[2]SP Retention'!$A:$H,8,0)</f>
        <v>0.83870967741935487</v>
      </c>
      <c r="P53" s="96">
        <f>VLOOKUP(A53,'[2]SB Retention'!$A:$H,8,0)</f>
        <v>1</v>
      </c>
      <c r="Q53" s="61">
        <f t="shared" si="4"/>
        <v>0.94444444444444442</v>
      </c>
      <c r="R53" s="32">
        <f t="shared" si="1"/>
        <v>1.1427092831267405</v>
      </c>
      <c r="S53" s="79">
        <v>0.99960000000000004</v>
      </c>
      <c r="T53" s="32">
        <f>(Q53-(MIN($Q$5:$Q$99)))/(MAX($Q$5:$Q148)-MIN($Q$5:$Q$99))</f>
        <v>0.23377117837426237</v>
      </c>
      <c r="U53" s="32">
        <f t="shared" si="2"/>
        <v>0.83164868607145614</v>
      </c>
      <c r="V53" s="32">
        <f t="shared" si="3"/>
        <v>0.99803761242845479</v>
      </c>
      <c r="W53" s="83">
        <f t="shared" si="5"/>
        <v>0.57924270024341884</v>
      </c>
    </row>
    <row r="54" spans="1:23" x14ac:dyDescent="0.2">
      <c r="A54" s="56" t="s">
        <v>222</v>
      </c>
      <c r="B54" s="32" t="s">
        <v>58</v>
      </c>
      <c r="C54" s="32" t="s">
        <v>159</v>
      </c>
      <c r="D54" s="44"/>
      <c r="E54" s="44">
        <v>21</v>
      </c>
      <c r="F54" s="69"/>
      <c r="G54" s="44">
        <v>8</v>
      </c>
      <c r="H54" s="62">
        <f t="shared" si="0"/>
        <v>160</v>
      </c>
      <c r="I54" s="62">
        <v>30</v>
      </c>
      <c r="J54" s="59">
        <v>0.85</v>
      </c>
      <c r="K54" s="59">
        <v>0.77</v>
      </c>
      <c r="L54" s="44">
        <v>17</v>
      </c>
      <c r="M54" s="44">
        <v>5</v>
      </c>
      <c r="N54" s="44"/>
      <c r="O54" s="96">
        <f>VLOOKUP(A54,'[2]SP Retention'!$A:$H,8,0)</f>
        <v>1</v>
      </c>
      <c r="P54" s="96">
        <f>VLOOKUP(A54,'[2]SB Retention'!$A:$H,8,0)</f>
        <v>1</v>
      </c>
      <c r="Q54" s="61">
        <f t="shared" si="4"/>
        <v>0.73333333333333328</v>
      </c>
      <c r="R54" s="32">
        <f t="shared" si="1"/>
        <v>1.2375859434682965</v>
      </c>
      <c r="S54" s="79"/>
      <c r="T54" s="32">
        <f>(Q54-(MIN($Q$5:$Q$99)))/(MAX($Q$5:$Q149)-MIN($Q$5:$Q$99))</f>
        <v>0.13249571673329527</v>
      </c>
      <c r="U54" s="32">
        <f t="shared" si="2"/>
        <v>1</v>
      </c>
      <c r="V54" s="32">
        <f t="shared" si="3"/>
        <v>0</v>
      </c>
      <c r="W54" s="83">
        <f t="shared" si="5"/>
        <v>0.50962307252998285</v>
      </c>
    </row>
    <row r="55" spans="1:23" x14ac:dyDescent="0.2">
      <c r="A55" s="56" t="s">
        <v>223</v>
      </c>
      <c r="B55" s="32" t="s">
        <v>58</v>
      </c>
      <c r="C55" s="32" t="s">
        <v>159</v>
      </c>
      <c r="D55" s="44"/>
      <c r="E55" s="44">
        <v>21</v>
      </c>
      <c r="F55" s="69"/>
      <c r="G55" s="44">
        <v>8</v>
      </c>
      <c r="H55" s="62">
        <f t="shared" si="0"/>
        <v>160</v>
      </c>
      <c r="I55" s="62">
        <v>80</v>
      </c>
      <c r="J55" s="59">
        <v>0.85</v>
      </c>
      <c r="K55" s="59">
        <v>0.77</v>
      </c>
      <c r="L55" s="44">
        <v>63</v>
      </c>
      <c r="M55" s="44">
        <v>22</v>
      </c>
      <c r="N55" s="44">
        <v>2</v>
      </c>
      <c r="O55" s="96">
        <f>VLOOKUP(A55,'[2]SP Retention'!$A:$H,8,0)</f>
        <v>0.75</v>
      </c>
      <c r="P55" s="96">
        <f>VLOOKUP(A55,'[2]SB Retention'!$A:$H,8,0)</f>
        <v>1</v>
      </c>
      <c r="Q55" s="61">
        <f t="shared" si="4"/>
        <v>1.0874999999999999</v>
      </c>
      <c r="R55" s="32">
        <f t="shared" si="1"/>
        <v>1.0905271199388846</v>
      </c>
      <c r="S55" s="79">
        <v>1</v>
      </c>
      <c r="T55" s="32">
        <f>(Q55-(MIN($Q$5:$Q$99)))/(MAX($Q$5:$Q150)-MIN($Q$5:$Q$99))</f>
        <v>0.3023986293546545</v>
      </c>
      <c r="U55" s="32">
        <f t="shared" si="2"/>
        <v>0.73905546341075701</v>
      </c>
      <c r="V55" s="32">
        <f t="shared" si="3"/>
        <v>1</v>
      </c>
      <c r="W55" s="83">
        <f t="shared" si="5"/>
        <v>0.56865434174443519</v>
      </c>
    </row>
    <row r="56" spans="1:23" x14ac:dyDescent="0.2">
      <c r="A56" s="58" t="s">
        <v>81</v>
      </c>
      <c r="B56" s="32" t="s">
        <v>77</v>
      </c>
      <c r="C56" s="32" t="s">
        <v>157</v>
      </c>
      <c r="D56" s="44">
        <v>1.5</v>
      </c>
      <c r="E56" s="44">
        <v>21</v>
      </c>
      <c r="F56" s="69">
        <v>42</v>
      </c>
      <c r="G56" s="44">
        <v>8</v>
      </c>
      <c r="H56" s="62">
        <f t="shared" si="0"/>
        <v>106</v>
      </c>
      <c r="I56" s="62">
        <v>40</v>
      </c>
      <c r="J56" s="59">
        <v>0.73</v>
      </c>
      <c r="K56" s="59">
        <v>0.55000000000000004</v>
      </c>
      <c r="L56" s="44">
        <v>64</v>
      </c>
      <c r="M56" s="44">
        <v>11</v>
      </c>
      <c r="N56" s="44"/>
      <c r="O56" s="96">
        <v>0.71599999999999997</v>
      </c>
      <c r="P56" s="96">
        <v>0.41499999999999998</v>
      </c>
      <c r="Q56" s="61">
        <f t="shared" si="4"/>
        <v>1.875</v>
      </c>
      <c r="R56" s="32">
        <f t="shared" si="1"/>
        <v>0.86768368617683678</v>
      </c>
      <c r="S56" s="79">
        <v>0.99679999999999991</v>
      </c>
      <c r="T56" s="32">
        <f>(Q56-(MIN($Q$5:$Q$99)))/(MAX($Q$5:$Q152)-MIN($Q$5:$Q$99))</f>
        <v>0.68018275271273576</v>
      </c>
      <c r="U56" s="32">
        <f t="shared" si="2"/>
        <v>0.34363698283680344</v>
      </c>
      <c r="V56" s="32">
        <f t="shared" si="3"/>
        <v>0.98430089942763654</v>
      </c>
      <c r="W56" s="83">
        <f t="shared" si="5"/>
        <v>0.55914897094005633</v>
      </c>
    </row>
    <row r="57" spans="1:23" x14ac:dyDescent="0.2">
      <c r="A57" s="58" t="s">
        <v>82</v>
      </c>
      <c r="B57" s="32" t="s">
        <v>77</v>
      </c>
      <c r="C57" s="32" t="s">
        <v>157</v>
      </c>
      <c r="D57" s="44">
        <v>4</v>
      </c>
      <c r="E57" s="44">
        <v>21</v>
      </c>
      <c r="F57" s="69"/>
      <c r="G57" s="44">
        <v>8</v>
      </c>
      <c r="H57" s="62">
        <f t="shared" si="0"/>
        <v>128</v>
      </c>
      <c r="I57" s="62">
        <v>54</v>
      </c>
      <c r="J57" s="59">
        <v>0.73</v>
      </c>
      <c r="K57" s="59">
        <v>0.55000000000000004</v>
      </c>
      <c r="L57" s="44">
        <v>62</v>
      </c>
      <c r="M57" s="44">
        <v>24</v>
      </c>
      <c r="N57" s="44"/>
      <c r="O57" s="96">
        <v>0.67400000000000004</v>
      </c>
      <c r="P57" s="96">
        <v>0.38200000000000001</v>
      </c>
      <c r="Q57" s="61">
        <f t="shared" si="4"/>
        <v>1.5925925925925926</v>
      </c>
      <c r="R57" s="32">
        <f t="shared" si="1"/>
        <v>0.80891656288916569</v>
      </c>
      <c r="S57" s="79">
        <v>0.99729999999999985</v>
      </c>
      <c r="T57" s="32">
        <f>(Q57-(MIN($Q$5:$Q$99)))/(MAX($Q$5:$Q153)-MIN($Q$5:$Q$99))</f>
        <v>0.54470461323688057</v>
      </c>
      <c r="U57" s="32">
        <f t="shared" si="2"/>
        <v>0.23935925651651072</v>
      </c>
      <c r="V57" s="32">
        <f t="shared" si="3"/>
        <v>0.98675388389206797</v>
      </c>
      <c r="W57" s="83">
        <f t="shared" si="5"/>
        <v>0.4515041297782329</v>
      </c>
    </row>
    <row r="58" spans="1:23" x14ac:dyDescent="0.2">
      <c r="A58" s="58" t="s">
        <v>85</v>
      </c>
      <c r="B58" s="32" t="s">
        <v>77</v>
      </c>
      <c r="C58" s="32" t="s">
        <v>157</v>
      </c>
      <c r="D58" s="44">
        <v>11.5</v>
      </c>
      <c r="E58" s="44">
        <v>21</v>
      </c>
      <c r="F58" s="69">
        <v>3</v>
      </c>
      <c r="G58" s="44">
        <v>8</v>
      </c>
      <c r="H58" s="62">
        <f t="shared" si="0"/>
        <v>65</v>
      </c>
      <c r="I58" s="62">
        <v>24</v>
      </c>
      <c r="J58" s="59">
        <v>0.73</v>
      </c>
      <c r="K58" s="59">
        <v>0.55000000000000004</v>
      </c>
      <c r="L58" s="44">
        <v>50</v>
      </c>
      <c r="M58" s="44">
        <v>11</v>
      </c>
      <c r="N58" s="44"/>
      <c r="O58" s="96">
        <v>0.60499999999999998</v>
      </c>
      <c r="P58" s="96">
        <v>0.29899999999999999</v>
      </c>
      <c r="Q58" s="61">
        <f t="shared" si="4"/>
        <v>2.5416666666666665</v>
      </c>
      <c r="R58" s="32">
        <f t="shared" si="1"/>
        <v>0.68620174346201734</v>
      </c>
      <c r="S58" s="79">
        <v>0.99750000000000005</v>
      </c>
      <c r="T58" s="32">
        <f>(Q58-(MIN($Q$5:$Q$99)))/(MAX($Q$5:$Q154)-MIN($Q$5:$Q$99))</f>
        <v>1</v>
      </c>
      <c r="U58" s="32">
        <f t="shared" si="2"/>
        <v>2.1611277037771933E-2</v>
      </c>
      <c r="V58" s="32">
        <f t="shared" si="3"/>
        <v>0.98773507767784163</v>
      </c>
      <c r="W58" s="83">
        <f t="shared" si="5"/>
        <v>0.55849858243478157</v>
      </c>
    </row>
    <row r="59" spans="1:23" x14ac:dyDescent="0.2">
      <c r="A59" s="58" t="s">
        <v>94</v>
      </c>
      <c r="B59" s="32" t="s">
        <v>77</v>
      </c>
      <c r="C59" s="32" t="s">
        <v>157</v>
      </c>
      <c r="D59" s="44">
        <v>7</v>
      </c>
      <c r="E59" s="44">
        <v>21</v>
      </c>
      <c r="F59" s="69"/>
      <c r="G59" s="44">
        <v>8</v>
      </c>
      <c r="H59" s="62">
        <f t="shared" si="0"/>
        <v>104</v>
      </c>
      <c r="I59" s="62">
        <v>39</v>
      </c>
      <c r="J59" s="59">
        <v>0.73</v>
      </c>
      <c r="K59" s="59">
        <v>0.55000000000000004</v>
      </c>
      <c r="L59" s="44">
        <v>60</v>
      </c>
      <c r="M59" s="44">
        <v>15</v>
      </c>
      <c r="N59" s="44"/>
      <c r="O59" s="96">
        <v>0.63800000000000001</v>
      </c>
      <c r="P59" s="96">
        <v>0.38700000000000001</v>
      </c>
      <c r="Q59" s="61">
        <f t="shared" si="4"/>
        <v>1.9230769230769231</v>
      </c>
      <c r="R59" s="32">
        <f t="shared" si="1"/>
        <v>0.78880448318804486</v>
      </c>
      <c r="S59" s="79">
        <v>0.99739999999999995</v>
      </c>
      <c r="T59" s="32">
        <f>(Q59-(MIN($Q$5:$Q$99)))/(MAX($Q$5:$Q155)-MIN($Q$5:$Q$99))</f>
        <v>0.70324649650749038</v>
      </c>
      <c r="U59" s="32">
        <f t="shared" si="2"/>
        <v>0.20367192275781748</v>
      </c>
      <c r="V59" s="32">
        <f t="shared" si="3"/>
        <v>0.98724448078495475</v>
      </c>
      <c r="W59" s="83">
        <f t="shared" si="5"/>
        <v>0.50683773674788402</v>
      </c>
    </row>
    <row r="60" spans="1:23" x14ac:dyDescent="0.2">
      <c r="A60" s="58" t="s">
        <v>86</v>
      </c>
      <c r="B60" s="32" t="s">
        <v>77</v>
      </c>
      <c r="C60" s="32" t="s">
        <v>157</v>
      </c>
      <c r="D60" s="44">
        <v>1.5</v>
      </c>
      <c r="E60" s="44">
        <v>21</v>
      </c>
      <c r="F60" s="69"/>
      <c r="G60" s="44">
        <v>8</v>
      </c>
      <c r="H60" s="62">
        <f t="shared" si="0"/>
        <v>148</v>
      </c>
      <c r="I60" s="62">
        <v>54</v>
      </c>
      <c r="J60" s="59">
        <v>0.73</v>
      </c>
      <c r="K60" s="59">
        <v>0.55000000000000004</v>
      </c>
      <c r="L60" s="44">
        <v>73</v>
      </c>
      <c r="M60" s="44">
        <v>26</v>
      </c>
      <c r="N60" s="44"/>
      <c r="O60" s="96">
        <v>0.63500000000000001</v>
      </c>
      <c r="P60" s="96">
        <v>0.26300000000000001</v>
      </c>
      <c r="Q60" s="61">
        <f t="shared" si="4"/>
        <v>1.8333333333333333</v>
      </c>
      <c r="R60" s="32">
        <f t="shared" si="1"/>
        <v>0.67402241594022416</v>
      </c>
      <c r="S60" s="79">
        <v>1</v>
      </c>
      <c r="T60" s="32">
        <f>(Q60-(MIN($Q$5:$Q$99)))/(MAX($Q$5:$Q156)-MIN($Q$5:$Q$99))</f>
        <v>0.66019417475728159</v>
      </c>
      <c r="U60" s="32">
        <f t="shared" si="2"/>
        <v>0</v>
      </c>
      <c r="V60" s="32">
        <f t="shared" si="3"/>
        <v>1</v>
      </c>
      <c r="W60" s="83">
        <f t="shared" si="5"/>
        <v>0.3970873786407767</v>
      </c>
    </row>
    <row r="61" spans="1:23" x14ac:dyDescent="0.2">
      <c r="A61" s="58" t="s">
        <v>80</v>
      </c>
      <c r="B61" s="32" t="s">
        <v>77</v>
      </c>
      <c r="C61" s="32" t="s">
        <v>157</v>
      </c>
      <c r="D61" s="44">
        <v>1</v>
      </c>
      <c r="E61" s="44">
        <v>21</v>
      </c>
      <c r="F61" s="69"/>
      <c r="G61" s="44">
        <v>8</v>
      </c>
      <c r="H61" s="62">
        <f t="shared" si="0"/>
        <v>152</v>
      </c>
      <c r="I61" s="62">
        <v>54</v>
      </c>
      <c r="J61" s="59">
        <v>0.73</v>
      </c>
      <c r="K61" s="59">
        <v>0.55000000000000004</v>
      </c>
      <c r="L61" s="44">
        <v>71</v>
      </c>
      <c r="M61" s="44">
        <v>26</v>
      </c>
      <c r="N61" s="44"/>
      <c r="O61" s="96">
        <v>0.63800000000000001</v>
      </c>
      <c r="P61" s="96">
        <v>0.49199999999999999</v>
      </c>
      <c r="Q61" s="61">
        <f t="shared" si="4"/>
        <v>1.7962962962962963</v>
      </c>
      <c r="R61" s="32">
        <f t="shared" si="1"/>
        <v>0.88425902864259021</v>
      </c>
      <c r="S61" s="79">
        <v>0.9971000000000001</v>
      </c>
      <c r="T61" s="32">
        <f>(Q61-(MIN($Q$5:$Q$99)))/(MAX($Q$5:$Q157)-MIN($Q$5:$Q$99))</f>
        <v>0.6424265499079892</v>
      </c>
      <c r="U61" s="32">
        <f t="shared" si="2"/>
        <v>0.37304864923483483</v>
      </c>
      <c r="V61" s="32">
        <f t="shared" si="3"/>
        <v>0.98577269010629642</v>
      </c>
      <c r="W61" s="83">
        <f t="shared" si="5"/>
        <v>0.55554110862490047</v>
      </c>
    </row>
    <row r="62" spans="1:23" x14ac:dyDescent="0.2">
      <c r="A62" s="58" t="s">
        <v>83</v>
      </c>
      <c r="B62" s="32" t="s">
        <v>77</v>
      </c>
      <c r="C62" s="32" t="s">
        <v>157</v>
      </c>
      <c r="D62" s="44">
        <v>2</v>
      </c>
      <c r="E62" s="44">
        <v>21</v>
      </c>
      <c r="F62" s="69"/>
      <c r="G62" s="44">
        <v>8</v>
      </c>
      <c r="H62" s="62">
        <f t="shared" si="0"/>
        <v>144</v>
      </c>
      <c r="I62" s="62">
        <v>54</v>
      </c>
      <c r="J62" s="59">
        <v>0.73</v>
      </c>
      <c r="K62" s="59">
        <v>0.55000000000000004</v>
      </c>
      <c r="L62" s="44">
        <v>84</v>
      </c>
      <c r="M62" s="44">
        <v>42</v>
      </c>
      <c r="N62" s="44"/>
      <c r="O62" s="96">
        <v>0.59599999999999997</v>
      </c>
      <c r="P62" s="96">
        <v>0.38900000000000001</v>
      </c>
      <c r="Q62" s="61">
        <f t="shared" si="4"/>
        <v>2.3333333333333335</v>
      </c>
      <c r="R62" s="32">
        <f t="shared" si="1"/>
        <v>0.76185554171855541</v>
      </c>
      <c r="S62" s="79">
        <v>0.79616666666666669</v>
      </c>
      <c r="T62" s="32">
        <f>(Q62-(MIN($Q$5:$Q$99)))/(MAX($Q$5:$Q158)-MIN($Q$5:$Q$99))</f>
        <v>0.90005711022273005</v>
      </c>
      <c r="U62" s="32">
        <f t="shared" si="2"/>
        <v>0.15585310526319693</v>
      </c>
      <c r="V62" s="32">
        <f t="shared" si="3"/>
        <v>0</v>
      </c>
      <c r="W62" s="83">
        <f t="shared" si="5"/>
        <v>0.47515959696866716</v>
      </c>
    </row>
    <row r="63" spans="1:23" x14ac:dyDescent="0.2">
      <c r="A63" s="58" t="s">
        <v>84</v>
      </c>
      <c r="B63" s="32" t="s">
        <v>77</v>
      </c>
      <c r="C63" s="32" t="s">
        <v>157</v>
      </c>
      <c r="D63" s="44">
        <v>1</v>
      </c>
      <c r="E63" s="44">
        <v>21</v>
      </c>
      <c r="F63" s="69">
        <v>54</v>
      </c>
      <c r="G63" s="44">
        <v>8</v>
      </c>
      <c r="H63" s="62">
        <f t="shared" si="0"/>
        <v>98</v>
      </c>
      <c r="I63" s="62">
        <v>37</v>
      </c>
      <c r="J63" s="59">
        <v>0.73</v>
      </c>
      <c r="K63" s="59">
        <v>0.55000000000000004</v>
      </c>
      <c r="L63" s="44">
        <v>71</v>
      </c>
      <c r="M63" s="44">
        <v>22</v>
      </c>
      <c r="N63" s="44"/>
      <c r="O63" s="96">
        <v>0.65400000000000003</v>
      </c>
      <c r="P63" s="96">
        <v>0.313</v>
      </c>
      <c r="Q63" s="61">
        <f t="shared" si="4"/>
        <v>2.5135135135135136</v>
      </c>
      <c r="R63" s="32">
        <f t="shared" si="1"/>
        <v>0.73249066002490659</v>
      </c>
      <c r="S63" s="79">
        <v>0.99760000000000004</v>
      </c>
      <c r="T63" s="32">
        <f>(Q63-(MIN($Q$5:$Q$99)))/(MAX($Q$5:$Q159)-MIN($Q$5:$Q$99))</f>
        <v>0.98649420408415278</v>
      </c>
      <c r="U63" s="32">
        <f t="shared" si="2"/>
        <v>0.10374738823347647</v>
      </c>
      <c r="V63" s="32">
        <f t="shared" si="3"/>
        <v>0.98822567457072796</v>
      </c>
      <c r="W63" s="83">
        <f t="shared" si="5"/>
        <v>0.58943128400000599</v>
      </c>
    </row>
    <row r="64" spans="1:23" x14ac:dyDescent="0.2">
      <c r="A64" s="57" t="s">
        <v>18</v>
      </c>
      <c r="B64" s="32" t="s">
        <v>77</v>
      </c>
      <c r="C64" s="32" t="s">
        <v>157</v>
      </c>
      <c r="D64" s="44">
        <v>8</v>
      </c>
      <c r="E64" s="44">
        <v>21</v>
      </c>
      <c r="F64" s="69"/>
      <c r="G64" s="44">
        <v>8</v>
      </c>
      <c r="H64" s="62">
        <f t="shared" si="0"/>
        <v>96</v>
      </c>
      <c r="I64" s="62">
        <v>36</v>
      </c>
      <c r="J64" s="59">
        <v>0.73</v>
      </c>
      <c r="K64" s="59">
        <v>0.55000000000000004</v>
      </c>
      <c r="L64" s="44">
        <v>71</v>
      </c>
      <c r="M64" s="44">
        <v>17</v>
      </c>
      <c r="N64" s="44"/>
      <c r="O64" s="96">
        <v>0.746</v>
      </c>
      <c r="P64" s="96">
        <v>0.625</v>
      </c>
      <c r="Q64" s="61">
        <f t="shared" si="4"/>
        <v>2.4444444444444446</v>
      </c>
      <c r="R64" s="32">
        <f t="shared" si="1"/>
        <v>1.0791407222914071</v>
      </c>
      <c r="S64" s="79">
        <v>0.99720000000000009</v>
      </c>
      <c r="T64" s="32">
        <f>(Q64-(MIN($Q$5:$Q$99)))/(MAX($Q$5:$Q160)-MIN($Q$5:$Q$99))</f>
        <v>0.95335998477060757</v>
      </c>
      <c r="U64" s="32">
        <f t="shared" si="2"/>
        <v>0.71885117925947239</v>
      </c>
      <c r="V64" s="32">
        <f t="shared" si="3"/>
        <v>0.98626328699918275</v>
      </c>
      <c r="W64" s="83">
        <f t="shared" si="5"/>
        <v>0.85112135251345422</v>
      </c>
    </row>
    <row r="65" spans="1:23" x14ac:dyDescent="0.2">
      <c r="A65" s="57" t="s">
        <v>197</v>
      </c>
      <c r="B65" s="32" t="s">
        <v>77</v>
      </c>
      <c r="C65" s="32" t="s">
        <v>157</v>
      </c>
      <c r="D65" s="44">
        <v>2</v>
      </c>
      <c r="E65" s="44">
        <v>21</v>
      </c>
      <c r="F65" s="69"/>
      <c r="G65" s="44">
        <v>8</v>
      </c>
      <c r="H65" s="62">
        <f t="shared" si="0"/>
        <v>144</v>
      </c>
      <c r="I65" s="62">
        <v>54</v>
      </c>
      <c r="J65" s="59">
        <v>0.73</v>
      </c>
      <c r="K65" s="59">
        <v>0.55000000000000004</v>
      </c>
      <c r="L65" s="44">
        <v>72</v>
      </c>
      <c r="M65" s="44">
        <v>15</v>
      </c>
      <c r="N65" s="44"/>
      <c r="O65" s="96">
        <v>0.78</v>
      </c>
      <c r="P65" s="96">
        <v>0.40899999999999997</v>
      </c>
      <c r="Q65" s="61">
        <f t="shared" si="4"/>
        <v>1.6111111111111112</v>
      </c>
      <c r="R65" s="32">
        <f t="shared" si="1"/>
        <v>0.90606475716064749</v>
      </c>
      <c r="S65" s="79">
        <v>0.99770000000000014</v>
      </c>
      <c r="T65" s="32">
        <f>(Q65-(MIN($Q$5:$Q$99)))/(MAX($Q$5:$Q161)-MIN($Q$5:$Q$99))</f>
        <v>0.55358842566152688</v>
      </c>
      <c r="U65" s="32">
        <f t="shared" si="2"/>
        <v>0.4117412321521548</v>
      </c>
      <c r="V65" s="32">
        <f t="shared" si="3"/>
        <v>0.98871627146361474</v>
      </c>
      <c r="W65" s="83">
        <f t="shared" si="5"/>
        <v>0.53326997316251823</v>
      </c>
    </row>
    <row r="66" spans="1:23" x14ac:dyDescent="0.2">
      <c r="A66" s="57" t="s">
        <v>224</v>
      </c>
      <c r="B66" s="32" t="s">
        <v>77</v>
      </c>
      <c r="C66" s="32" t="s">
        <v>157</v>
      </c>
      <c r="D66" s="44">
        <v>2</v>
      </c>
      <c r="E66" s="44">
        <v>21</v>
      </c>
      <c r="F66" s="69"/>
      <c r="G66" s="44">
        <v>8</v>
      </c>
      <c r="H66" s="62">
        <f t="shared" si="0"/>
        <v>144</v>
      </c>
      <c r="I66" s="62">
        <v>19</v>
      </c>
      <c r="J66" s="59">
        <v>0.73</v>
      </c>
      <c r="K66" s="59"/>
      <c r="L66" s="44">
        <v>27</v>
      </c>
      <c r="M66" s="44"/>
      <c r="N66" s="44"/>
      <c r="O66" s="96">
        <v>0.77800000000000002</v>
      </c>
      <c r="P66" s="96"/>
      <c r="Q66" s="61">
        <f t="shared" si="4"/>
        <v>1.4210526315789473</v>
      </c>
      <c r="R66" s="32">
        <f>IF(P66=0,(O66/J66), ((P66/K66)+(O66/J66))/2)</f>
        <v>1.0657534246575342</v>
      </c>
      <c r="S66" s="79"/>
      <c r="T66" s="32">
        <f>(Q66-(MIN($Q$5:$Q$99)))/(MAX($Q$5:$Q162)-MIN($Q$5:$Q$99))</f>
        <v>0.46241245604015757</v>
      </c>
      <c r="U66" s="32">
        <f t="shared" si="2"/>
        <v>0.69509645245415042</v>
      </c>
      <c r="V66" s="32">
        <f t="shared" si="3"/>
        <v>0</v>
      </c>
      <c r="W66" s="83">
        <f t="shared" si="5"/>
        <v>0.52087900882243865</v>
      </c>
    </row>
    <row r="67" spans="1:23" x14ac:dyDescent="0.2">
      <c r="A67" s="56" t="s">
        <v>134</v>
      </c>
      <c r="B67" s="72" t="s">
        <v>145</v>
      </c>
      <c r="C67" s="32" t="s">
        <v>156</v>
      </c>
      <c r="D67" s="44">
        <v>3</v>
      </c>
      <c r="E67" s="44">
        <v>21</v>
      </c>
      <c r="F67" s="91"/>
      <c r="G67" s="44">
        <v>40</v>
      </c>
      <c r="H67" s="62">
        <f t="shared" si="0"/>
        <v>104</v>
      </c>
      <c r="I67" s="62">
        <v>65</v>
      </c>
      <c r="J67" s="59">
        <v>0.85</v>
      </c>
      <c r="K67" s="59">
        <v>0.77</v>
      </c>
      <c r="L67" s="44">
        <v>57</v>
      </c>
      <c r="M67" s="44">
        <v>11</v>
      </c>
      <c r="N67" s="44">
        <v>2</v>
      </c>
      <c r="O67" s="96">
        <f>VLOOKUP(A67,'[2]SP Retention'!$A:$H,8,0)</f>
        <v>0.94230769230769229</v>
      </c>
      <c r="P67" s="96">
        <f>VLOOKUP(A67,'[2]SB Retention'!$A:$H,8,0)</f>
        <v>1</v>
      </c>
      <c r="Q67" s="61">
        <f t="shared" si="4"/>
        <v>1.0769230769230769</v>
      </c>
      <c r="R67" s="32">
        <f t="shared" si="1"/>
        <v>1.203649291884586</v>
      </c>
      <c r="S67" s="79">
        <v>0.99979999999999991</v>
      </c>
      <c r="T67" s="32">
        <f>(Q67-(MIN($Q$5:$Q$99)))/(MAX($Q$5:$Q161)-MIN($Q$5:$Q$99))</f>
        <v>0.29732460571980851</v>
      </c>
      <c r="U67" s="32">
        <f t="shared" si="2"/>
        <v>0.93978203001786687</v>
      </c>
      <c r="V67" s="32">
        <f t="shared" si="3"/>
        <v>0.9990188062142269</v>
      </c>
      <c r="W67" s="83">
        <f t="shared" si="5"/>
        <v>0.65659986670337656</v>
      </c>
    </row>
    <row r="68" spans="1:23" x14ac:dyDescent="0.2">
      <c r="A68" s="70" t="s">
        <v>137</v>
      </c>
      <c r="B68" s="71" t="s">
        <v>90</v>
      </c>
      <c r="C68" s="32" t="s">
        <v>177</v>
      </c>
      <c r="D68" s="44">
        <v>2</v>
      </c>
      <c r="E68" s="44">
        <v>21</v>
      </c>
      <c r="F68" s="69"/>
      <c r="G68" s="44">
        <v>8</v>
      </c>
      <c r="H68" s="62">
        <f t="shared" si="0"/>
        <v>144</v>
      </c>
      <c r="I68" s="62">
        <v>86</v>
      </c>
      <c r="J68" s="59">
        <v>0.85</v>
      </c>
      <c r="K68" s="59">
        <v>0.77</v>
      </c>
      <c r="L68" s="44">
        <v>67</v>
      </c>
      <c r="M68" s="44">
        <v>16</v>
      </c>
      <c r="N68" s="44"/>
      <c r="O68" s="96">
        <f>VLOOKUP(A68,'[2]SP Retention'!$A:$H,8,0)</f>
        <v>0.84</v>
      </c>
      <c r="P68" s="96">
        <f>VLOOKUP(A68,'[2]SB Retention'!$A:$H,8,0)</f>
        <v>0.7142857142857143</v>
      </c>
      <c r="Q68" s="61">
        <f t="shared" si="4"/>
        <v>0.96511627906976749</v>
      </c>
      <c r="R68" s="32">
        <f t="shared" si="1"/>
        <v>0.9579395394521445</v>
      </c>
      <c r="S68" s="79">
        <v>0.99940000000000007</v>
      </c>
      <c r="T68" s="32">
        <f>(Q68-(MIN($Q$5:$Q$99)))/(MAX($Q$5:$Q162)-MIN($Q$5:$Q$99))</f>
        <v>0.24368799224363491</v>
      </c>
      <c r="U68" s="32">
        <f t="shared" si="2"/>
        <v>0.50378903112706808</v>
      </c>
      <c r="V68" s="32">
        <f t="shared" si="3"/>
        <v>0.99705641864268224</v>
      </c>
      <c r="W68" s="83">
        <f t="shared" si="5"/>
        <v>0.43607030238108457</v>
      </c>
    </row>
    <row r="69" spans="1:23" x14ac:dyDescent="0.2">
      <c r="A69" s="56" t="s">
        <v>16</v>
      </c>
      <c r="B69" s="32" t="s">
        <v>90</v>
      </c>
      <c r="C69" s="32" t="s">
        <v>177</v>
      </c>
      <c r="D69" s="44">
        <v>1</v>
      </c>
      <c r="E69" s="44">
        <v>21</v>
      </c>
      <c r="F69" s="69">
        <v>14</v>
      </c>
      <c r="G69" s="44">
        <v>8</v>
      </c>
      <c r="H69" s="62">
        <f t="shared" ref="H69:H99" si="6">((E69-D69)*8)-SUM(F69:G69)</f>
        <v>138</v>
      </c>
      <c r="I69" s="62">
        <v>82</v>
      </c>
      <c r="J69" s="59">
        <v>0.85</v>
      </c>
      <c r="K69" s="59">
        <v>0.77</v>
      </c>
      <c r="L69" s="44">
        <v>93</v>
      </c>
      <c r="M69" s="44">
        <v>15</v>
      </c>
      <c r="N69" s="44"/>
      <c r="O69" s="96">
        <f>VLOOKUP(A69,'[2]SP Retention'!$A:$H,8,0)</f>
        <v>0.93055555555555558</v>
      </c>
      <c r="P69" s="96">
        <f>VLOOKUP(A69,'[2]SB Retention'!$A:$H,8,0)</f>
        <v>0.83333333333333337</v>
      </c>
      <c r="Q69" s="61">
        <f t="shared" si="4"/>
        <v>1.3170731707317074</v>
      </c>
      <c r="R69" s="32">
        <f t="shared" ref="R69:R99" si="7">IF(P69=0,(O69/J69), ((P69/K69)+(O69/J69))/2)</f>
        <v>1.0885111620405739</v>
      </c>
      <c r="S69" s="79">
        <v>1</v>
      </c>
      <c r="T69" s="32">
        <f>(Q69-(MIN($Q$5:$Q$99)))/(MAX($Q$5:$Q163)-MIN($Q$5:$Q$99))</f>
        <v>0.41253081862629032</v>
      </c>
      <c r="U69" s="32">
        <f t="shared" ref="U69:U99" si="8">(R69-(MIN($R$5:$R$99)))/(MAX($R$5:$R$99)-MIN($R$5:$R$99))</f>
        <v>0.73547830165376182</v>
      </c>
      <c r="V69" s="32">
        <f t="shared" ref="V69:V99" si="9">IF(((S69-(MIN($S$5:$S$99)))/(MAX($S$5:$S$99)-MIN($S$5:$S$99)))&lt;0,0,((S69-(MIN($S$5:$S$99)))/(MAX($S$5:$S$99)-MIN($S$5:$S$99))))</f>
        <v>1</v>
      </c>
      <c r="W69" s="83">
        <f t="shared" si="5"/>
        <v>0.6166041041260234</v>
      </c>
    </row>
    <row r="70" spans="1:23" x14ac:dyDescent="0.2">
      <c r="A70" s="56" t="s">
        <v>23</v>
      </c>
      <c r="B70" s="32" t="s">
        <v>90</v>
      </c>
      <c r="C70" s="32" t="s">
        <v>177</v>
      </c>
      <c r="D70" s="44">
        <v>2</v>
      </c>
      <c r="E70" s="44">
        <v>21</v>
      </c>
      <c r="F70" s="69"/>
      <c r="G70" s="44">
        <v>8</v>
      </c>
      <c r="H70" s="62">
        <f t="shared" si="6"/>
        <v>144</v>
      </c>
      <c r="I70" s="62">
        <v>86</v>
      </c>
      <c r="J70" s="59">
        <v>0.85</v>
      </c>
      <c r="K70" s="59">
        <v>0.77</v>
      </c>
      <c r="L70" s="44">
        <v>74</v>
      </c>
      <c r="M70" s="44">
        <v>26</v>
      </c>
      <c r="N70" s="44"/>
      <c r="O70" s="96">
        <f>VLOOKUP(A70,'[2]SP Retention'!$A:$H,8,0)</f>
        <v>0.93150684931506844</v>
      </c>
      <c r="P70" s="96">
        <f>VLOOKUP(A70,'[2]SB Retention'!$A:$H,8,0)</f>
        <v>0.86956521739130432</v>
      </c>
      <c r="Q70" s="61">
        <f t="shared" ref="Q70:Q99" si="10">SUM(L70+M70+N70)/I70</f>
        <v>1.1627906976744187</v>
      </c>
      <c r="R70" s="32">
        <f t="shared" si="7"/>
        <v>1.112597944045234</v>
      </c>
      <c r="S70" s="79">
        <v>0.99919999999999998</v>
      </c>
      <c r="T70" s="32">
        <f>(Q70-(MIN($Q$5:$Q$99)))/(MAX($Q$5:$Q164)-MIN($Q$5:$Q$99))</f>
        <v>0.33851752486950992</v>
      </c>
      <c r="U70" s="32">
        <f t="shared" si="8"/>
        <v>0.77821843799706047</v>
      </c>
      <c r="V70" s="32">
        <f t="shared" si="9"/>
        <v>0.99607522485690914</v>
      </c>
      <c r="W70" s="83">
        <f t="shared" ref="W70:W99" si="11">(0.45*T70)+(0.45*U70)+(0.1*V70)</f>
        <v>0.60213870577564765</v>
      </c>
    </row>
    <row r="71" spans="1:23" x14ac:dyDescent="0.2">
      <c r="A71" s="56" t="s">
        <v>14</v>
      </c>
      <c r="B71" s="32" t="s">
        <v>90</v>
      </c>
      <c r="C71" s="32" t="s">
        <v>177</v>
      </c>
      <c r="D71" s="44">
        <v>2</v>
      </c>
      <c r="E71" s="44">
        <v>21</v>
      </c>
      <c r="F71" s="69"/>
      <c r="G71" s="44">
        <v>8</v>
      </c>
      <c r="H71" s="62">
        <f t="shared" si="6"/>
        <v>144</v>
      </c>
      <c r="I71" s="62">
        <v>86</v>
      </c>
      <c r="J71" s="59">
        <v>0.85</v>
      </c>
      <c r="K71" s="59">
        <v>0.77</v>
      </c>
      <c r="L71" s="44">
        <v>56</v>
      </c>
      <c r="M71" s="44">
        <v>27</v>
      </c>
      <c r="N71" s="44">
        <v>3</v>
      </c>
      <c r="O71" s="96">
        <f>VLOOKUP(A71,'[2]SP Retention'!$A:$H,8,0)</f>
        <v>0.91304347826086951</v>
      </c>
      <c r="P71" s="96">
        <f>VLOOKUP(A71,'[2]SB Retention'!$A:$H,8,0)</f>
        <v>1</v>
      </c>
      <c r="Q71" s="61">
        <f t="shared" si="10"/>
        <v>1</v>
      </c>
      <c r="R71" s="32">
        <f t="shared" si="7"/>
        <v>1.1864350483276316</v>
      </c>
      <c r="S71" s="79">
        <v>1</v>
      </c>
      <c r="T71" s="32">
        <f>(Q71-(MIN($Q$5:$Q$99)))/(MAX($Q$5:$Q165)-MIN($Q$5:$Q$99))</f>
        <v>0.26042261564820107</v>
      </c>
      <c r="U71" s="32">
        <f t="shared" si="8"/>
        <v>0.90923668292548077</v>
      </c>
      <c r="V71" s="32">
        <f t="shared" si="9"/>
        <v>1</v>
      </c>
      <c r="W71" s="83">
        <f t="shared" si="11"/>
        <v>0.62634668435815677</v>
      </c>
    </row>
    <row r="72" spans="1:23" x14ac:dyDescent="0.2">
      <c r="A72" s="56" t="s">
        <v>19</v>
      </c>
      <c r="B72" s="32" t="s">
        <v>90</v>
      </c>
      <c r="C72" s="32" t="s">
        <v>177</v>
      </c>
      <c r="D72" s="44">
        <v>1</v>
      </c>
      <c r="E72" s="44">
        <v>21</v>
      </c>
      <c r="F72" s="69">
        <v>20</v>
      </c>
      <c r="G72" s="44">
        <v>8</v>
      </c>
      <c r="H72" s="62">
        <f t="shared" si="6"/>
        <v>132</v>
      </c>
      <c r="I72" s="62">
        <v>79</v>
      </c>
      <c r="J72" s="59">
        <v>0.85</v>
      </c>
      <c r="K72" s="59">
        <v>0.77</v>
      </c>
      <c r="L72" s="44">
        <v>69</v>
      </c>
      <c r="M72" s="44">
        <v>16</v>
      </c>
      <c r="N72" s="44">
        <v>2</v>
      </c>
      <c r="O72" s="96">
        <f>VLOOKUP(A72,'[2]SP Retention'!$A:$H,8,0)</f>
        <v>0.94285714285714284</v>
      </c>
      <c r="P72" s="96">
        <f>VLOOKUP(A72,'[2]SB Retention'!$A:$H,8,0)</f>
        <v>0.9</v>
      </c>
      <c r="Q72" s="61">
        <f t="shared" si="10"/>
        <v>1.1012658227848102</v>
      </c>
      <c r="R72" s="32">
        <f t="shared" si="7"/>
        <v>1.1390374331550803</v>
      </c>
      <c r="S72" s="79">
        <v>0.99919999999999998</v>
      </c>
      <c r="T72" s="32">
        <f>(Q72-(MIN($Q$5:$Q$99)))/(MAX($Q$5:$Q166)-MIN($Q$5:$Q$99))</f>
        <v>0.30900245067917803</v>
      </c>
      <c r="U72" s="32">
        <f t="shared" si="8"/>
        <v>0.82513327158435157</v>
      </c>
      <c r="V72" s="32">
        <f t="shared" si="9"/>
        <v>0.99607522485690914</v>
      </c>
      <c r="W72" s="83">
        <f t="shared" si="11"/>
        <v>0.60996859750427923</v>
      </c>
    </row>
    <row r="73" spans="1:23" x14ac:dyDescent="0.2">
      <c r="A73" s="56" t="s">
        <v>93</v>
      </c>
      <c r="B73" s="32" t="s">
        <v>90</v>
      </c>
      <c r="C73" s="32" t="s">
        <v>177</v>
      </c>
      <c r="D73" s="44">
        <v>1</v>
      </c>
      <c r="E73" s="44">
        <v>21</v>
      </c>
      <c r="F73" s="69"/>
      <c r="G73" s="44">
        <v>8</v>
      </c>
      <c r="H73" s="62">
        <f t="shared" si="6"/>
        <v>152</v>
      </c>
      <c r="I73" s="62">
        <v>86</v>
      </c>
      <c r="J73" s="59">
        <v>0.85</v>
      </c>
      <c r="K73" s="59">
        <v>0.77</v>
      </c>
      <c r="L73" s="44">
        <v>62</v>
      </c>
      <c r="M73" s="44">
        <v>18</v>
      </c>
      <c r="N73" s="44"/>
      <c r="O73" s="96">
        <f>VLOOKUP(A73,'[2]SP Retention'!$A:$H,8,0)</f>
        <v>0.89090909090909087</v>
      </c>
      <c r="P73" s="96">
        <f>VLOOKUP(A73,'[2]SB Retention'!$A:$H,8,0)</f>
        <v>0.88888888888888884</v>
      </c>
      <c r="Q73" s="61">
        <f t="shared" si="10"/>
        <v>0.93023255813953487</v>
      </c>
      <c r="R73" s="32">
        <f t="shared" si="7"/>
        <v>1.1012647483235718</v>
      </c>
      <c r="S73" s="79">
        <v>0.99919999999999998</v>
      </c>
      <c r="T73" s="32">
        <f>(Q73-(MIN($Q$5:$Q$99)))/(MAX($Q$5:$Q167)-MIN($Q$5:$Q$99))</f>
        <v>0.22695336883906875</v>
      </c>
      <c r="U73" s="32">
        <f t="shared" si="8"/>
        <v>0.75810855655854292</v>
      </c>
      <c r="V73" s="32">
        <f t="shared" si="9"/>
        <v>0.99607522485690914</v>
      </c>
      <c r="W73" s="83">
        <f t="shared" si="11"/>
        <v>0.54288538891461613</v>
      </c>
    </row>
    <row r="74" spans="1:23" x14ac:dyDescent="0.2">
      <c r="A74" s="56" t="s">
        <v>154</v>
      </c>
      <c r="B74" s="32" t="s">
        <v>90</v>
      </c>
      <c r="C74" s="32" t="s">
        <v>177</v>
      </c>
      <c r="D74" s="44">
        <v>10</v>
      </c>
      <c r="E74" s="44">
        <v>21</v>
      </c>
      <c r="F74" s="69"/>
      <c r="G74" s="44">
        <v>8</v>
      </c>
      <c r="H74" s="62">
        <f t="shared" si="6"/>
        <v>80</v>
      </c>
      <c r="I74" s="62">
        <v>48</v>
      </c>
      <c r="J74" s="59">
        <v>0.85</v>
      </c>
      <c r="K74" s="59">
        <v>0.77</v>
      </c>
      <c r="L74" s="44">
        <v>33</v>
      </c>
      <c r="M74" s="44">
        <v>5</v>
      </c>
      <c r="N74" s="44"/>
      <c r="O74" s="96">
        <f>VLOOKUP(A74,'[2]SP Retention'!$A:$H,8,0)</f>
        <v>0.79661016949152541</v>
      </c>
      <c r="P74" s="96">
        <f>VLOOKUP(A74,'[2]SB Retention'!$A:$H,8,0)</f>
        <v>0.75</v>
      </c>
      <c r="Q74" s="61">
        <f t="shared" si="10"/>
        <v>0.79166666666666663</v>
      </c>
      <c r="R74" s="32">
        <f t="shared" si="7"/>
        <v>0.95560720436094315</v>
      </c>
      <c r="S74" s="79">
        <v>0.99940000000000007</v>
      </c>
      <c r="T74" s="32">
        <f>(Q74-(MIN($Q$5:$Q$99)))/(MAX($Q$5:$Q168)-MIN($Q$5:$Q$99))</f>
        <v>0.1604797258709309</v>
      </c>
      <c r="U74" s="32">
        <f t="shared" si="8"/>
        <v>0.49965048245016641</v>
      </c>
      <c r="V74" s="32">
        <f t="shared" si="9"/>
        <v>0.99705641864268224</v>
      </c>
      <c r="W74" s="83">
        <f t="shared" si="11"/>
        <v>0.39676423560876201</v>
      </c>
    </row>
    <row r="75" spans="1:23" x14ac:dyDescent="0.2">
      <c r="A75" s="56" t="s">
        <v>176</v>
      </c>
      <c r="B75" s="32" t="s">
        <v>90</v>
      </c>
      <c r="C75" s="32" t="s">
        <v>177</v>
      </c>
      <c r="D75" s="44">
        <v>4</v>
      </c>
      <c r="E75" s="44">
        <v>21</v>
      </c>
      <c r="F75" s="69"/>
      <c r="G75" s="44">
        <v>8</v>
      </c>
      <c r="H75" s="62">
        <f t="shared" si="6"/>
        <v>128</v>
      </c>
      <c r="I75" s="62">
        <v>86</v>
      </c>
      <c r="J75" s="59">
        <v>0.85</v>
      </c>
      <c r="K75" s="59">
        <v>0.77</v>
      </c>
      <c r="L75" s="44">
        <v>54</v>
      </c>
      <c r="M75" s="44">
        <v>13</v>
      </c>
      <c r="N75" s="44"/>
      <c r="O75" s="96">
        <f>VLOOKUP(A75,'[2]SP Retention'!$A:$H,8,0)</f>
        <v>0.79166666666666663</v>
      </c>
      <c r="P75" s="96">
        <f>VLOOKUP(A75,'[2]SB Retention'!$A:$H,8,0)</f>
        <v>0.9</v>
      </c>
      <c r="Q75" s="61">
        <f t="shared" si="10"/>
        <v>0.77906976744186052</v>
      </c>
      <c r="R75" s="32">
        <f t="shared" si="7"/>
        <v>1.0501018589253883</v>
      </c>
      <c r="S75" s="79">
        <v>0.95960000000000012</v>
      </c>
      <c r="T75" s="32">
        <f>(Q75-(MIN($Q$5:$Q$99)))/(MAX($Q$5:$Q169)-MIN($Q$5:$Q$99))</f>
        <v>0.15443666741928205</v>
      </c>
      <c r="U75" s="32">
        <f t="shared" si="8"/>
        <v>0.66732395659942845</v>
      </c>
      <c r="V75" s="32">
        <f t="shared" si="9"/>
        <v>0.80179885527391714</v>
      </c>
      <c r="W75" s="83">
        <f t="shared" si="11"/>
        <v>0.4499721663358115</v>
      </c>
    </row>
    <row r="76" spans="1:23" x14ac:dyDescent="0.2">
      <c r="A76" s="56" t="s">
        <v>178</v>
      </c>
      <c r="B76" s="32" t="s">
        <v>90</v>
      </c>
      <c r="C76" s="32" t="s">
        <v>177</v>
      </c>
      <c r="D76" s="44">
        <v>3</v>
      </c>
      <c r="E76" s="44">
        <v>21</v>
      </c>
      <c r="F76" s="69"/>
      <c r="G76" s="44">
        <v>8</v>
      </c>
      <c r="H76" s="62">
        <f t="shared" si="6"/>
        <v>136</v>
      </c>
      <c r="I76" s="62">
        <v>86</v>
      </c>
      <c r="J76" s="59">
        <v>0.85</v>
      </c>
      <c r="K76" s="59">
        <v>0.77</v>
      </c>
      <c r="L76" s="44">
        <v>44</v>
      </c>
      <c r="M76" s="44">
        <v>24</v>
      </c>
      <c r="N76" s="44"/>
      <c r="O76" s="96">
        <f>VLOOKUP(A76,'[2]SP Retention'!$A:$H,8,0)</f>
        <v>0.86792452830188682</v>
      </c>
      <c r="P76" s="96">
        <f>VLOOKUP(A76,'[2]SB Retention'!$A:$H,8,0)</f>
        <v>0.77777777777777779</v>
      </c>
      <c r="Q76" s="61">
        <f t="shared" si="10"/>
        <v>0.79069767441860461</v>
      </c>
      <c r="R76" s="32">
        <f t="shared" si="7"/>
        <v>1.0155943452280856</v>
      </c>
      <c r="S76" s="79">
        <v>0.99919999999999998</v>
      </c>
      <c r="T76" s="32">
        <f>(Q76-(MIN($Q$5:$Q$99)))/(MAX($Q$5:$Q170)-MIN($Q$5:$Q$99))</f>
        <v>0.16001487522080407</v>
      </c>
      <c r="U76" s="32">
        <f t="shared" si="8"/>
        <v>0.60609303583941909</v>
      </c>
      <c r="V76" s="32">
        <f t="shared" si="9"/>
        <v>0.99607522485690914</v>
      </c>
      <c r="W76" s="83">
        <f t="shared" si="11"/>
        <v>0.44435608246279135</v>
      </c>
    </row>
    <row r="77" spans="1:23" x14ac:dyDescent="0.2">
      <c r="A77" s="63" t="s">
        <v>179</v>
      </c>
      <c r="B77" s="32" t="s">
        <v>90</v>
      </c>
      <c r="C77" s="32" t="s">
        <v>177</v>
      </c>
      <c r="D77" s="44">
        <v>4.5</v>
      </c>
      <c r="E77" s="44">
        <v>21</v>
      </c>
      <c r="F77" s="69"/>
      <c r="G77" s="44">
        <v>8</v>
      </c>
      <c r="H77" s="62">
        <f t="shared" si="6"/>
        <v>124</v>
      </c>
      <c r="I77" s="62">
        <v>86</v>
      </c>
      <c r="J77" s="59">
        <v>0.85</v>
      </c>
      <c r="K77" s="59">
        <v>0.77</v>
      </c>
      <c r="L77" s="44">
        <v>59</v>
      </c>
      <c r="M77" s="44">
        <v>10</v>
      </c>
      <c r="N77" s="44"/>
      <c r="O77" s="96">
        <f>VLOOKUP(A77,'[2]SP Retention'!$A:$H,8,0)</f>
        <v>0.88135593220338981</v>
      </c>
      <c r="P77" s="96">
        <f>VLOOKUP(A77,'[2]SB Retention'!$A:$H,8,0)</f>
        <v>0.8</v>
      </c>
      <c r="Q77" s="61">
        <f t="shared" si="10"/>
        <v>0.80232558139534882</v>
      </c>
      <c r="R77" s="32">
        <f t="shared" si="7"/>
        <v>1.0379251854825136</v>
      </c>
      <c r="S77" s="79">
        <v>0.99949999999999983</v>
      </c>
      <c r="T77" s="32">
        <f>(Q77-(MIN($Q$5:$Q$99)))/(MAX($Q$5:$Q171)-MIN($Q$5:$Q$99))</f>
        <v>0.16559308302232614</v>
      </c>
      <c r="U77" s="32">
        <f t="shared" si="8"/>
        <v>0.64571738901993192</v>
      </c>
      <c r="V77" s="32">
        <f t="shared" si="9"/>
        <v>0.99754701553556746</v>
      </c>
      <c r="W77" s="83">
        <f t="shared" si="11"/>
        <v>0.46484441397257287</v>
      </c>
    </row>
    <row r="78" spans="1:23" x14ac:dyDescent="0.2">
      <c r="A78" s="56" t="s">
        <v>180</v>
      </c>
      <c r="B78" s="32" t="s">
        <v>90</v>
      </c>
      <c r="C78" s="32" t="s">
        <v>177</v>
      </c>
      <c r="D78" s="44">
        <v>3</v>
      </c>
      <c r="E78" s="44">
        <v>21</v>
      </c>
      <c r="F78" s="69"/>
      <c r="G78" s="44">
        <v>8</v>
      </c>
      <c r="H78" s="62">
        <f t="shared" si="6"/>
        <v>136</v>
      </c>
      <c r="I78" s="62">
        <v>86</v>
      </c>
      <c r="J78" s="59">
        <v>0.85</v>
      </c>
      <c r="K78" s="59">
        <v>0.77</v>
      </c>
      <c r="L78" s="44">
        <v>61</v>
      </c>
      <c r="M78" s="44">
        <v>19</v>
      </c>
      <c r="N78" s="44"/>
      <c r="O78" s="96">
        <f>VLOOKUP(A78,'[2]SP Retention'!$A:$H,8,0)</f>
        <v>0.83333333333333337</v>
      </c>
      <c r="P78" s="96">
        <f>VLOOKUP(A78,'[2]SB Retention'!$A:$H,8,0)</f>
        <v>0.66666666666666663</v>
      </c>
      <c r="Q78" s="61">
        <f t="shared" si="10"/>
        <v>0.93023255813953487</v>
      </c>
      <c r="R78" s="32">
        <f t="shared" si="7"/>
        <v>0.92309651133180548</v>
      </c>
      <c r="S78" s="79">
        <v>0.95960000000000012</v>
      </c>
      <c r="T78" s="32">
        <f>(Q78-(MIN($Q$5:$Q$99)))/(MAX($Q$5:$Q172)-MIN($Q$5:$Q$99))</f>
        <v>0.22695336883906875</v>
      </c>
      <c r="U78" s="32">
        <f t="shared" si="8"/>
        <v>0.44196276590871891</v>
      </c>
      <c r="V78" s="32">
        <f t="shared" si="9"/>
        <v>0.80179885527391714</v>
      </c>
      <c r="W78" s="83">
        <f t="shared" si="11"/>
        <v>0.38119214616389618</v>
      </c>
    </row>
    <row r="79" spans="1:23" x14ac:dyDescent="0.2">
      <c r="A79" s="56" t="s">
        <v>181</v>
      </c>
      <c r="B79" s="32" t="s">
        <v>90</v>
      </c>
      <c r="C79" s="32" t="s">
        <v>177</v>
      </c>
      <c r="D79" s="44">
        <v>4</v>
      </c>
      <c r="E79" s="44">
        <v>21</v>
      </c>
      <c r="F79" s="69"/>
      <c r="G79" s="44">
        <v>8</v>
      </c>
      <c r="H79" s="62">
        <f t="shared" si="6"/>
        <v>128</v>
      </c>
      <c r="I79" s="62">
        <v>86</v>
      </c>
      <c r="J79" s="59">
        <v>0.85</v>
      </c>
      <c r="K79" s="59">
        <v>0.77</v>
      </c>
      <c r="L79" s="44">
        <v>68</v>
      </c>
      <c r="M79" s="44">
        <v>7</v>
      </c>
      <c r="N79" s="44"/>
      <c r="O79" s="96">
        <f>VLOOKUP(A79,'[2]SP Retention'!$A:$H,8,0)</f>
        <v>0.90384615384615385</v>
      </c>
      <c r="P79" s="96">
        <f>VLOOKUP(A79,'[2]SB Retention'!$A:$H,8,0)</f>
        <v>0.8</v>
      </c>
      <c r="Q79" s="61">
        <f t="shared" si="10"/>
        <v>0.87209302325581395</v>
      </c>
      <c r="R79" s="32">
        <f t="shared" si="7"/>
        <v>1.0511547276253159</v>
      </c>
      <c r="S79" s="79">
        <v>0.99960000000000004</v>
      </c>
      <c r="T79" s="32">
        <f>(Q79-(MIN($Q$5:$Q$99)))/(MAX($Q$5:$Q173)-MIN($Q$5:$Q$99))</f>
        <v>0.19906232983145847</v>
      </c>
      <c r="U79" s="32">
        <f t="shared" si="8"/>
        <v>0.66919219087737358</v>
      </c>
      <c r="V79" s="32">
        <f t="shared" si="9"/>
        <v>0.99803761242845479</v>
      </c>
      <c r="W79" s="83">
        <f t="shared" si="11"/>
        <v>0.49051829556181992</v>
      </c>
    </row>
    <row r="80" spans="1:23" x14ac:dyDescent="0.2">
      <c r="A80" s="56" t="s">
        <v>193</v>
      </c>
      <c r="B80" s="32" t="s">
        <v>90</v>
      </c>
      <c r="C80" s="32" t="s">
        <v>177</v>
      </c>
      <c r="D80" s="44">
        <v>2</v>
      </c>
      <c r="E80" s="44">
        <v>21</v>
      </c>
      <c r="F80" s="69"/>
      <c r="G80" s="44">
        <v>8</v>
      </c>
      <c r="H80" s="62">
        <f t="shared" si="6"/>
        <v>144</v>
      </c>
      <c r="I80" s="62">
        <v>86</v>
      </c>
      <c r="J80" s="59">
        <v>0.85</v>
      </c>
      <c r="K80" s="59">
        <v>0.77</v>
      </c>
      <c r="L80" s="44">
        <v>67</v>
      </c>
      <c r="M80" s="44">
        <v>16</v>
      </c>
      <c r="N80" s="44"/>
      <c r="O80" s="96">
        <f>VLOOKUP(A80,'[2]SP Retention'!$A:$H,8,0)</f>
        <v>0.83098591549295775</v>
      </c>
      <c r="P80" s="96">
        <f>VLOOKUP(A80,'[2]SB Retention'!$A:$H,8,0)</f>
        <v>1</v>
      </c>
      <c r="Q80" s="61">
        <f t="shared" si="10"/>
        <v>0.96511627906976749</v>
      </c>
      <c r="R80" s="32">
        <f t="shared" si="7"/>
        <v>1.1381658937582715</v>
      </c>
      <c r="S80" s="79">
        <v>0.99960000000000004</v>
      </c>
      <c r="T80" s="32">
        <f>(Q80-(MIN($Q$5:$Q$99)))/(MAX($Q$5:$Q174)-MIN($Q$5:$Q$99))</f>
        <v>0.24368799224363491</v>
      </c>
      <c r="U80" s="32">
        <f t="shared" si="8"/>
        <v>0.82358679216501873</v>
      </c>
      <c r="V80" s="32">
        <f t="shared" si="9"/>
        <v>0.99803761242845479</v>
      </c>
      <c r="W80" s="83">
        <f t="shared" si="11"/>
        <v>0.58007741422673964</v>
      </c>
    </row>
    <row r="81" spans="1:23" x14ac:dyDescent="0.2">
      <c r="A81" s="56" t="s">
        <v>216</v>
      </c>
      <c r="B81" s="32" t="s">
        <v>90</v>
      </c>
      <c r="C81" s="32" t="s">
        <v>177</v>
      </c>
      <c r="D81" s="44">
        <v>1</v>
      </c>
      <c r="E81" s="44">
        <v>21</v>
      </c>
      <c r="F81" s="69"/>
      <c r="G81" s="44">
        <v>8</v>
      </c>
      <c r="H81" s="62">
        <f t="shared" si="6"/>
        <v>152</v>
      </c>
      <c r="I81" s="62">
        <v>86</v>
      </c>
      <c r="J81" s="59">
        <v>0.85</v>
      </c>
      <c r="K81" s="59">
        <v>0.77</v>
      </c>
      <c r="L81" s="44">
        <v>79</v>
      </c>
      <c r="M81" s="44">
        <v>10</v>
      </c>
      <c r="N81" s="44"/>
      <c r="O81" s="96">
        <f>VLOOKUP(A81,'[2]SP Retention'!$A:$H,8,0)</f>
        <v>0.84615384615384615</v>
      </c>
      <c r="P81" s="96">
        <f>VLOOKUP(A81,'[2]SB Retention'!$A:$H,8,0)</f>
        <v>0.66666666666666663</v>
      </c>
      <c r="Q81" s="61">
        <f t="shared" si="10"/>
        <v>1.0348837209302326</v>
      </c>
      <c r="R81" s="32">
        <f t="shared" si="7"/>
        <v>0.93063798946151888</v>
      </c>
      <c r="S81" s="79">
        <v>0.99940000000000007</v>
      </c>
      <c r="T81" s="32">
        <f>(Q81-(MIN($Q$5:$Q$99)))/(MAX($Q$5:$Q175)-MIN($Q$5:$Q$99))</f>
        <v>0.27715723905276729</v>
      </c>
      <c r="U81" s="32">
        <f t="shared" si="8"/>
        <v>0.45534453701585953</v>
      </c>
      <c r="V81" s="32">
        <f t="shared" si="9"/>
        <v>0.99705641864268224</v>
      </c>
      <c r="W81" s="83">
        <f t="shared" si="11"/>
        <v>0.42933144109515031</v>
      </c>
    </row>
    <row r="82" spans="1:23" x14ac:dyDescent="0.2">
      <c r="A82" s="56" t="s">
        <v>92</v>
      </c>
      <c r="B82" s="32" t="s">
        <v>76</v>
      </c>
      <c r="C82" s="32" t="s">
        <v>160</v>
      </c>
      <c r="D82" s="44">
        <v>3</v>
      </c>
      <c r="E82" s="44">
        <v>21</v>
      </c>
      <c r="F82" s="69"/>
      <c r="G82" s="44">
        <v>8</v>
      </c>
      <c r="H82" s="62">
        <f t="shared" si="6"/>
        <v>136</v>
      </c>
      <c r="I82" s="62">
        <v>43.6</v>
      </c>
      <c r="J82" s="59">
        <v>0.85</v>
      </c>
      <c r="K82" s="59">
        <v>0.77</v>
      </c>
      <c r="L82" s="44">
        <v>48</v>
      </c>
      <c r="M82" s="44">
        <v>4</v>
      </c>
      <c r="N82" s="44"/>
      <c r="O82" s="96">
        <f>VLOOKUP(A82,'[2]SP Retention'!$A:$H,8,0)</f>
        <v>0.92592592592592593</v>
      </c>
      <c r="P82" s="96">
        <f>VLOOKUP(A82,'[2]SB Retention'!$A:$H,8,0)</f>
        <v>0.83333333333333337</v>
      </c>
      <c r="Q82" s="61">
        <f t="shared" si="10"/>
        <v>1.1926605504587156</v>
      </c>
      <c r="R82" s="32">
        <f t="shared" si="7"/>
        <v>1.0857878504937328</v>
      </c>
      <c r="S82" s="79">
        <v>1</v>
      </c>
      <c r="T82" s="32">
        <f>(Q82-(MIN($Q$5:$Q$99)))/(MAX($Q$5:$Q176)-MIN($Q$5:$Q$99))</f>
        <v>0.35284686601103438</v>
      </c>
      <c r="U82" s="32">
        <f t="shared" si="8"/>
        <v>0.73064599542062758</v>
      </c>
      <c r="V82" s="32">
        <f t="shared" si="9"/>
        <v>1</v>
      </c>
      <c r="W82" s="83">
        <f t="shared" si="11"/>
        <v>0.58757178764424789</v>
      </c>
    </row>
    <row r="83" spans="1:23" x14ac:dyDescent="0.2">
      <c r="A83" s="56" t="s">
        <v>199</v>
      </c>
      <c r="B83" s="32" t="s">
        <v>76</v>
      </c>
      <c r="C83" s="32" t="s">
        <v>160</v>
      </c>
      <c r="D83" s="44">
        <v>1</v>
      </c>
      <c r="E83" s="44">
        <v>21</v>
      </c>
      <c r="F83" s="69"/>
      <c r="G83" s="44">
        <v>8</v>
      </c>
      <c r="H83" s="62">
        <f t="shared" si="6"/>
        <v>152</v>
      </c>
      <c r="I83" s="62">
        <v>35</v>
      </c>
      <c r="J83" s="59">
        <v>0.81</v>
      </c>
      <c r="K83" s="59"/>
      <c r="L83" s="44">
        <v>43</v>
      </c>
      <c r="M83" s="44">
        <v>1</v>
      </c>
      <c r="N83" s="44"/>
      <c r="O83" s="96">
        <f>VLOOKUP(A83,'[2]SP Retention'!$A:$H,8,0)</f>
        <v>1</v>
      </c>
      <c r="P83" s="96"/>
      <c r="Q83" s="61">
        <f t="shared" si="10"/>
        <v>1.2571428571428571</v>
      </c>
      <c r="R83" s="32">
        <f t="shared" si="7"/>
        <v>1.2345679012345678</v>
      </c>
      <c r="S83" s="79">
        <v>1</v>
      </c>
      <c r="T83" s="32">
        <f>(Q83-(MIN($Q$5:$Q$99)))/(MAX($Q$5:$Q177)-MIN($Q$5:$Q$99))</f>
        <v>0.38378069674471738</v>
      </c>
      <c r="U83" s="32">
        <f t="shared" si="8"/>
        <v>0.99464471690180778</v>
      </c>
      <c r="V83" s="32">
        <f t="shared" si="9"/>
        <v>1</v>
      </c>
      <c r="W83" s="83">
        <f t="shared" si="11"/>
        <v>0.72029143614093627</v>
      </c>
    </row>
    <row r="84" spans="1:23" x14ac:dyDescent="0.2">
      <c r="A84" s="56" t="s">
        <v>200</v>
      </c>
      <c r="B84" s="32" t="s">
        <v>76</v>
      </c>
      <c r="C84" s="32" t="s">
        <v>160</v>
      </c>
      <c r="D84" s="44">
        <v>7</v>
      </c>
      <c r="E84" s="44">
        <v>21</v>
      </c>
      <c r="F84" s="69"/>
      <c r="G84" s="44">
        <v>8</v>
      </c>
      <c r="H84" s="62">
        <f t="shared" si="6"/>
        <v>104</v>
      </c>
      <c r="I84" s="62">
        <v>14</v>
      </c>
      <c r="J84" s="59">
        <v>0.81</v>
      </c>
      <c r="K84" s="59"/>
      <c r="L84" s="44">
        <v>14</v>
      </c>
      <c r="M84" s="44">
        <v>0</v>
      </c>
      <c r="N84" s="44"/>
      <c r="O84" s="96">
        <f>VLOOKUP(A84,'[2]SP Retention'!$A:$H,8,0)</f>
        <v>1</v>
      </c>
      <c r="P84" s="96"/>
      <c r="Q84" s="61">
        <f t="shared" si="10"/>
        <v>1</v>
      </c>
      <c r="R84" s="32">
        <f t="shared" si="7"/>
        <v>1.2345679012345678</v>
      </c>
      <c r="S84" s="79">
        <v>0.99966666666666659</v>
      </c>
      <c r="T84" s="32">
        <f>(Q84-(MIN($Q$5:$Q$99)))/(MAX($Q$5:$Q178)-MIN($Q$5:$Q$99))</f>
        <v>0.26042261564820107</v>
      </c>
      <c r="U84" s="32">
        <f t="shared" si="8"/>
        <v>0.99464471690180778</v>
      </c>
      <c r="V84" s="32">
        <f t="shared" si="9"/>
        <v>0.99836467702371179</v>
      </c>
      <c r="W84" s="83">
        <f t="shared" si="11"/>
        <v>0.66461676734987518</v>
      </c>
    </row>
    <row r="85" spans="1:23" x14ac:dyDescent="0.2">
      <c r="A85" s="56" t="s">
        <v>201</v>
      </c>
      <c r="B85" s="32" t="s">
        <v>76</v>
      </c>
      <c r="C85" s="32" t="s">
        <v>160</v>
      </c>
      <c r="D85" s="44">
        <v>10</v>
      </c>
      <c r="E85" s="44">
        <v>21</v>
      </c>
      <c r="F85" s="69"/>
      <c r="G85" s="44">
        <v>8</v>
      </c>
      <c r="H85" s="62">
        <f t="shared" si="6"/>
        <v>80</v>
      </c>
      <c r="I85" s="62">
        <v>14.190000000000001</v>
      </c>
      <c r="J85" s="59">
        <v>0.81</v>
      </c>
      <c r="K85" s="59"/>
      <c r="L85" s="44">
        <v>16</v>
      </c>
      <c r="M85" s="44">
        <v>0</v>
      </c>
      <c r="N85" s="44"/>
      <c r="O85" s="96">
        <f>VLOOKUP(A85,'[2]SP Retention'!$A:$H,8,0)</f>
        <v>0.73913043478260865</v>
      </c>
      <c r="P85" s="96"/>
      <c r="Q85" s="61">
        <f t="shared" si="10"/>
        <v>1.1275546159267089</v>
      </c>
      <c r="R85" s="32">
        <f t="shared" si="7"/>
        <v>0.91250670960815872</v>
      </c>
      <c r="S85" s="79">
        <v>1</v>
      </c>
      <c r="T85" s="32">
        <f>(Q85-(MIN($Q$5:$Q$99)))/(MAX($Q$5:$Q179)-MIN($Q$5:$Q$99))</f>
        <v>0.32161386486489757</v>
      </c>
      <c r="U85" s="32">
        <f t="shared" si="8"/>
        <v>0.42317197976594595</v>
      </c>
      <c r="V85" s="32">
        <f t="shared" si="9"/>
        <v>1</v>
      </c>
      <c r="W85" s="83">
        <f t="shared" si="11"/>
        <v>0.43515363008387953</v>
      </c>
    </row>
    <row r="86" spans="1:23" x14ac:dyDescent="0.2">
      <c r="A86" s="56" t="s">
        <v>202</v>
      </c>
      <c r="B86" s="32" t="s">
        <v>76</v>
      </c>
      <c r="C86" s="32" t="s">
        <v>160</v>
      </c>
      <c r="D86" s="44">
        <v>2</v>
      </c>
      <c r="E86" s="44">
        <v>21</v>
      </c>
      <c r="F86" s="69"/>
      <c r="G86" s="44">
        <v>8</v>
      </c>
      <c r="H86" s="62">
        <f t="shared" si="6"/>
        <v>144</v>
      </c>
      <c r="I86" s="62">
        <v>35</v>
      </c>
      <c r="J86" s="59">
        <v>0.81</v>
      </c>
      <c r="K86" s="59"/>
      <c r="L86" s="44">
        <v>17</v>
      </c>
      <c r="M86" s="44">
        <v>0</v>
      </c>
      <c r="N86" s="44"/>
      <c r="O86" s="96">
        <f>VLOOKUP(A86,'[2]SP Retention'!$A:$H,8,0)</f>
        <v>0.66666666666666663</v>
      </c>
      <c r="P86" s="96"/>
      <c r="Q86" s="61">
        <f t="shared" si="10"/>
        <v>0.48571428571428571</v>
      </c>
      <c r="R86" s="32">
        <f t="shared" si="7"/>
        <v>0.82304526748971185</v>
      </c>
      <c r="S86" s="79">
        <v>1</v>
      </c>
      <c r="T86" s="32">
        <f>(Q86-(MIN($Q$5:$Q$99)))/(MAX($Q$5:$Q180)-MIN($Q$5:$Q$99))</f>
        <v>1.3706453455168481E-2</v>
      </c>
      <c r="U86" s="32">
        <f t="shared" si="8"/>
        <v>0.26442955278376229</v>
      </c>
      <c r="V86" s="32">
        <f t="shared" si="9"/>
        <v>1</v>
      </c>
      <c r="W86" s="83">
        <f t="shared" si="11"/>
        <v>0.22516120280751886</v>
      </c>
    </row>
    <row r="87" spans="1:23" x14ac:dyDescent="0.2">
      <c r="A87" s="56" t="s">
        <v>203</v>
      </c>
      <c r="B87" s="32" t="s">
        <v>76</v>
      </c>
      <c r="C87" s="32" t="s">
        <v>160</v>
      </c>
      <c r="D87" s="44">
        <v>3</v>
      </c>
      <c r="E87" s="44">
        <v>21</v>
      </c>
      <c r="F87" s="69"/>
      <c r="G87" s="44">
        <v>8</v>
      </c>
      <c r="H87" s="62">
        <f t="shared" si="6"/>
        <v>136</v>
      </c>
      <c r="I87" s="62">
        <v>21.12</v>
      </c>
      <c r="J87" s="59">
        <v>0.81</v>
      </c>
      <c r="K87" s="59"/>
      <c r="L87" s="44">
        <v>28</v>
      </c>
      <c r="M87" s="44">
        <v>0</v>
      </c>
      <c r="N87" s="44"/>
      <c r="O87" s="96">
        <f>VLOOKUP(A87,'[2]SP Retention'!$A:$H,8,0)</f>
        <v>0.8</v>
      </c>
      <c r="P87" s="96"/>
      <c r="Q87" s="61">
        <f t="shared" si="10"/>
        <v>1.3257575757575757</v>
      </c>
      <c r="R87" s="32">
        <f t="shared" si="7"/>
        <v>0.98765432098765427</v>
      </c>
      <c r="S87" s="79">
        <v>0.99979999999999991</v>
      </c>
      <c r="T87" s="32">
        <f>(Q87-(MIN($Q$5:$Q$99)))/(MAX($Q$5:$Q181)-MIN($Q$5:$Q$99))</f>
        <v>0.41669695239084165</v>
      </c>
      <c r="U87" s="32">
        <f t="shared" si="8"/>
        <v>0.55651561843098052</v>
      </c>
      <c r="V87" s="32">
        <f t="shared" si="9"/>
        <v>0.9990188062142269</v>
      </c>
      <c r="W87" s="83">
        <f t="shared" si="11"/>
        <v>0.5378475374912427</v>
      </c>
    </row>
    <row r="88" spans="1:23" x14ac:dyDescent="0.2">
      <c r="A88" s="56" t="s">
        <v>204</v>
      </c>
      <c r="B88" s="32" t="s">
        <v>76</v>
      </c>
      <c r="C88" s="32" t="s">
        <v>160</v>
      </c>
      <c r="D88" s="44">
        <v>3</v>
      </c>
      <c r="E88" s="44">
        <v>21</v>
      </c>
      <c r="F88" s="69"/>
      <c r="G88" s="44">
        <v>8</v>
      </c>
      <c r="H88" s="62">
        <f t="shared" si="6"/>
        <v>136</v>
      </c>
      <c r="I88" s="62">
        <v>35</v>
      </c>
      <c r="J88" s="59">
        <v>0.81</v>
      </c>
      <c r="K88" s="59"/>
      <c r="L88" s="44">
        <v>45</v>
      </c>
      <c r="M88" s="44">
        <v>0</v>
      </c>
      <c r="N88" s="44"/>
      <c r="O88" s="96">
        <f>VLOOKUP(A88,'[2]SP Retention'!$A:$H,8,0)</f>
        <v>0.88</v>
      </c>
      <c r="P88" s="96"/>
      <c r="Q88" s="61">
        <f t="shared" si="10"/>
        <v>1.2857142857142858</v>
      </c>
      <c r="R88" s="32">
        <f t="shared" si="7"/>
        <v>1.0864197530864197</v>
      </c>
      <c r="S88" s="79">
        <v>0.99933333333333341</v>
      </c>
      <c r="T88" s="32">
        <f>(Q88-(MIN($Q$5:$Q$99)))/(MAX($Q$5:$Q182)-MIN($Q$5:$Q$99))</f>
        <v>0.3974871501998859</v>
      </c>
      <c r="U88" s="32">
        <f t="shared" si="8"/>
        <v>0.7317672578193114</v>
      </c>
      <c r="V88" s="32">
        <f t="shared" si="9"/>
        <v>0.99672935404742469</v>
      </c>
      <c r="W88" s="83">
        <f t="shared" si="11"/>
        <v>0.60783741901338129</v>
      </c>
    </row>
    <row r="89" spans="1:23" x14ac:dyDescent="0.2">
      <c r="A89" s="56" t="s">
        <v>205</v>
      </c>
      <c r="B89" s="32" t="s">
        <v>76</v>
      </c>
      <c r="C89" s="32" t="s">
        <v>160</v>
      </c>
      <c r="D89" s="44">
        <v>3</v>
      </c>
      <c r="E89" s="44">
        <v>21</v>
      </c>
      <c r="F89" s="69"/>
      <c r="G89" s="44">
        <v>8</v>
      </c>
      <c r="H89" s="62">
        <f t="shared" si="6"/>
        <v>136</v>
      </c>
      <c r="I89" s="62">
        <v>36</v>
      </c>
      <c r="J89" s="59">
        <v>0.81</v>
      </c>
      <c r="K89" s="59"/>
      <c r="L89" s="44">
        <v>30</v>
      </c>
      <c r="M89" s="44">
        <v>0</v>
      </c>
      <c r="N89" s="44"/>
      <c r="O89" s="96">
        <f>VLOOKUP(A89,'[2]SP Retention'!$A:$H,8,0)</f>
        <v>0.8571428571428571</v>
      </c>
      <c r="P89" s="96"/>
      <c r="Q89" s="61">
        <f t="shared" si="10"/>
        <v>0.83333333333333337</v>
      </c>
      <c r="R89" s="32">
        <f t="shared" si="7"/>
        <v>1.0582010582010581</v>
      </c>
      <c r="S89" s="79">
        <v>0.99949999999999983</v>
      </c>
      <c r="T89" s="32">
        <f>(Q89-(MIN($Q$5:$Q$99)))/(MAX($Q$5:$Q183)-MIN($Q$5:$Q$99))</f>
        <v>0.18046830382638498</v>
      </c>
      <c r="U89" s="32">
        <f t="shared" si="8"/>
        <v>0.68169536085121685</v>
      </c>
      <c r="V89" s="32">
        <f t="shared" si="9"/>
        <v>0.99754701553556746</v>
      </c>
      <c r="W89" s="83">
        <f t="shared" si="11"/>
        <v>0.48772835065847758</v>
      </c>
    </row>
    <row r="90" spans="1:23" x14ac:dyDescent="0.2">
      <c r="A90" s="56" t="s">
        <v>206</v>
      </c>
      <c r="B90" s="32" t="s">
        <v>76</v>
      </c>
      <c r="C90" s="32" t="s">
        <v>160</v>
      </c>
      <c r="D90" s="44"/>
      <c r="E90" s="44">
        <v>21</v>
      </c>
      <c r="F90" s="69"/>
      <c r="G90" s="44">
        <v>8</v>
      </c>
      <c r="H90" s="62">
        <f t="shared" si="6"/>
        <v>160</v>
      </c>
      <c r="I90" s="62">
        <v>35</v>
      </c>
      <c r="J90" s="59">
        <v>0.81</v>
      </c>
      <c r="K90" s="59"/>
      <c r="L90" s="44">
        <v>43</v>
      </c>
      <c r="M90" s="44">
        <v>0</v>
      </c>
      <c r="N90" s="44"/>
      <c r="O90" s="96">
        <f>VLOOKUP(A90,'[2]SP Retention'!$A:$H,8,0)</f>
        <v>0.875</v>
      </c>
      <c r="P90" s="96"/>
      <c r="Q90" s="61">
        <f t="shared" si="10"/>
        <v>1.2285714285714286</v>
      </c>
      <c r="R90" s="32">
        <f t="shared" si="7"/>
        <v>1.0802469135802468</v>
      </c>
      <c r="S90" s="79">
        <v>0.99940000000000007</v>
      </c>
      <c r="T90" s="32">
        <f>(Q90-(MIN($Q$5:$Q$99)))/(MAX($Q$5:$Q184)-MIN($Q$5:$Q$99))</f>
        <v>0.37007424328954897</v>
      </c>
      <c r="U90" s="32">
        <f t="shared" si="8"/>
        <v>0.72081403035754066</v>
      </c>
      <c r="V90" s="32">
        <f t="shared" si="9"/>
        <v>0.99705641864268224</v>
      </c>
      <c r="W90" s="83">
        <f t="shared" si="11"/>
        <v>0.59060536500545857</v>
      </c>
    </row>
    <row r="91" spans="1:23" x14ac:dyDescent="0.2">
      <c r="A91" s="56" t="s">
        <v>207</v>
      </c>
      <c r="B91" s="32" t="s">
        <v>76</v>
      </c>
      <c r="C91" s="32" t="s">
        <v>160</v>
      </c>
      <c r="D91" s="44"/>
      <c r="E91" s="44">
        <v>21</v>
      </c>
      <c r="F91" s="69"/>
      <c r="G91" s="44">
        <v>8</v>
      </c>
      <c r="H91" s="62">
        <f t="shared" si="6"/>
        <v>160</v>
      </c>
      <c r="I91" s="62">
        <v>16</v>
      </c>
      <c r="J91" s="59">
        <v>0.81</v>
      </c>
      <c r="K91" s="59"/>
      <c r="L91" s="44">
        <v>13</v>
      </c>
      <c r="M91" s="44">
        <v>0</v>
      </c>
      <c r="N91" s="44"/>
      <c r="O91" s="96">
        <f>VLOOKUP(A91,'[2]SP Retention'!$A:$H,8,0)</f>
        <v>1</v>
      </c>
      <c r="P91" s="96"/>
      <c r="Q91" s="61">
        <f t="shared" si="10"/>
        <v>0.8125</v>
      </c>
      <c r="R91" s="32">
        <f t="shared" si="7"/>
        <v>1.2345679012345678</v>
      </c>
      <c r="S91" s="79"/>
      <c r="T91" s="32">
        <f>(Q91-(MIN($Q$5:$Q$99)))/(MAX($Q$5:$Q185)-MIN($Q$5:$Q$99))</f>
        <v>0.17047401484865793</v>
      </c>
      <c r="U91" s="32">
        <f t="shared" si="8"/>
        <v>0.99464471690180778</v>
      </c>
      <c r="V91" s="32">
        <f t="shared" si="9"/>
        <v>0</v>
      </c>
      <c r="W91" s="83">
        <f t="shared" si="11"/>
        <v>0.52430342928770957</v>
      </c>
    </row>
    <row r="92" spans="1:23" x14ac:dyDescent="0.2">
      <c r="A92" s="56" t="s">
        <v>208</v>
      </c>
      <c r="B92" s="32" t="s">
        <v>76</v>
      </c>
      <c r="C92" s="32" t="s">
        <v>160</v>
      </c>
      <c r="D92" s="44">
        <v>1</v>
      </c>
      <c r="E92" s="44">
        <v>21</v>
      </c>
      <c r="F92" s="69"/>
      <c r="G92" s="44">
        <v>8</v>
      </c>
      <c r="H92" s="62">
        <f t="shared" si="6"/>
        <v>152</v>
      </c>
      <c r="I92" s="62">
        <v>35</v>
      </c>
      <c r="J92" s="59">
        <v>0.81</v>
      </c>
      <c r="K92" s="59"/>
      <c r="L92" s="44">
        <v>35</v>
      </c>
      <c r="M92" s="44">
        <v>0</v>
      </c>
      <c r="N92" s="44"/>
      <c r="O92" s="96">
        <f>VLOOKUP(A92,'[2]SP Retention'!$A:$H,8,0)</f>
        <v>0.90909090909090906</v>
      </c>
      <c r="P92" s="96"/>
      <c r="Q92" s="61">
        <f t="shared" si="10"/>
        <v>1</v>
      </c>
      <c r="R92" s="32">
        <f t="shared" si="7"/>
        <v>1.122334455667789</v>
      </c>
      <c r="S92" s="79">
        <v>1</v>
      </c>
      <c r="T92" s="32">
        <f>(Q92-(MIN($Q$5:$Q$99)))/(MAX($Q$5:$Q186)-MIN($Q$5:$Q$99))</f>
        <v>0.26042261564820107</v>
      </c>
      <c r="U92" s="32">
        <f t="shared" si="8"/>
        <v>0.79549512668779543</v>
      </c>
      <c r="V92" s="32">
        <f t="shared" si="9"/>
        <v>1</v>
      </c>
      <c r="W92" s="83">
        <f t="shared" si="11"/>
        <v>0.57516298405119848</v>
      </c>
    </row>
    <row r="93" spans="1:23" x14ac:dyDescent="0.2">
      <c r="A93" s="56" t="s">
        <v>209</v>
      </c>
      <c r="B93" s="32" t="s">
        <v>76</v>
      </c>
      <c r="C93" s="32" t="s">
        <v>160</v>
      </c>
      <c r="D93" s="44">
        <v>2</v>
      </c>
      <c r="E93" s="44">
        <v>21</v>
      </c>
      <c r="F93" s="69"/>
      <c r="G93" s="44">
        <v>8</v>
      </c>
      <c r="H93" s="62">
        <f t="shared" si="6"/>
        <v>144</v>
      </c>
      <c r="I93" s="62">
        <v>35</v>
      </c>
      <c r="J93" s="59">
        <v>0.81</v>
      </c>
      <c r="K93" s="59"/>
      <c r="L93" s="44">
        <v>37</v>
      </c>
      <c r="M93" s="44">
        <v>0</v>
      </c>
      <c r="N93" s="44"/>
      <c r="O93" s="96">
        <f>VLOOKUP(A93,'[2]SP Retention'!$A:$H,8,0)</f>
        <v>0.84210526315789469</v>
      </c>
      <c r="P93" s="96"/>
      <c r="Q93" s="61">
        <f t="shared" si="10"/>
        <v>1.0571428571428572</v>
      </c>
      <c r="R93" s="32">
        <f t="shared" si="7"/>
        <v>1.0396361273554255</v>
      </c>
      <c r="S93" s="79">
        <v>0.99979999999999991</v>
      </c>
      <c r="T93" s="32">
        <f>(Q93-(MIN($Q$5:$Q$99)))/(MAX($Q$5:$Q187)-MIN($Q$5:$Q$99))</f>
        <v>0.28783552255853806</v>
      </c>
      <c r="U93" s="32">
        <f t="shared" si="8"/>
        <v>0.64875332337220726</v>
      </c>
      <c r="V93" s="32">
        <f t="shared" si="9"/>
        <v>0.9990188062142269</v>
      </c>
      <c r="W93" s="83">
        <f t="shared" si="11"/>
        <v>0.52136686129025811</v>
      </c>
    </row>
    <row r="94" spans="1:23" x14ac:dyDescent="0.2">
      <c r="A94" s="56" t="s">
        <v>210</v>
      </c>
      <c r="B94" s="32" t="s">
        <v>76</v>
      </c>
      <c r="C94" s="32" t="s">
        <v>160</v>
      </c>
      <c r="D94" s="44">
        <v>1</v>
      </c>
      <c r="E94" s="44">
        <v>21</v>
      </c>
      <c r="F94" s="69"/>
      <c r="G94" s="44">
        <v>8</v>
      </c>
      <c r="H94" s="62">
        <f t="shared" si="6"/>
        <v>152</v>
      </c>
      <c r="I94" s="62">
        <v>16</v>
      </c>
      <c r="J94" s="59">
        <v>0.81</v>
      </c>
      <c r="K94" s="59"/>
      <c r="L94" s="44">
        <v>14</v>
      </c>
      <c r="M94" s="44">
        <v>0</v>
      </c>
      <c r="N94" s="44"/>
      <c r="O94" s="96">
        <f>VLOOKUP(A94,'[2]SP Retention'!$A:$H,8,0)</f>
        <v>1</v>
      </c>
      <c r="P94" s="96"/>
      <c r="Q94" s="61">
        <f t="shared" si="10"/>
        <v>0.875</v>
      </c>
      <c r="R94" s="32">
        <f t="shared" si="7"/>
        <v>1.2345679012345678</v>
      </c>
      <c r="S94" s="79"/>
      <c r="T94" s="32">
        <f>(Q94-(MIN($Q$5:$Q$99)))/(MAX($Q$5:$Q188)-MIN($Q$5:$Q$99))</f>
        <v>0.20045688178183899</v>
      </c>
      <c r="U94" s="32">
        <f t="shared" si="8"/>
        <v>0.99464471690180778</v>
      </c>
      <c r="V94" s="32">
        <f t="shared" si="9"/>
        <v>0</v>
      </c>
      <c r="W94" s="83">
        <f t="shared" si="11"/>
        <v>0.53779571940764104</v>
      </c>
    </row>
    <row r="95" spans="1:23" x14ac:dyDescent="0.2">
      <c r="A95" s="56" t="s">
        <v>211</v>
      </c>
      <c r="B95" s="32" t="s">
        <v>76</v>
      </c>
      <c r="C95" s="32" t="s">
        <v>160</v>
      </c>
      <c r="D95" s="44"/>
      <c r="E95" s="44">
        <v>21</v>
      </c>
      <c r="F95" s="69"/>
      <c r="G95" s="44">
        <v>8</v>
      </c>
      <c r="H95" s="62">
        <f t="shared" si="6"/>
        <v>160</v>
      </c>
      <c r="I95" s="62">
        <v>35.31</v>
      </c>
      <c r="J95" s="59">
        <v>0.81</v>
      </c>
      <c r="K95" s="59"/>
      <c r="L95" s="44">
        <v>27</v>
      </c>
      <c r="M95" s="44">
        <v>1</v>
      </c>
      <c r="N95" s="44"/>
      <c r="O95" s="96">
        <f>VLOOKUP(A95,'[2]SP Retention'!$A:$H,8,0)</f>
        <v>1</v>
      </c>
      <c r="P95" s="96"/>
      <c r="Q95" s="61">
        <f t="shared" si="10"/>
        <v>0.79297649391107328</v>
      </c>
      <c r="R95" s="32">
        <f t="shared" si="7"/>
        <v>1.2345679012345678</v>
      </c>
      <c r="S95" s="79">
        <v>1</v>
      </c>
      <c r="T95" s="32">
        <f>(Q95-(MIN($Q$5:$Q$99)))/(MAX($Q$5:$Q189)-MIN($Q$5:$Q$99))</f>
        <v>0.1611080838865229</v>
      </c>
      <c r="U95" s="32">
        <f t="shared" si="8"/>
        <v>0.99464471690180778</v>
      </c>
      <c r="V95" s="32">
        <f t="shared" si="9"/>
        <v>1</v>
      </c>
      <c r="W95" s="83">
        <f t="shared" si="11"/>
        <v>0.6200887603547488</v>
      </c>
    </row>
    <row r="96" spans="1:23" x14ac:dyDescent="0.2">
      <c r="A96" s="56" t="s">
        <v>212</v>
      </c>
      <c r="B96" s="32" t="s">
        <v>76</v>
      </c>
      <c r="C96" s="32" t="s">
        <v>160</v>
      </c>
      <c r="D96" s="44"/>
      <c r="E96" s="44">
        <v>21</v>
      </c>
      <c r="F96" s="69"/>
      <c r="G96" s="44">
        <v>8</v>
      </c>
      <c r="H96" s="62">
        <f t="shared" si="6"/>
        <v>160</v>
      </c>
      <c r="I96" s="62">
        <v>35</v>
      </c>
      <c r="J96" s="59">
        <v>0.81</v>
      </c>
      <c r="K96" s="59"/>
      <c r="L96" s="44">
        <v>40</v>
      </c>
      <c r="M96" s="44">
        <v>0</v>
      </c>
      <c r="N96" s="44"/>
      <c r="O96" s="96">
        <f>VLOOKUP(A96,'[2]SP Retention'!$A:$H,8,0)</f>
        <v>0.87878787878787878</v>
      </c>
      <c r="P96" s="96"/>
      <c r="Q96" s="61">
        <f t="shared" si="10"/>
        <v>1.1428571428571428</v>
      </c>
      <c r="R96" s="32">
        <f t="shared" si="7"/>
        <v>1.0849233071455293</v>
      </c>
      <c r="S96" s="79">
        <v>1</v>
      </c>
      <c r="T96" s="32">
        <f>(Q96-(MIN($Q$5:$Q$99)))/(MAX($Q$5:$Q190)-MIN($Q$5:$Q$99))</f>
        <v>0.32895488292404346</v>
      </c>
      <c r="U96" s="32">
        <f t="shared" si="8"/>
        <v>0.72911192994979124</v>
      </c>
      <c r="V96" s="32">
        <f t="shared" si="9"/>
        <v>1</v>
      </c>
      <c r="W96" s="83">
        <f t="shared" si="11"/>
        <v>0.57613006579322568</v>
      </c>
    </row>
    <row r="97" spans="1:23" x14ac:dyDescent="0.2">
      <c r="A97" s="56" t="s">
        <v>213</v>
      </c>
      <c r="B97" s="32" t="s">
        <v>76</v>
      </c>
      <c r="C97" s="32" t="s">
        <v>160</v>
      </c>
      <c r="D97" s="44">
        <v>2</v>
      </c>
      <c r="E97" s="44">
        <v>21</v>
      </c>
      <c r="F97" s="69"/>
      <c r="G97" s="44">
        <v>8</v>
      </c>
      <c r="H97" s="62">
        <f t="shared" si="6"/>
        <v>144</v>
      </c>
      <c r="I97" s="62">
        <v>35</v>
      </c>
      <c r="J97" s="59">
        <v>0.81</v>
      </c>
      <c r="K97" s="59"/>
      <c r="L97" s="44">
        <v>41</v>
      </c>
      <c r="M97" s="44">
        <v>1</v>
      </c>
      <c r="N97" s="44">
        <v>1</v>
      </c>
      <c r="O97" s="96">
        <f>VLOOKUP(A97,'[2]SP Retention'!$A:$H,8,0)</f>
        <v>0.93333333333333335</v>
      </c>
      <c r="P97" s="96"/>
      <c r="Q97" s="61">
        <f t="shared" si="10"/>
        <v>1.2285714285714286</v>
      </c>
      <c r="R97" s="32">
        <f t="shared" si="7"/>
        <v>1.1522633744855966</v>
      </c>
      <c r="S97" s="79">
        <v>0.99966666666666659</v>
      </c>
      <c r="T97" s="32">
        <f>(Q97-(MIN($Q$5:$Q$99)))/(MAX($Q$5:$Q191)-MIN($Q$5:$Q$99))</f>
        <v>0.37007424328954897</v>
      </c>
      <c r="U97" s="32">
        <f t="shared" si="8"/>
        <v>0.84860168407819847</v>
      </c>
      <c r="V97" s="32">
        <f t="shared" si="9"/>
        <v>0.99836467702371179</v>
      </c>
      <c r="W97" s="83">
        <f t="shared" si="11"/>
        <v>0.64824063501785756</v>
      </c>
    </row>
    <row r="98" spans="1:23" x14ac:dyDescent="0.2">
      <c r="A98" s="56" t="s">
        <v>214</v>
      </c>
      <c r="B98" s="32" t="s">
        <v>76</v>
      </c>
      <c r="C98" s="32" t="s">
        <v>160</v>
      </c>
      <c r="D98" s="44">
        <v>2</v>
      </c>
      <c r="E98" s="44">
        <v>21</v>
      </c>
      <c r="F98" s="69"/>
      <c r="G98" s="44">
        <v>8</v>
      </c>
      <c r="H98" s="62">
        <f t="shared" si="6"/>
        <v>144</v>
      </c>
      <c r="I98" s="62">
        <v>35</v>
      </c>
      <c r="J98" s="59">
        <v>0.81</v>
      </c>
      <c r="K98" s="59"/>
      <c r="L98" s="44">
        <v>47</v>
      </c>
      <c r="M98" s="44">
        <v>0</v>
      </c>
      <c r="N98" s="44"/>
      <c r="O98" s="96">
        <f>VLOOKUP(A98,'[2]SP Retention'!$A:$H,8,0)</f>
        <v>0.83333333333333337</v>
      </c>
      <c r="P98" s="96"/>
      <c r="Q98" s="61">
        <f t="shared" si="10"/>
        <v>1.3428571428571427</v>
      </c>
      <c r="R98" s="32">
        <f t="shared" si="7"/>
        <v>1.0288065843621399</v>
      </c>
      <c r="S98" s="79">
        <v>0.99966666666666659</v>
      </c>
      <c r="T98" s="32">
        <f>(Q98-(MIN($Q$5:$Q$99)))/(MAX($Q$5:$Q192)-MIN($Q$5:$Q$99))</f>
        <v>0.42490005711022277</v>
      </c>
      <c r="U98" s="32">
        <f t="shared" si="8"/>
        <v>0.62953713484278506</v>
      </c>
      <c r="V98" s="32">
        <f t="shared" si="9"/>
        <v>0.99836467702371179</v>
      </c>
      <c r="W98" s="83">
        <f t="shared" si="11"/>
        <v>0.57433320408122468</v>
      </c>
    </row>
    <row r="99" spans="1:23" x14ac:dyDescent="0.2">
      <c r="A99" s="56" t="s">
        <v>215</v>
      </c>
      <c r="B99" s="32" t="s">
        <v>76</v>
      </c>
      <c r="C99" s="32" t="s">
        <v>160</v>
      </c>
      <c r="D99" s="44">
        <v>3</v>
      </c>
      <c r="E99" s="44">
        <v>21</v>
      </c>
      <c r="F99" s="69"/>
      <c r="G99" s="44">
        <v>8</v>
      </c>
      <c r="H99" s="62">
        <f t="shared" si="6"/>
        <v>136</v>
      </c>
      <c r="I99" s="62">
        <v>35</v>
      </c>
      <c r="J99" s="59">
        <v>0.81</v>
      </c>
      <c r="K99" s="59"/>
      <c r="L99" s="44">
        <v>16</v>
      </c>
      <c r="M99" s="44">
        <v>0</v>
      </c>
      <c r="N99" s="44"/>
      <c r="O99" s="96">
        <f>VLOOKUP(A99,'[2]SP Retention'!$A:$H,8,0)</f>
        <v>1</v>
      </c>
      <c r="P99" s="96"/>
      <c r="Q99" s="61">
        <f t="shared" si="10"/>
        <v>0.45714285714285713</v>
      </c>
      <c r="R99" s="32">
        <f t="shared" si="7"/>
        <v>1.2345679012345678</v>
      </c>
      <c r="S99" s="79">
        <v>1</v>
      </c>
      <c r="T99" s="32">
        <f>(Q99-(MIN($Q$5:$Q$99)))/(MAX($Q$5:$Q193)-MIN($Q$5:$Q$99))</f>
        <v>0</v>
      </c>
      <c r="U99" s="32">
        <f t="shared" si="8"/>
        <v>0.99464471690180778</v>
      </c>
      <c r="V99" s="32">
        <f t="shared" si="9"/>
        <v>1</v>
      </c>
      <c r="W99" s="83">
        <f t="shared" si="11"/>
        <v>0.54759012260581352</v>
      </c>
    </row>
  </sheetData>
  <mergeCells count="3">
    <mergeCell ref="I3:K3"/>
    <mergeCell ref="L3:P3"/>
    <mergeCell ref="Q3:V3"/>
  </mergeCells>
  <conditionalFormatting sqref="B28:C31 B10:C12 B7:B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{98F57A34-DF4F-4617-9BD4-C88EB5E62850}</x14:id>
        </ext>
      </extLst>
    </cfRule>
  </conditionalFormatting>
  <conditionalFormatting sqref="B6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{589DB35E-16C6-4B72-A1CE-49FDE8126295}</x14:id>
        </ext>
      </extLst>
    </cfRule>
  </conditionalFormatting>
  <conditionalFormatting sqref="B5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{B085C4F4-0C92-40B2-AE39-3E4F9F88937B}</x14:id>
        </ext>
      </extLst>
    </cfRule>
  </conditionalFormatting>
  <conditionalFormatting sqref="B24:B25 B17:B1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{F7E996FE-87D4-4BFB-8833-A6B372339B1C}</x14:id>
        </ext>
      </extLst>
    </cfRule>
  </conditionalFormatting>
  <conditionalFormatting sqref="A24:A25 A17:A19">
    <cfRule type="duplicateValues" dxfId="7" priority="9"/>
  </conditionalFormatting>
  <conditionalFormatting sqref="C24:C25 C17:C1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{B584A7CB-EAB8-401A-BDEF-DBC0C0E32120}</x14:id>
        </ext>
      </extLst>
    </cfRule>
  </conditionalFormatting>
  <conditionalFormatting sqref="B6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{6361BEDC-65A1-496C-8002-95B0695A5D10}</x14:id>
        </ext>
      </extLst>
    </cfRule>
  </conditionalFormatting>
  <conditionalFormatting sqref="A67">
    <cfRule type="duplicateValues" dxfId="6" priority="7"/>
  </conditionalFormatting>
  <conditionalFormatting sqref="C64:C6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{FE0C6664-55C6-4A3D-B085-6FD4A9D3A993}</x14:id>
        </ext>
      </extLst>
    </cfRule>
  </conditionalFormatting>
  <conditionalFormatting sqref="B64:B6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{C4E5134A-F5C6-4FE7-ABE4-2555347D91EA}</x14:id>
        </ext>
      </extLst>
    </cfRule>
  </conditionalFormatting>
  <conditionalFormatting sqref="A64:A66">
    <cfRule type="duplicateValues" dxfId="5" priority="4"/>
  </conditionalFormatting>
  <conditionalFormatting sqref="B58:B60 B53:B55 B56:C57 C4:C9 C58:C72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{537DA650-30A3-4E25-84EC-2B5B64BA6D83}</x14:id>
        </ext>
      </extLst>
    </cfRule>
  </conditionalFormatting>
  <conditionalFormatting sqref="B68:B7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{2A92D813-3E5D-4A04-8C22-BE0EB07B71B4}</x14:id>
        </ext>
      </extLst>
    </cfRule>
  </conditionalFormatting>
  <conditionalFormatting sqref="A68 A70:A71">
    <cfRule type="duplicateValues" dxfId="4" priority="16"/>
  </conditionalFormatting>
  <conditionalFormatting sqref="C68:C72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{69A460BA-A0ED-4AED-A042-838BB97FC6DF}</x14:id>
        </ext>
      </extLst>
    </cfRule>
  </conditionalFormatting>
  <conditionalFormatting sqref="B45:C4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{12809D2A-2DAF-49CA-9444-1FC52912A750}</x14:id>
        </ext>
      </extLst>
    </cfRule>
  </conditionalFormatting>
  <conditionalFormatting sqref="A72">
    <cfRule type="duplicateValues" dxfId="3" priority="1"/>
  </conditionalFormatting>
  <conditionalFormatting sqref="A61:A63 A4:A5">
    <cfRule type="duplicateValues" dxfId="2" priority="18"/>
  </conditionalFormatting>
  <conditionalFormatting sqref="C73:C99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{33084A7C-B219-479A-9A1D-2F6C432F380F}</x14:id>
        </ext>
      </extLst>
    </cfRule>
  </conditionalFormatting>
  <conditionalFormatting sqref="B73:B9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{B54CFD31-27AB-4616-9764-317F954E58D0}</x14:id>
        </ext>
      </extLst>
    </cfRule>
  </conditionalFormatting>
  <conditionalFormatting sqref="A73:A99">
    <cfRule type="duplicateValues" dxfId="1" priority="21"/>
  </conditionalFormatting>
  <conditionalFormatting sqref="B20:B2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{92E233BC-E3D5-4EF1-96FB-B9EDF8F7368D}</x14:id>
        </ext>
      </extLst>
    </cfRule>
  </conditionalFormatting>
  <conditionalFormatting sqref="A20:A23">
    <cfRule type="duplicateValues" dxfId="0" priority="23"/>
  </conditionalFormatting>
  <conditionalFormatting sqref="C20:C2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{650FC4FC-90B4-4A3C-BACC-EB25A0F1BCAD}</x14:id>
        </ext>
      </extLst>
    </cfRule>
  </conditionalFormatting>
  <conditionalFormatting sqref="B50:B52 C50:C55 B13:C16 B26:C27 B32:C44 B48:C4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{6026C067-DA05-4414-9D88-FD37B684AEFC}</x14:id>
        </ext>
      </extLst>
    </cfRule>
  </conditionalFormatting>
  <hyperlinks>
    <hyperlink ref="A1" location="'2019'!A1" display="'2019'!A1" xr:uid="{00000000-0004-0000-0B00-000000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F57A34-DF4F-4617-9BD4-C88EB5E628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B28:C31 B10:C12 B7:B9</xm:sqref>
        </x14:conditionalFormatting>
        <x14:conditionalFormatting xmlns:xm="http://schemas.microsoft.com/office/excel/2006/main">
          <x14:cfRule type="dataBar" id="{589DB35E-16C6-4B72-A1CE-49FDE8126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B085C4F4-0C92-40B2-AE39-3E4F9F8893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F7E996FE-87D4-4BFB-8833-A6B372339B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B24:B25 B17:B19</xm:sqref>
        </x14:conditionalFormatting>
        <x14:conditionalFormatting xmlns:xm="http://schemas.microsoft.com/office/excel/2006/main">
          <x14:cfRule type="dataBar" id="{B584A7CB-EAB8-401A-BDEF-DBC0C0E321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C24:C25 C17:C19</xm:sqref>
        </x14:conditionalFormatting>
        <x14:conditionalFormatting xmlns:xm="http://schemas.microsoft.com/office/excel/2006/main">
          <x14:cfRule type="dataBar" id="{6361BEDC-65A1-496C-8002-95B0695A5D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FE0C6664-55C6-4A3D-B085-6FD4A9D3A9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C64:C66</xm:sqref>
        </x14:conditionalFormatting>
        <x14:conditionalFormatting xmlns:xm="http://schemas.microsoft.com/office/excel/2006/main">
          <x14:cfRule type="dataBar" id="{C4E5134A-F5C6-4FE7-ABE4-2555347D91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B64:B66</xm:sqref>
        </x14:conditionalFormatting>
        <x14:conditionalFormatting xmlns:xm="http://schemas.microsoft.com/office/excel/2006/main">
          <x14:cfRule type="dataBar" id="{537DA650-30A3-4E25-84EC-2B5B64BA6D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B58:B60 B53:B55 B56:C57 C4:C9 C58:C72</xm:sqref>
        </x14:conditionalFormatting>
        <x14:conditionalFormatting xmlns:xm="http://schemas.microsoft.com/office/excel/2006/main">
          <x14:cfRule type="dataBar" id="{2A92D813-3E5D-4A04-8C22-BE0EB07B71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B68:B72</xm:sqref>
        </x14:conditionalFormatting>
        <x14:conditionalFormatting xmlns:xm="http://schemas.microsoft.com/office/excel/2006/main">
          <x14:cfRule type="dataBar" id="{69A460BA-A0ED-4AED-A042-838BB97FC6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C68:C72</xm:sqref>
        </x14:conditionalFormatting>
        <x14:conditionalFormatting xmlns:xm="http://schemas.microsoft.com/office/excel/2006/main">
          <x14:cfRule type="dataBar" id="{12809D2A-2DAF-49CA-9444-1FC52912A7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B45:C47</xm:sqref>
        </x14:conditionalFormatting>
        <x14:conditionalFormatting xmlns:xm="http://schemas.microsoft.com/office/excel/2006/main">
          <x14:cfRule type="dataBar" id="{33084A7C-B219-479A-9A1D-2F6C432F38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C73:C99</xm:sqref>
        </x14:conditionalFormatting>
        <x14:conditionalFormatting xmlns:xm="http://schemas.microsoft.com/office/excel/2006/main">
          <x14:cfRule type="dataBar" id="{B54CFD31-27AB-4616-9764-317F954E58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B73:B99</xm:sqref>
        </x14:conditionalFormatting>
        <x14:conditionalFormatting xmlns:xm="http://schemas.microsoft.com/office/excel/2006/main">
          <x14:cfRule type="dataBar" id="{92E233BC-E3D5-4EF1-96FB-B9EDF8F736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B20:B23</xm:sqref>
        </x14:conditionalFormatting>
        <x14:conditionalFormatting xmlns:xm="http://schemas.microsoft.com/office/excel/2006/main">
          <x14:cfRule type="dataBar" id="{650FC4FC-90B4-4A3C-BACC-EB25A0F1BC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C20:C23</xm:sqref>
        </x14:conditionalFormatting>
        <x14:conditionalFormatting xmlns:xm="http://schemas.microsoft.com/office/excel/2006/main">
          <x14:cfRule type="dataBar" id="{6026C067-DA05-4414-9D88-FD37B684AE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B50:B52 C50:C55 B13:C16 B26:C27 B32:C44 B48:C49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F3" sqref="F3"/>
    </sheetView>
  </sheetViews>
  <sheetFormatPr defaultRowHeight="12.75" x14ac:dyDescent="0.2"/>
  <sheetData>
    <row r="1" spans="1:1" x14ac:dyDescent="0.2">
      <c r="A1" s="2">
        <v>2019</v>
      </c>
    </row>
  </sheetData>
  <hyperlinks>
    <hyperlink ref="A1" location="'2019'!A1" display="'2019'!A1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2"/>
  <sheetViews>
    <sheetView topLeftCell="Q3" workbookViewId="0">
      <selection activeCell="F3" sqref="F3"/>
    </sheetView>
  </sheetViews>
  <sheetFormatPr defaultRowHeight="12.75" x14ac:dyDescent="0.2"/>
  <cols>
    <col min="1" max="1" width="19" bestFit="1" customWidth="1"/>
    <col min="3" max="3" width="12.28515625" bestFit="1" customWidth="1"/>
    <col min="5" max="24" width="8.85546875" customWidth="1"/>
    <col min="26" max="26" width="9.85546875" customWidth="1"/>
  </cols>
  <sheetData>
    <row r="1" spans="1:26" x14ac:dyDescent="0.2">
      <c r="A1" s="2">
        <v>2019</v>
      </c>
    </row>
    <row r="3" spans="1:26" ht="72" x14ac:dyDescent="0.2">
      <c r="A3" s="5" t="s">
        <v>25</v>
      </c>
      <c r="B3" s="5" t="s">
        <v>26</v>
      </c>
      <c r="C3" s="5" t="s">
        <v>27</v>
      </c>
      <c r="D3" s="5" t="s">
        <v>28</v>
      </c>
      <c r="E3" s="6" t="s">
        <v>29</v>
      </c>
      <c r="F3" s="6" t="s">
        <v>30</v>
      </c>
      <c r="G3" s="6" t="s">
        <v>31</v>
      </c>
      <c r="H3" s="6" t="s">
        <v>32</v>
      </c>
      <c r="I3" s="6" t="s">
        <v>33</v>
      </c>
      <c r="J3" s="6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6" t="s">
        <v>42</v>
      </c>
      <c r="S3" s="6" t="s">
        <v>43</v>
      </c>
      <c r="T3" s="6" t="s">
        <v>44</v>
      </c>
      <c r="U3" s="6" t="s">
        <v>45</v>
      </c>
      <c r="V3" s="6" t="s">
        <v>46</v>
      </c>
      <c r="W3" s="6" t="s">
        <v>47</v>
      </c>
      <c r="X3" s="6" t="s">
        <v>39</v>
      </c>
      <c r="Y3" s="106" t="s">
        <v>48</v>
      </c>
      <c r="Z3" s="106" t="s">
        <v>49</v>
      </c>
    </row>
    <row r="4" spans="1:26" x14ac:dyDescent="0.2">
      <c r="A4" s="7" t="s">
        <v>79</v>
      </c>
      <c r="B4" s="8"/>
      <c r="C4" s="8" t="s">
        <v>76</v>
      </c>
      <c r="D4" s="9" t="s">
        <v>77</v>
      </c>
      <c r="E4" s="10">
        <v>23</v>
      </c>
      <c r="F4" s="10">
        <v>4.5</v>
      </c>
      <c r="G4" s="10">
        <v>18.5</v>
      </c>
      <c r="H4" s="10"/>
      <c r="I4" s="10"/>
      <c r="J4" s="11">
        <v>55.5</v>
      </c>
      <c r="K4" s="11"/>
      <c r="L4" s="10">
        <v>59</v>
      </c>
      <c r="M4" s="10"/>
      <c r="N4" s="13">
        <v>0.96610169491525422</v>
      </c>
      <c r="O4" s="13">
        <v>1</v>
      </c>
      <c r="P4" s="14">
        <v>1</v>
      </c>
      <c r="Q4" s="11">
        <v>59</v>
      </c>
      <c r="R4" s="11"/>
      <c r="S4" s="12">
        <v>1.0630630630630631</v>
      </c>
      <c r="T4" s="15"/>
      <c r="U4" s="17">
        <v>40</v>
      </c>
      <c r="V4" s="17">
        <v>0</v>
      </c>
      <c r="W4" s="17">
        <v>20</v>
      </c>
      <c r="X4" s="17">
        <v>40</v>
      </c>
      <c r="Y4" s="22">
        <v>0.77500000000000002</v>
      </c>
      <c r="Z4" s="19"/>
    </row>
    <row r="5" spans="1:26" x14ac:dyDescent="0.2">
      <c r="A5" s="7" t="s">
        <v>85</v>
      </c>
      <c r="B5" s="8"/>
      <c r="C5" s="8" t="s">
        <v>76</v>
      </c>
      <c r="D5" s="9" t="s">
        <v>77</v>
      </c>
      <c r="E5" s="10">
        <v>23</v>
      </c>
      <c r="F5" s="10">
        <v>5.5</v>
      </c>
      <c r="G5" s="10">
        <v>17.5</v>
      </c>
      <c r="H5" s="10"/>
      <c r="I5" s="10"/>
      <c r="J5" s="11">
        <v>52.5</v>
      </c>
      <c r="K5" s="11"/>
      <c r="L5" s="10">
        <v>60</v>
      </c>
      <c r="M5" s="10"/>
      <c r="N5" s="13">
        <v>0.91666666666666663</v>
      </c>
      <c r="O5" s="13">
        <v>1</v>
      </c>
      <c r="P5" s="14">
        <v>1</v>
      </c>
      <c r="Q5" s="11">
        <v>60</v>
      </c>
      <c r="R5" s="11"/>
      <c r="S5" s="12">
        <v>1.1428571428571428</v>
      </c>
      <c r="T5" s="15"/>
      <c r="U5" s="17">
        <v>40</v>
      </c>
      <c r="V5" s="17">
        <v>0</v>
      </c>
      <c r="W5" s="17">
        <v>20</v>
      </c>
      <c r="X5" s="17">
        <v>40</v>
      </c>
      <c r="Y5" s="22">
        <v>0.77500000000000002</v>
      </c>
      <c r="Z5" s="19"/>
    </row>
    <row r="6" spans="1:26" x14ac:dyDescent="0.2">
      <c r="A6" s="7" t="s">
        <v>86</v>
      </c>
      <c r="B6" s="8"/>
      <c r="C6" s="8" t="s">
        <v>76</v>
      </c>
      <c r="D6" s="9" t="s">
        <v>77</v>
      </c>
      <c r="E6" s="10">
        <v>23</v>
      </c>
      <c r="F6" s="10">
        <v>4.5</v>
      </c>
      <c r="G6" s="10">
        <v>18.5</v>
      </c>
      <c r="H6" s="10"/>
      <c r="I6" s="10"/>
      <c r="J6" s="11">
        <v>55.5</v>
      </c>
      <c r="K6" s="11"/>
      <c r="L6" s="10">
        <v>61</v>
      </c>
      <c r="M6" s="10"/>
      <c r="N6" s="13">
        <v>0.90163934426229508</v>
      </c>
      <c r="O6" s="13">
        <v>0.995</v>
      </c>
      <c r="P6" s="14">
        <v>1</v>
      </c>
      <c r="Q6" s="11">
        <v>61</v>
      </c>
      <c r="R6" s="11"/>
      <c r="S6" s="12">
        <v>1.0990990990990992</v>
      </c>
      <c r="T6" s="15"/>
      <c r="U6" s="17">
        <v>40</v>
      </c>
      <c r="V6" s="17">
        <v>0</v>
      </c>
      <c r="W6" s="17">
        <v>20</v>
      </c>
      <c r="X6" s="17">
        <v>40</v>
      </c>
      <c r="Y6" s="22">
        <v>0.77500000000000002</v>
      </c>
      <c r="Z6" s="19"/>
    </row>
    <row r="7" spans="1:26" x14ac:dyDescent="0.2">
      <c r="A7" s="7" t="s">
        <v>84</v>
      </c>
      <c r="B7" s="8"/>
      <c r="C7" s="8" t="s">
        <v>76</v>
      </c>
      <c r="D7" s="9" t="s">
        <v>77</v>
      </c>
      <c r="E7" s="10">
        <v>23</v>
      </c>
      <c r="F7" s="10">
        <v>4</v>
      </c>
      <c r="G7" s="10">
        <v>19</v>
      </c>
      <c r="H7" s="10"/>
      <c r="I7" s="10"/>
      <c r="J7" s="11">
        <v>57</v>
      </c>
      <c r="K7" s="11"/>
      <c r="L7" s="10">
        <v>62</v>
      </c>
      <c r="M7" s="10"/>
      <c r="N7" s="13">
        <v>0.87096774193548387</v>
      </c>
      <c r="O7" s="13">
        <v>0.98750000000000004</v>
      </c>
      <c r="P7" s="14">
        <v>1</v>
      </c>
      <c r="Q7" s="11">
        <v>62</v>
      </c>
      <c r="R7" s="11"/>
      <c r="S7" s="12">
        <v>1.0877192982456141</v>
      </c>
      <c r="T7" s="15"/>
      <c r="U7" s="17">
        <v>40</v>
      </c>
      <c r="V7" s="17">
        <v>0</v>
      </c>
      <c r="W7" s="17">
        <v>20</v>
      </c>
      <c r="X7" s="17">
        <v>20</v>
      </c>
      <c r="Y7" s="22">
        <v>0.72499999999999998</v>
      </c>
      <c r="Z7" s="19"/>
    </row>
    <row r="8" spans="1:26" x14ac:dyDescent="0.2">
      <c r="A8" s="7" t="s">
        <v>87</v>
      </c>
      <c r="B8" s="8"/>
      <c r="C8" s="8" t="s">
        <v>76</v>
      </c>
      <c r="D8" s="9" t="s">
        <v>77</v>
      </c>
      <c r="E8" s="10">
        <v>23</v>
      </c>
      <c r="F8" s="10">
        <v>4</v>
      </c>
      <c r="G8" s="10">
        <v>19</v>
      </c>
      <c r="H8" s="10"/>
      <c r="I8" s="10"/>
      <c r="J8" s="11">
        <v>57</v>
      </c>
      <c r="K8" s="11"/>
      <c r="L8" s="10">
        <v>59</v>
      </c>
      <c r="M8" s="10"/>
      <c r="N8" s="13">
        <v>0.81355932203389836</v>
      </c>
      <c r="O8" s="13">
        <v>0.98750000000000004</v>
      </c>
      <c r="P8" s="14">
        <v>1</v>
      </c>
      <c r="Q8" s="11">
        <v>59</v>
      </c>
      <c r="R8" s="11"/>
      <c r="S8" s="12">
        <v>1.0350877192982457</v>
      </c>
      <c r="T8" s="15"/>
      <c r="U8" s="17">
        <v>40</v>
      </c>
      <c r="V8" s="17">
        <v>0</v>
      </c>
      <c r="W8" s="17">
        <v>20</v>
      </c>
      <c r="X8" s="17">
        <v>20</v>
      </c>
      <c r="Y8" s="22">
        <v>0.72499999999999998</v>
      </c>
      <c r="Z8" s="19"/>
    </row>
    <row r="9" spans="1:26" x14ac:dyDescent="0.2">
      <c r="A9" s="20" t="s">
        <v>60</v>
      </c>
      <c r="B9" s="8"/>
      <c r="C9" s="8" t="s">
        <v>51</v>
      </c>
      <c r="D9" s="9" t="s">
        <v>58</v>
      </c>
      <c r="E9" s="10">
        <v>22</v>
      </c>
      <c r="F9" s="10">
        <v>3</v>
      </c>
      <c r="G9" s="10">
        <v>19</v>
      </c>
      <c r="H9" s="10"/>
      <c r="I9" s="10">
        <v>152</v>
      </c>
      <c r="J9" s="11"/>
      <c r="K9" s="11">
        <v>114</v>
      </c>
      <c r="L9" s="12"/>
      <c r="M9" s="10">
        <v>144</v>
      </c>
      <c r="N9" s="13">
        <v>0.91578947368421049</v>
      </c>
      <c r="O9" s="13">
        <v>0.995</v>
      </c>
      <c r="P9" s="14">
        <v>1</v>
      </c>
      <c r="Q9" s="11">
        <v>0</v>
      </c>
      <c r="R9" s="11">
        <v>144</v>
      </c>
      <c r="S9" s="12"/>
      <c r="T9" s="15">
        <v>1.263157894736842</v>
      </c>
      <c r="U9" s="16">
        <v>23.157894736842088</v>
      </c>
      <c r="V9" s="17">
        <v>30</v>
      </c>
      <c r="W9" s="17">
        <v>0</v>
      </c>
      <c r="X9" s="17">
        <v>40</v>
      </c>
      <c r="Y9" s="22">
        <v>0.69802631578947349</v>
      </c>
      <c r="Z9" s="19"/>
    </row>
    <row r="10" spans="1:26" x14ac:dyDescent="0.2">
      <c r="A10" s="7" t="s">
        <v>16</v>
      </c>
      <c r="B10" s="8"/>
      <c r="C10" s="8" t="s">
        <v>89</v>
      </c>
      <c r="D10" s="9" t="s">
        <v>90</v>
      </c>
      <c r="E10" s="10">
        <v>23</v>
      </c>
      <c r="F10" s="10"/>
      <c r="G10" s="10"/>
      <c r="H10" s="10"/>
      <c r="I10" s="10"/>
      <c r="J10" s="11"/>
      <c r="K10" s="11">
        <v>79</v>
      </c>
      <c r="L10" s="12"/>
      <c r="M10" s="10">
        <v>88</v>
      </c>
      <c r="N10" s="13">
        <v>0.95744680851063835</v>
      </c>
      <c r="O10" s="13">
        <v>1</v>
      </c>
      <c r="P10" s="14">
        <v>1</v>
      </c>
      <c r="Q10" s="11">
        <v>0</v>
      </c>
      <c r="R10" s="11">
        <v>88</v>
      </c>
      <c r="S10" s="12"/>
      <c r="T10" s="15">
        <v>1.1139240506329113</v>
      </c>
      <c r="U10" s="16">
        <v>31.48936170212766</v>
      </c>
      <c r="V10" s="17">
        <v>20</v>
      </c>
      <c r="W10" s="17">
        <v>0</v>
      </c>
      <c r="X10" s="17">
        <v>40</v>
      </c>
      <c r="Y10" s="22">
        <v>0.67925531914893622</v>
      </c>
      <c r="Z10" s="19"/>
    </row>
    <row r="11" spans="1:26" x14ac:dyDescent="0.2">
      <c r="A11" s="7" t="s">
        <v>82</v>
      </c>
      <c r="B11" s="8"/>
      <c r="C11" s="8" t="s">
        <v>76</v>
      </c>
      <c r="D11" s="9" t="s">
        <v>77</v>
      </c>
      <c r="E11" s="10">
        <v>23</v>
      </c>
      <c r="F11" s="10">
        <v>4</v>
      </c>
      <c r="G11" s="10">
        <v>19</v>
      </c>
      <c r="H11" s="10"/>
      <c r="I11" s="10"/>
      <c r="J11" s="11">
        <v>57</v>
      </c>
      <c r="K11" s="11"/>
      <c r="L11" s="10">
        <v>59</v>
      </c>
      <c r="M11" s="10"/>
      <c r="N11" s="13">
        <v>0.86440677966101698</v>
      </c>
      <c r="O11" s="13">
        <v>0.97750000000000004</v>
      </c>
      <c r="P11" s="14">
        <v>1</v>
      </c>
      <c r="Q11" s="11">
        <v>59</v>
      </c>
      <c r="R11" s="11"/>
      <c r="S11" s="12">
        <v>1.0350877192982457</v>
      </c>
      <c r="T11" s="15"/>
      <c r="U11" s="17">
        <v>40</v>
      </c>
      <c r="V11" s="17">
        <v>0</v>
      </c>
      <c r="W11" s="17">
        <v>20</v>
      </c>
      <c r="X11" s="17">
        <v>0</v>
      </c>
      <c r="Y11" s="22">
        <v>0.67500000000000004</v>
      </c>
      <c r="Z11" s="19"/>
    </row>
    <row r="12" spans="1:26" x14ac:dyDescent="0.2">
      <c r="A12" s="7" t="s">
        <v>83</v>
      </c>
      <c r="B12" s="8"/>
      <c r="C12" s="8" t="s">
        <v>76</v>
      </c>
      <c r="D12" s="9" t="s">
        <v>77</v>
      </c>
      <c r="E12" s="10">
        <v>23</v>
      </c>
      <c r="F12" s="10">
        <v>3</v>
      </c>
      <c r="G12" s="10">
        <v>20</v>
      </c>
      <c r="H12" s="10"/>
      <c r="I12" s="10"/>
      <c r="J12" s="11">
        <v>60</v>
      </c>
      <c r="K12" s="11"/>
      <c r="L12" s="10">
        <v>64</v>
      </c>
      <c r="M12" s="10"/>
      <c r="N12" s="13">
        <v>0.84375</v>
      </c>
      <c r="O12" s="13">
        <v>0.96250000000000002</v>
      </c>
      <c r="P12" s="14">
        <v>1</v>
      </c>
      <c r="Q12" s="11">
        <v>64</v>
      </c>
      <c r="R12" s="11"/>
      <c r="S12" s="12">
        <v>1.0666666666666667</v>
      </c>
      <c r="T12" s="15"/>
      <c r="U12" s="17">
        <v>40</v>
      </c>
      <c r="V12" s="17">
        <v>0</v>
      </c>
      <c r="W12" s="17">
        <v>20</v>
      </c>
      <c r="X12" s="17">
        <v>0</v>
      </c>
      <c r="Y12" s="22">
        <v>0.67500000000000004</v>
      </c>
      <c r="Z12" s="19"/>
    </row>
    <row r="13" spans="1:26" x14ac:dyDescent="0.2">
      <c r="A13" s="7" t="s">
        <v>18</v>
      </c>
      <c r="B13" s="8"/>
      <c r="C13" s="8" t="s">
        <v>89</v>
      </c>
      <c r="D13" s="9" t="s">
        <v>90</v>
      </c>
      <c r="E13" s="10">
        <v>23</v>
      </c>
      <c r="F13" s="10"/>
      <c r="G13" s="10"/>
      <c r="H13" s="10"/>
      <c r="I13" s="10"/>
      <c r="J13" s="11"/>
      <c r="K13" s="11">
        <v>60</v>
      </c>
      <c r="L13" s="12"/>
      <c r="M13" s="10">
        <v>61</v>
      </c>
      <c r="N13" s="13">
        <v>0.94444444444444442</v>
      </c>
      <c r="O13" s="13">
        <v>0.99750000000000005</v>
      </c>
      <c r="P13" s="14">
        <v>1</v>
      </c>
      <c r="Q13" s="11">
        <v>0</v>
      </c>
      <c r="R13" s="11">
        <v>61</v>
      </c>
      <c r="S13" s="12"/>
      <c r="T13" s="15">
        <v>1.0166666666666666</v>
      </c>
      <c r="U13" s="16">
        <v>28.888888888888875</v>
      </c>
      <c r="V13" s="17">
        <v>20</v>
      </c>
      <c r="W13" s="17">
        <v>0</v>
      </c>
      <c r="X13" s="17">
        <v>40</v>
      </c>
      <c r="Y13" s="22">
        <v>0.6499999999999998</v>
      </c>
      <c r="Z13" s="19"/>
    </row>
    <row r="14" spans="1:26" x14ac:dyDescent="0.2">
      <c r="A14" s="20" t="s">
        <v>64</v>
      </c>
      <c r="B14" s="8"/>
      <c r="C14" s="8" t="s">
        <v>51</v>
      </c>
      <c r="D14" s="9" t="s">
        <v>58</v>
      </c>
      <c r="E14" s="10">
        <v>22</v>
      </c>
      <c r="F14" s="10">
        <v>2</v>
      </c>
      <c r="G14" s="10">
        <v>20</v>
      </c>
      <c r="H14" s="10"/>
      <c r="I14" s="10">
        <v>160</v>
      </c>
      <c r="J14" s="11"/>
      <c r="K14" s="11">
        <v>120</v>
      </c>
      <c r="L14" s="12"/>
      <c r="M14" s="10">
        <v>125</v>
      </c>
      <c r="N14" s="13">
        <v>0.9452054794520548</v>
      </c>
      <c r="O14" s="13">
        <v>0.99</v>
      </c>
      <c r="P14" s="14">
        <v>1</v>
      </c>
      <c r="Q14" s="11">
        <v>0</v>
      </c>
      <c r="R14" s="11">
        <v>125</v>
      </c>
      <c r="S14" s="12"/>
      <c r="T14" s="15">
        <v>1.0416666666666667</v>
      </c>
      <c r="U14" s="16">
        <v>29.041095890410951</v>
      </c>
      <c r="V14" s="17">
        <v>20</v>
      </c>
      <c r="W14" s="17">
        <v>0</v>
      </c>
      <c r="X14" s="17">
        <v>30</v>
      </c>
      <c r="Y14" s="22">
        <v>0.62671232876712324</v>
      </c>
      <c r="Z14" s="19"/>
    </row>
    <row r="15" spans="1:26" x14ac:dyDescent="0.2">
      <c r="A15" s="23" t="s">
        <v>69</v>
      </c>
      <c r="B15" s="8"/>
      <c r="C15" s="8" t="s">
        <v>51</v>
      </c>
      <c r="D15" s="9" t="s">
        <v>58</v>
      </c>
      <c r="E15" s="10">
        <v>22</v>
      </c>
      <c r="F15" s="10">
        <v>2</v>
      </c>
      <c r="G15" s="10">
        <v>20</v>
      </c>
      <c r="H15" s="10"/>
      <c r="I15" s="10">
        <v>160</v>
      </c>
      <c r="J15" s="11"/>
      <c r="K15" s="11">
        <v>120</v>
      </c>
      <c r="L15" s="12"/>
      <c r="M15" s="10">
        <v>121</v>
      </c>
      <c r="N15" s="13">
        <v>0.94444444444444442</v>
      </c>
      <c r="O15" s="13">
        <v>0.99</v>
      </c>
      <c r="P15" s="14">
        <v>1</v>
      </c>
      <c r="Q15" s="11">
        <v>0</v>
      </c>
      <c r="R15" s="11">
        <v>121</v>
      </c>
      <c r="S15" s="12"/>
      <c r="T15" s="15">
        <v>1.0083333333333333</v>
      </c>
      <c r="U15" s="16">
        <v>28.888888888888875</v>
      </c>
      <c r="V15" s="17">
        <v>20</v>
      </c>
      <c r="W15" s="17">
        <v>0</v>
      </c>
      <c r="X15" s="17">
        <v>30</v>
      </c>
      <c r="Y15" s="22">
        <v>0.62499999999999978</v>
      </c>
      <c r="Z15" s="19"/>
    </row>
    <row r="16" spans="1:26" x14ac:dyDescent="0.2">
      <c r="A16" s="20" t="s">
        <v>57</v>
      </c>
      <c r="B16" s="21"/>
      <c r="C16" s="8" t="s">
        <v>51</v>
      </c>
      <c r="D16" s="9" t="s">
        <v>58</v>
      </c>
      <c r="E16" s="10">
        <v>22</v>
      </c>
      <c r="F16" s="10">
        <v>4</v>
      </c>
      <c r="G16" s="10">
        <v>18</v>
      </c>
      <c r="H16" s="10"/>
      <c r="I16" s="10">
        <v>144</v>
      </c>
      <c r="J16" s="11"/>
      <c r="K16" s="11">
        <v>108</v>
      </c>
      <c r="L16" s="12"/>
      <c r="M16" s="10">
        <v>121</v>
      </c>
      <c r="N16" s="13">
        <v>0.92941176470588238</v>
      </c>
      <c r="O16" s="13">
        <v>1</v>
      </c>
      <c r="P16" s="14">
        <v>1</v>
      </c>
      <c r="Q16" s="11">
        <v>0</v>
      </c>
      <c r="R16" s="11">
        <v>121</v>
      </c>
      <c r="S16" s="12"/>
      <c r="T16" s="15">
        <v>1.1203703703703705</v>
      </c>
      <c r="U16" s="16">
        <v>25.882352941176467</v>
      </c>
      <c r="V16" s="17">
        <v>20</v>
      </c>
      <c r="W16" s="17">
        <v>0</v>
      </c>
      <c r="X16" s="17">
        <v>40</v>
      </c>
      <c r="Y16" s="22">
        <v>0.61617647058823533</v>
      </c>
      <c r="Z16" s="19"/>
    </row>
    <row r="17" spans="1:26" x14ac:dyDescent="0.2">
      <c r="A17" s="7" t="s">
        <v>80</v>
      </c>
      <c r="B17" s="8"/>
      <c r="C17" s="8" t="s">
        <v>76</v>
      </c>
      <c r="D17" s="9" t="s">
        <v>77</v>
      </c>
      <c r="E17" s="10">
        <v>23</v>
      </c>
      <c r="F17" s="10">
        <v>6.5</v>
      </c>
      <c r="G17" s="10">
        <v>16.5</v>
      </c>
      <c r="H17" s="10"/>
      <c r="I17" s="10"/>
      <c r="J17" s="11">
        <v>49.5</v>
      </c>
      <c r="K17" s="11"/>
      <c r="L17" s="10">
        <v>49</v>
      </c>
      <c r="M17" s="10"/>
      <c r="N17" s="13">
        <v>0.93877551020408168</v>
      </c>
      <c r="O17" s="13">
        <v>0.98750000000000004</v>
      </c>
      <c r="P17" s="14">
        <v>1</v>
      </c>
      <c r="Q17" s="11">
        <v>49</v>
      </c>
      <c r="R17" s="11"/>
      <c r="S17" s="12">
        <v>0.98989898989898994</v>
      </c>
      <c r="T17" s="15"/>
      <c r="U17" s="17">
        <v>40</v>
      </c>
      <c r="V17" s="17">
        <v>0</v>
      </c>
      <c r="W17" s="17">
        <v>10</v>
      </c>
      <c r="X17" s="17">
        <v>20</v>
      </c>
      <c r="Y17" s="22">
        <v>0.61250000000000004</v>
      </c>
      <c r="Z17" s="19"/>
    </row>
    <row r="18" spans="1:26" x14ac:dyDescent="0.2">
      <c r="A18" s="7" t="s">
        <v>81</v>
      </c>
      <c r="B18" s="8"/>
      <c r="C18" s="8" t="s">
        <v>76</v>
      </c>
      <c r="D18" s="9" t="s">
        <v>77</v>
      </c>
      <c r="E18" s="10">
        <v>23</v>
      </c>
      <c r="F18" s="10">
        <v>6</v>
      </c>
      <c r="G18" s="10">
        <v>17</v>
      </c>
      <c r="H18" s="10"/>
      <c r="I18" s="10"/>
      <c r="J18" s="11">
        <v>51</v>
      </c>
      <c r="K18" s="11"/>
      <c r="L18" s="10">
        <v>48</v>
      </c>
      <c r="M18" s="10"/>
      <c r="N18" s="13">
        <v>0.97916666666666663</v>
      </c>
      <c r="O18" s="13">
        <v>0.97749999999999992</v>
      </c>
      <c r="P18" s="14">
        <v>1</v>
      </c>
      <c r="Q18" s="11">
        <v>48</v>
      </c>
      <c r="R18" s="11"/>
      <c r="S18" s="12">
        <v>0.94117647058823528</v>
      </c>
      <c r="T18" s="15"/>
      <c r="U18" s="17">
        <v>40</v>
      </c>
      <c r="V18" s="17">
        <v>0</v>
      </c>
      <c r="W18" s="17">
        <v>10</v>
      </c>
      <c r="X18" s="17">
        <v>0</v>
      </c>
      <c r="Y18" s="22">
        <v>0.5625</v>
      </c>
      <c r="Z18" s="19"/>
    </row>
    <row r="19" spans="1:26" x14ac:dyDescent="0.2">
      <c r="A19" s="23" t="s">
        <v>68</v>
      </c>
      <c r="B19" s="18"/>
      <c r="C19" s="8" t="s">
        <v>51</v>
      </c>
      <c r="D19" s="9" t="s">
        <v>58</v>
      </c>
      <c r="E19" s="10">
        <v>22</v>
      </c>
      <c r="F19" s="10">
        <v>4</v>
      </c>
      <c r="G19" s="10">
        <v>18</v>
      </c>
      <c r="H19" s="10"/>
      <c r="I19" s="10">
        <v>144</v>
      </c>
      <c r="J19" s="11"/>
      <c r="K19" s="11">
        <v>108</v>
      </c>
      <c r="L19" s="12"/>
      <c r="M19" s="10">
        <v>66</v>
      </c>
      <c r="N19" s="13">
        <v>1</v>
      </c>
      <c r="O19" s="13">
        <v>1</v>
      </c>
      <c r="P19" s="14">
        <v>1</v>
      </c>
      <c r="Q19" s="11">
        <v>0</v>
      </c>
      <c r="R19" s="11">
        <v>66</v>
      </c>
      <c r="S19" s="12"/>
      <c r="T19" s="15">
        <v>0.61111111111111116</v>
      </c>
      <c r="U19" s="16">
        <v>40</v>
      </c>
      <c r="V19" s="17">
        <v>0</v>
      </c>
      <c r="W19" s="17">
        <v>0</v>
      </c>
      <c r="X19" s="17">
        <v>40</v>
      </c>
      <c r="Y19" s="22">
        <v>0.55000000000000004</v>
      </c>
      <c r="Z19" s="19"/>
    </row>
    <row r="20" spans="1:26" x14ac:dyDescent="0.2">
      <c r="A20" s="23" t="s">
        <v>59</v>
      </c>
      <c r="B20" s="8"/>
      <c r="C20" s="8" t="s">
        <v>51</v>
      </c>
      <c r="D20" s="9" t="s">
        <v>58</v>
      </c>
      <c r="E20" s="10">
        <v>22</v>
      </c>
      <c r="F20" s="10">
        <v>7</v>
      </c>
      <c r="G20" s="10">
        <v>15</v>
      </c>
      <c r="H20" s="10"/>
      <c r="I20" s="10">
        <v>120</v>
      </c>
      <c r="J20" s="11"/>
      <c r="K20" s="11">
        <v>90</v>
      </c>
      <c r="L20" s="12"/>
      <c r="M20" s="10">
        <v>97</v>
      </c>
      <c r="N20" s="13">
        <v>0.87931034482758619</v>
      </c>
      <c r="O20" s="13">
        <v>1</v>
      </c>
      <c r="P20" s="14">
        <v>1</v>
      </c>
      <c r="Q20" s="11">
        <v>0</v>
      </c>
      <c r="R20" s="11">
        <v>97</v>
      </c>
      <c r="S20" s="12"/>
      <c r="T20" s="15">
        <v>1.0777777777777777</v>
      </c>
      <c r="U20" s="16">
        <v>15.862068965517228</v>
      </c>
      <c r="V20" s="17">
        <v>20</v>
      </c>
      <c r="W20" s="17">
        <v>0</v>
      </c>
      <c r="X20" s="17">
        <v>40</v>
      </c>
      <c r="Y20" s="22">
        <v>0.50344827586206886</v>
      </c>
      <c r="Z20" s="19"/>
    </row>
    <row r="21" spans="1:26" x14ac:dyDescent="0.2">
      <c r="A21" s="20" t="s">
        <v>70</v>
      </c>
      <c r="B21" s="8"/>
      <c r="C21" s="8" t="s">
        <v>51</v>
      </c>
      <c r="D21" s="9" t="s">
        <v>58</v>
      </c>
      <c r="E21" s="10">
        <v>22</v>
      </c>
      <c r="F21" s="10">
        <v>4</v>
      </c>
      <c r="G21" s="10">
        <v>18</v>
      </c>
      <c r="H21" s="10"/>
      <c r="I21" s="10">
        <v>144</v>
      </c>
      <c r="J21" s="11"/>
      <c r="K21" s="11">
        <v>108</v>
      </c>
      <c r="L21" s="12"/>
      <c r="M21" s="10">
        <v>53</v>
      </c>
      <c r="N21" s="13">
        <v>1</v>
      </c>
      <c r="O21" s="13">
        <v>0.9850000000000001</v>
      </c>
      <c r="P21" s="14">
        <v>1</v>
      </c>
      <c r="Q21" s="11">
        <v>0</v>
      </c>
      <c r="R21" s="11">
        <v>53</v>
      </c>
      <c r="S21" s="12"/>
      <c r="T21" s="15">
        <v>0.49074074074074076</v>
      </c>
      <c r="U21" s="16">
        <v>40</v>
      </c>
      <c r="V21" s="17">
        <v>0</v>
      </c>
      <c r="W21" s="17">
        <v>0</v>
      </c>
      <c r="X21" s="17">
        <v>20</v>
      </c>
      <c r="Y21" s="22">
        <v>0.5</v>
      </c>
      <c r="Z21" s="19"/>
    </row>
    <row r="22" spans="1:26" x14ac:dyDescent="0.2">
      <c r="A22" s="23" t="s">
        <v>73</v>
      </c>
      <c r="B22" s="21"/>
      <c r="C22" s="8" t="s">
        <v>51</v>
      </c>
      <c r="D22" s="9" t="s">
        <v>58</v>
      </c>
      <c r="E22" s="10">
        <v>22</v>
      </c>
      <c r="F22" s="10">
        <v>1</v>
      </c>
      <c r="G22" s="10">
        <v>21</v>
      </c>
      <c r="H22" s="10"/>
      <c r="I22" s="10">
        <v>168</v>
      </c>
      <c r="J22" s="11"/>
      <c r="K22" s="11">
        <v>126</v>
      </c>
      <c r="L22" s="12"/>
      <c r="M22" s="10">
        <v>23</v>
      </c>
      <c r="N22" s="13">
        <v>0.96551724137931039</v>
      </c>
      <c r="O22" s="13">
        <v>1</v>
      </c>
      <c r="P22" s="14">
        <v>1</v>
      </c>
      <c r="Q22" s="11">
        <v>0</v>
      </c>
      <c r="R22" s="11">
        <v>23</v>
      </c>
      <c r="S22" s="12"/>
      <c r="T22" s="15">
        <v>0.18253968253968253</v>
      </c>
      <c r="U22" s="16">
        <v>33.103448275862071</v>
      </c>
      <c r="V22" s="17">
        <v>0</v>
      </c>
      <c r="W22" s="17">
        <v>0</v>
      </c>
      <c r="X22" s="17">
        <v>40</v>
      </c>
      <c r="Y22" s="22">
        <v>0.47241379310344833</v>
      </c>
      <c r="Z22" s="19"/>
    </row>
    <row r="23" spans="1:26" x14ac:dyDescent="0.2">
      <c r="A23" s="7" t="s">
        <v>23</v>
      </c>
      <c r="B23" s="8"/>
      <c r="C23" s="8" t="s">
        <v>89</v>
      </c>
      <c r="D23" s="9" t="s">
        <v>90</v>
      </c>
      <c r="E23" s="10">
        <v>23</v>
      </c>
      <c r="F23" s="10"/>
      <c r="G23" s="10"/>
      <c r="H23" s="10"/>
      <c r="I23" s="10"/>
      <c r="J23" s="11"/>
      <c r="K23" s="11">
        <v>84</v>
      </c>
      <c r="L23" s="12"/>
      <c r="M23" s="10">
        <v>84</v>
      </c>
      <c r="N23" s="13">
        <v>0.91304347826086951</v>
      </c>
      <c r="O23" s="13">
        <v>1</v>
      </c>
      <c r="P23" s="14">
        <v>1</v>
      </c>
      <c r="Q23" s="11">
        <v>0</v>
      </c>
      <c r="R23" s="11">
        <v>84</v>
      </c>
      <c r="S23" s="12"/>
      <c r="T23" s="15">
        <v>1</v>
      </c>
      <c r="U23" s="16">
        <v>22.608695652173893</v>
      </c>
      <c r="V23" s="17">
        <v>10</v>
      </c>
      <c r="W23" s="17">
        <v>0</v>
      </c>
      <c r="X23" s="17">
        <v>40</v>
      </c>
      <c r="Y23" s="22">
        <v>0.4668478260869563</v>
      </c>
      <c r="Z23" s="19"/>
    </row>
    <row r="24" spans="1:26" x14ac:dyDescent="0.2">
      <c r="A24" s="7" t="s">
        <v>15</v>
      </c>
      <c r="B24" s="8"/>
      <c r="C24" s="8" t="s">
        <v>89</v>
      </c>
      <c r="D24" s="9" t="s">
        <v>90</v>
      </c>
      <c r="E24" s="10">
        <v>23</v>
      </c>
      <c r="F24" s="10"/>
      <c r="G24" s="10"/>
      <c r="H24" s="10"/>
      <c r="I24" s="10"/>
      <c r="J24" s="11"/>
      <c r="K24" s="11">
        <v>83</v>
      </c>
      <c r="L24" s="12"/>
      <c r="M24" s="10">
        <v>75</v>
      </c>
      <c r="N24" s="13">
        <v>0.95454545454545459</v>
      </c>
      <c r="O24" s="13">
        <v>0.94750000000000001</v>
      </c>
      <c r="P24" s="14">
        <v>1</v>
      </c>
      <c r="Q24" s="11">
        <v>0</v>
      </c>
      <c r="R24" s="11">
        <v>75</v>
      </c>
      <c r="S24" s="12"/>
      <c r="T24" s="15">
        <v>0.90361445783132532</v>
      </c>
      <c r="U24" s="16">
        <v>30.909090909090907</v>
      </c>
      <c r="V24" s="17">
        <v>10</v>
      </c>
      <c r="W24" s="17">
        <v>0</v>
      </c>
      <c r="X24" s="17">
        <v>0</v>
      </c>
      <c r="Y24" s="22">
        <v>0.46022727272727265</v>
      </c>
      <c r="Z24" s="19"/>
    </row>
    <row r="25" spans="1:26" x14ac:dyDescent="0.2">
      <c r="A25" s="7" t="s">
        <v>22</v>
      </c>
      <c r="B25" s="8"/>
      <c r="C25" s="8" t="s">
        <v>89</v>
      </c>
      <c r="D25" s="9" t="s">
        <v>90</v>
      </c>
      <c r="E25" s="10">
        <v>23</v>
      </c>
      <c r="F25" s="10"/>
      <c r="G25" s="10"/>
      <c r="H25" s="10"/>
      <c r="I25" s="10"/>
      <c r="J25" s="11"/>
      <c r="K25" s="11">
        <v>75</v>
      </c>
      <c r="L25" s="12"/>
      <c r="M25" s="10">
        <v>58</v>
      </c>
      <c r="N25" s="13">
        <v>0.95918367346938771</v>
      </c>
      <c r="O25" s="13">
        <v>1</v>
      </c>
      <c r="P25" s="14">
        <v>1</v>
      </c>
      <c r="Q25" s="11">
        <v>0</v>
      </c>
      <c r="R25" s="11">
        <v>58</v>
      </c>
      <c r="S25" s="12"/>
      <c r="T25" s="15">
        <v>0.77333333333333332</v>
      </c>
      <c r="U25" s="16">
        <v>31.836734693877531</v>
      </c>
      <c r="V25" s="17">
        <v>0</v>
      </c>
      <c r="W25" s="17">
        <v>0</v>
      </c>
      <c r="X25" s="17">
        <v>40</v>
      </c>
      <c r="Y25" s="22">
        <v>0.45816326530612217</v>
      </c>
      <c r="Z25" s="19"/>
    </row>
    <row r="26" spans="1:26" x14ac:dyDescent="0.2">
      <c r="A26" s="20" t="s">
        <v>63</v>
      </c>
      <c r="B26" s="8"/>
      <c r="C26" s="8" t="s">
        <v>51</v>
      </c>
      <c r="D26" s="9" t="s">
        <v>58</v>
      </c>
      <c r="E26" s="10">
        <v>22</v>
      </c>
      <c r="F26" s="10">
        <v>4</v>
      </c>
      <c r="G26" s="10">
        <v>18</v>
      </c>
      <c r="H26" s="10"/>
      <c r="I26" s="10">
        <v>144</v>
      </c>
      <c r="J26" s="11"/>
      <c r="K26" s="11">
        <v>108</v>
      </c>
      <c r="L26" s="12"/>
      <c r="M26" s="10">
        <v>133</v>
      </c>
      <c r="N26" s="13">
        <v>0.84444444444444444</v>
      </c>
      <c r="O26" s="13">
        <v>0.99750000000000005</v>
      </c>
      <c r="P26" s="14">
        <v>1</v>
      </c>
      <c r="Q26" s="11">
        <v>0</v>
      </c>
      <c r="R26" s="11">
        <v>133</v>
      </c>
      <c r="S26" s="12"/>
      <c r="T26" s="15">
        <v>1.2314814814814814</v>
      </c>
      <c r="U26" s="16">
        <v>8.8888888888888786</v>
      </c>
      <c r="V26" s="17">
        <v>20</v>
      </c>
      <c r="W26" s="17">
        <v>0</v>
      </c>
      <c r="X26" s="17">
        <v>40</v>
      </c>
      <c r="Y26" s="22">
        <v>0.42499999999999993</v>
      </c>
      <c r="Z26" s="19"/>
    </row>
    <row r="27" spans="1:26" x14ac:dyDescent="0.2">
      <c r="A27" s="7" t="s">
        <v>91</v>
      </c>
      <c r="B27" s="21"/>
      <c r="C27" s="8" t="s">
        <v>89</v>
      </c>
      <c r="D27" s="9" t="s">
        <v>90</v>
      </c>
      <c r="E27" s="10">
        <v>23</v>
      </c>
      <c r="F27" s="10"/>
      <c r="G27" s="10"/>
      <c r="H27" s="10"/>
      <c r="I27" s="10"/>
      <c r="J27" s="11"/>
      <c r="K27" s="11">
        <v>91</v>
      </c>
      <c r="L27" s="12"/>
      <c r="M27" s="10">
        <v>78</v>
      </c>
      <c r="N27" s="13">
        <v>0.95454545454545459</v>
      </c>
      <c r="O27" s="13">
        <v>0.98999999999999988</v>
      </c>
      <c r="P27" s="14">
        <v>1</v>
      </c>
      <c r="Q27" s="11">
        <v>0</v>
      </c>
      <c r="R27" s="11">
        <v>78</v>
      </c>
      <c r="S27" s="12"/>
      <c r="T27" s="15">
        <v>0.8571428571428571</v>
      </c>
      <c r="U27" s="16">
        <v>30.909090909090907</v>
      </c>
      <c r="V27" s="17">
        <v>0</v>
      </c>
      <c r="W27" s="17">
        <v>0</v>
      </c>
      <c r="X27" s="17">
        <v>30</v>
      </c>
      <c r="Y27" s="22">
        <v>0.42272727272727267</v>
      </c>
      <c r="Z27" s="19"/>
    </row>
    <row r="28" spans="1:26" x14ac:dyDescent="0.2">
      <c r="A28" s="23" t="s">
        <v>62</v>
      </c>
      <c r="B28" s="8"/>
      <c r="C28" s="8" t="s">
        <v>51</v>
      </c>
      <c r="D28" s="9" t="s">
        <v>58</v>
      </c>
      <c r="E28" s="10">
        <v>22</v>
      </c>
      <c r="F28" s="10">
        <v>4</v>
      </c>
      <c r="G28" s="10">
        <v>18</v>
      </c>
      <c r="H28" s="10"/>
      <c r="I28" s="10">
        <v>144</v>
      </c>
      <c r="J28" s="11"/>
      <c r="K28" s="11">
        <v>108</v>
      </c>
      <c r="L28" s="12"/>
      <c r="M28" s="10">
        <v>86</v>
      </c>
      <c r="N28" s="13">
        <v>0.92452830188679247</v>
      </c>
      <c r="O28" s="13">
        <v>0.995</v>
      </c>
      <c r="P28" s="14">
        <v>1</v>
      </c>
      <c r="Q28" s="11">
        <v>0</v>
      </c>
      <c r="R28" s="11">
        <v>86</v>
      </c>
      <c r="S28" s="12"/>
      <c r="T28" s="15">
        <v>0.79629629629629628</v>
      </c>
      <c r="U28" s="16">
        <v>24.905660377358487</v>
      </c>
      <c r="V28" s="17">
        <v>0</v>
      </c>
      <c r="W28" s="17">
        <v>0</v>
      </c>
      <c r="X28" s="17">
        <v>40</v>
      </c>
      <c r="Y28" s="22">
        <v>0.38018867924528299</v>
      </c>
      <c r="Z28" s="19"/>
    </row>
    <row r="29" spans="1:26" x14ac:dyDescent="0.2">
      <c r="A29" s="20" t="s">
        <v>71</v>
      </c>
      <c r="B29" s="8"/>
      <c r="C29" s="8" t="s">
        <v>51</v>
      </c>
      <c r="D29" s="9" t="s">
        <v>58</v>
      </c>
      <c r="E29" s="10">
        <v>22</v>
      </c>
      <c r="F29" s="10">
        <v>2</v>
      </c>
      <c r="G29" s="10">
        <v>20</v>
      </c>
      <c r="H29" s="10"/>
      <c r="I29" s="10">
        <v>160</v>
      </c>
      <c r="J29" s="11"/>
      <c r="K29" s="11">
        <v>120</v>
      </c>
      <c r="L29" s="12"/>
      <c r="M29" s="10">
        <v>97</v>
      </c>
      <c r="N29" s="13">
        <v>0.90909090909090906</v>
      </c>
      <c r="O29" s="13">
        <v>0.99750000000000005</v>
      </c>
      <c r="P29" s="14">
        <v>1</v>
      </c>
      <c r="Q29" s="11">
        <v>0</v>
      </c>
      <c r="R29" s="11">
        <v>97</v>
      </c>
      <c r="S29" s="12"/>
      <c r="T29" s="15">
        <v>0.80833333333333335</v>
      </c>
      <c r="U29" s="16">
        <v>21.818181818181802</v>
      </c>
      <c r="V29" s="17">
        <v>0</v>
      </c>
      <c r="W29" s="17">
        <v>0</v>
      </c>
      <c r="X29" s="17">
        <v>40</v>
      </c>
      <c r="Y29" s="22">
        <v>0.34545454545454529</v>
      </c>
      <c r="Z29" s="19"/>
    </row>
    <row r="30" spans="1:26" x14ac:dyDescent="0.2">
      <c r="A30" s="7" t="s">
        <v>19</v>
      </c>
      <c r="B30" s="8"/>
      <c r="C30" s="8" t="s">
        <v>89</v>
      </c>
      <c r="D30" s="9" t="s">
        <v>90</v>
      </c>
      <c r="E30" s="10">
        <v>23</v>
      </c>
      <c r="F30" s="10"/>
      <c r="G30" s="10"/>
      <c r="H30" s="10"/>
      <c r="I30" s="10"/>
      <c r="J30" s="11"/>
      <c r="K30" s="11">
        <v>73</v>
      </c>
      <c r="L30" s="12"/>
      <c r="M30" s="10">
        <v>62</v>
      </c>
      <c r="N30" s="13">
        <v>0.90909090909090906</v>
      </c>
      <c r="O30" s="13">
        <v>1</v>
      </c>
      <c r="P30" s="14">
        <v>1</v>
      </c>
      <c r="Q30" s="11">
        <v>0</v>
      </c>
      <c r="R30" s="11">
        <v>62</v>
      </c>
      <c r="S30" s="12"/>
      <c r="T30" s="15">
        <v>0.84931506849315064</v>
      </c>
      <c r="U30" s="16">
        <v>21.818181818181802</v>
      </c>
      <c r="V30" s="17">
        <v>0</v>
      </c>
      <c r="W30" s="17">
        <v>0</v>
      </c>
      <c r="X30" s="17">
        <v>40</v>
      </c>
      <c r="Y30" s="22">
        <v>0.34545454545454529</v>
      </c>
      <c r="Z30" s="19"/>
    </row>
    <row r="31" spans="1:26" x14ac:dyDescent="0.2">
      <c r="A31" s="7" t="s">
        <v>14</v>
      </c>
      <c r="B31" s="8"/>
      <c r="C31" s="8" t="s">
        <v>89</v>
      </c>
      <c r="D31" s="9" t="s">
        <v>90</v>
      </c>
      <c r="E31" s="10">
        <v>23</v>
      </c>
      <c r="F31" s="10"/>
      <c r="G31" s="10"/>
      <c r="H31" s="10"/>
      <c r="I31" s="10"/>
      <c r="J31" s="11"/>
      <c r="K31" s="11">
        <v>53</v>
      </c>
      <c r="L31" s="12"/>
      <c r="M31" s="10">
        <v>35</v>
      </c>
      <c r="N31" s="13">
        <v>0.90322580645161288</v>
      </c>
      <c r="O31" s="13">
        <v>1</v>
      </c>
      <c r="P31" s="14">
        <v>1</v>
      </c>
      <c r="Q31" s="11">
        <v>0</v>
      </c>
      <c r="R31" s="11">
        <v>35</v>
      </c>
      <c r="S31" s="12"/>
      <c r="T31" s="15">
        <v>0.660377358490566</v>
      </c>
      <c r="U31" s="16">
        <v>20.645161290322566</v>
      </c>
      <c r="V31" s="17">
        <v>0</v>
      </c>
      <c r="W31" s="17">
        <v>0</v>
      </c>
      <c r="X31" s="17">
        <v>40</v>
      </c>
      <c r="Y31" s="22">
        <v>0.33225806451612888</v>
      </c>
      <c r="Z31" s="19"/>
    </row>
    <row r="32" spans="1:26" x14ac:dyDescent="0.2">
      <c r="A32" s="20" t="s">
        <v>74</v>
      </c>
      <c r="B32" s="8"/>
      <c r="C32" s="8" t="s">
        <v>51</v>
      </c>
      <c r="D32" s="9" t="s">
        <v>58</v>
      </c>
      <c r="E32" s="10">
        <v>22</v>
      </c>
      <c r="F32" s="10">
        <v>7</v>
      </c>
      <c r="G32" s="10">
        <v>15</v>
      </c>
      <c r="H32" s="10"/>
      <c r="I32" s="10">
        <v>120</v>
      </c>
      <c r="J32" s="11"/>
      <c r="K32" s="11">
        <v>90</v>
      </c>
      <c r="L32" s="12"/>
      <c r="M32" s="10">
        <v>45</v>
      </c>
      <c r="N32" s="13">
        <v>0.9</v>
      </c>
      <c r="O32" s="13">
        <v>1</v>
      </c>
      <c r="P32" s="14">
        <v>1</v>
      </c>
      <c r="Q32" s="11">
        <v>0</v>
      </c>
      <c r="R32" s="11">
        <v>45</v>
      </c>
      <c r="S32" s="12"/>
      <c r="T32" s="15">
        <v>0.5</v>
      </c>
      <c r="U32" s="16">
        <v>19.999999999999996</v>
      </c>
      <c r="V32" s="17">
        <v>0</v>
      </c>
      <c r="W32" s="17">
        <v>0</v>
      </c>
      <c r="X32" s="17">
        <v>40</v>
      </c>
      <c r="Y32" s="22">
        <v>0.32499999999999996</v>
      </c>
      <c r="Z32" s="19"/>
    </row>
    <row r="33" spans="1:26" x14ac:dyDescent="0.2">
      <c r="A33" s="23" t="s">
        <v>65</v>
      </c>
      <c r="B33" s="8"/>
      <c r="C33" s="8" t="s">
        <v>51</v>
      </c>
      <c r="D33" s="9" t="s">
        <v>58</v>
      </c>
      <c r="E33" s="10">
        <v>22</v>
      </c>
      <c r="F33" s="10">
        <v>2</v>
      </c>
      <c r="G33" s="10">
        <v>20</v>
      </c>
      <c r="H33" s="10"/>
      <c r="I33" s="10">
        <v>160</v>
      </c>
      <c r="J33" s="11"/>
      <c r="K33" s="11">
        <v>120</v>
      </c>
      <c r="L33" s="12"/>
      <c r="M33" s="10">
        <v>94</v>
      </c>
      <c r="N33" s="13">
        <v>0.89830508474576276</v>
      </c>
      <c r="O33" s="13">
        <v>0.99500000000000011</v>
      </c>
      <c r="P33" s="14">
        <v>1</v>
      </c>
      <c r="Q33" s="11">
        <v>0</v>
      </c>
      <c r="R33" s="11">
        <v>94</v>
      </c>
      <c r="S33" s="12"/>
      <c r="T33" s="15">
        <v>0.78333333333333333</v>
      </c>
      <c r="U33" s="16">
        <v>19.661016949152543</v>
      </c>
      <c r="V33" s="17">
        <v>0</v>
      </c>
      <c r="W33" s="17">
        <v>0</v>
      </c>
      <c r="X33" s="17">
        <v>40</v>
      </c>
      <c r="Y33" s="22">
        <v>0.32118644067796615</v>
      </c>
      <c r="Z33" s="19"/>
    </row>
    <row r="34" spans="1:26" x14ac:dyDescent="0.2">
      <c r="A34" s="23" t="s">
        <v>67</v>
      </c>
      <c r="B34" s="8"/>
      <c r="C34" s="8" t="s">
        <v>51</v>
      </c>
      <c r="D34" s="9" t="s">
        <v>58</v>
      </c>
      <c r="E34" s="10">
        <v>22</v>
      </c>
      <c r="F34" s="10">
        <v>2</v>
      </c>
      <c r="G34" s="10">
        <v>20</v>
      </c>
      <c r="H34" s="10"/>
      <c r="I34" s="10">
        <v>160</v>
      </c>
      <c r="J34" s="11"/>
      <c r="K34" s="11">
        <v>120</v>
      </c>
      <c r="L34" s="12"/>
      <c r="M34" s="10">
        <v>109</v>
      </c>
      <c r="N34" s="13">
        <v>0.86440677966101698</v>
      </c>
      <c r="O34" s="13">
        <v>0.98750000000000004</v>
      </c>
      <c r="P34" s="14">
        <v>1</v>
      </c>
      <c r="Q34" s="11">
        <v>0</v>
      </c>
      <c r="R34" s="11">
        <v>109</v>
      </c>
      <c r="S34" s="12"/>
      <c r="T34" s="15">
        <v>0.90833333333333333</v>
      </c>
      <c r="U34" s="16">
        <v>12.881355932203387</v>
      </c>
      <c r="V34" s="17">
        <v>10</v>
      </c>
      <c r="W34" s="17">
        <v>0</v>
      </c>
      <c r="X34" s="17">
        <v>20</v>
      </c>
      <c r="Y34" s="22">
        <v>0.3074152542372881</v>
      </c>
      <c r="Z34" s="19"/>
    </row>
    <row r="35" spans="1:26" x14ac:dyDescent="0.2">
      <c r="A35" s="7" t="s">
        <v>92</v>
      </c>
      <c r="B35" s="8"/>
      <c r="C35" s="8" t="s">
        <v>89</v>
      </c>
      <c r="D35" s="9" t="s">
        <v>90</v>
      </c>
      <c r="E35" s="10">
        <v>23</v>
      </c>
      <c r="F35" s="10"/>
      <c r="G35" s="10"/>
      <c r="H35" s="10"/>
      <c r="I35" s="10"/>
      <c r="J35" s="11"/>
      <c r="K35" s="11">
        <v>75</v>
      </c>
      <c r="L35" s="12"/>
      <c r="M35" s="10">
        <v>71</v>
      </c>
      <c r="N35" s="13">
        <v>0.84090909090909094</v>
      </c>
      <c r="O35" s="13">
        <v>1</v>
      </c>
      <c r="P35" s="14">
        <v>1</v>
      </c>
      <c r="Q35" s="11">
        <v>0</v>
      </c>
      <c r="R35" s="11">
        <v>71</v>
      </c>
      <c r="S35" s="12"/>
      <c r="T35" s="15">
        <v>0.94666666666666666</v>
      </c>
      <c r="U35" s="16">
        <v>8.1818181818181799</v>
      </c>
      <c r="V35" s="17">
        <v>10</v>
      </c>
      <c r="W35" s="17">
        <v>0</v>
      </c>
      <c r="X35" s="17">
        <v>40</v>
      </c>
      <c r="Y35" s="22">
        <v>0.30454545454545456</v>
      </c>
      <c r="Z35" s="19"/>
    </row>
    <row r="36" spans="1:26" x14ac:dyDescent="0.2">
      <c r="A36" s="7" t="s">
        <v>21</v>
      </c>
      <c r="B36" s="8"/>
      <c r="C36" s="8" t="s">
        <v>89</v>
      </c>
      <c r="D36" s="9" t="s">
        <v>90</v>
      </c>
      <c r="E36" s="10">
        <v>23</v>
      </c>
      <c r="F36" s="10"/>
      <c r="G36" s="10"/>
      <c r="H36" s="10"/>
      <c r="I36" s="10"/>
      <c r="J36" s="11"/>
      <c r="K36" s="11">
        <v>84</v>
      </c>
      <c r="L36" s="12"/>
      <c r="M36" s="10">
        <v>77</v>
      </c>
      <c r="N36" s="13">
        <v>0.83333333333333337</v>
      </c>
      <c r="O36" s="13">
        <v>1</v>
      </c>
      <c r="P36" s="14">
        <v>1</v>
      </c>
      <c r="Q36" s="11">
        <v>0</v>
      </c>
      <c r="R36" s="11">
        <v>77</v>
      </c>
      <c r="S36" s="12"/>
      <c r="T36" s="15">
        <v>0.91666666666666663</v>
      </c>
      <c r="U36" s="16">
        <v>6.6666666666666652</v>
      </c>
      <c r="V36" s="17">
        <v>10</v>
      </c>
      <c r="W36" s="17">
        <v>0</v>
      </c>
      <c r="X36" s="17">
        <v>40</v>
      </c>
      <c r="Y36" s="22">
        <v>0.28749999999999998</v>
      </c>
      <c r="Z36" s="19"/>
    </row>
    <row r="37" spans="1:26" x14ac:dyDescent="0.2">
      <c r="A37" s="7" t="s">
        <v>94</v>
      </c>
      <c r="B37" s="8"/>
      <c r="C37" s="8" t="s">
        <v>89</v>
      </c>
      <c r="D37" s="9" t="s">
        <v>90</v>
      </c>
      <c r="E37" s="10">
        <v>23</v>
      </c>
      <c r="F37" s="10"/>
      <c r="G37" s="10"/>
      <c r="H37" s="10"/>
      <c r="I37" s="10"/>
      <c r="J37" s="11"/>
      <c r="K37" s="11">
        <v>88</v>
      </c>
      <c r="L37" s="12"/>
      <c r="M37" s="10">
        <v>82</v>
      </c>
      <c r="N37" s="13">
        <v>0.81395348837209303</v>
      </c>
      <c r="O37" s="13">
        <v>0.995</v>
      </c>
      <c r="P37" s="14">
        <v>1</v>
      </c>
      <c r="Q37" s="11">
        <v>0</v>
      </c>
      <c r="R37" s="11">
        <v>82</v>
      </c>
      <c r="S37" s="12"/>
      <c r="T37" s="15">
        <v>0.93181818181818177</v>
      </c>
      <c r="U37" s="16">
        <v>2.7906976744185963</v>
      </c>
      <c r="V37" s="17">
        <v>10</v>
      </c>
      <c r="W37" s="17">
        <v>0</v>
      </c>
      <c r="X37" s="17">
        <v>40</v>
      </c>
      <c r="Y37" s="22">
        <v>0.24389534883720917</v>
      </c>
      <c r="Z37" s="19"/>
    </row>
    <row r="38" spans="1:26" x14ac:dyDescent="0.2">
      <c r="A38" s="7" t="s">
        <v>50</v>
      </c>
      <c r="B38" s="8"/>
      <c r="C38" s="8" t="s">
        <v>51</v>
      </c>
      <c r="D38" s="9" t="s">
        <v>52</v>
      </c>
      <c r="E38" s="10">
        <v>23</v>
      </c>
      <c r="F38" s="10">
        <v>11.5</v>
      </c>
      <c r="G38" s="10">
        <v>11.5</v>
      </c>
      <c r="H38" s="10"/>
      <c r="I38" s="10">
        <v>46</v>
      </c>
      <c r="J38" s="11"/>
      <c r="K38" s="11">
        <v>28.75</v>
      </c>
      <c r="L38" s="12"/>
      <c r="M38" s="10">
        <v>25</v>
      </c>
      <c r="N38" s="13">
        <v>0.875</v>
      </c>
      <c r="O38" s="13">
        <v>0.99250000000000005</v>
      </c>
      <c r="P38" s="14">
        <v>1</v>
      </c>
      <c r="Q38" s="11">
        <v>0</v>
      </c>
      <c r="R38" s="11">
        <v>25</v>
      </c>
      <c r="S38" s="12"/>
      <c r="T38" s="15">
        <v>0.86956521739130432</v>
      </c>
      <c r="U38" s="16">
        <v>14.999999999999991</v>
      </c>
      <c r="V38" s="17">
        <v>0</v>
      </c>
      <c r="W38" s="17">
        <v>0</v>
      </c>
      <c r="X38" s="17">
        <v>30</v>
      </c>
      <c r="Y38" s="22">
        <v>0.24374999999999991</v>
      </c>
      <c r="Z38" s="19"/>
    </row>
    <row r="39" spans="1:26" x14ac:dyDescent="0.2">
      <c r="A39" s="7" t="s">
        <v>88</v>
      </c>
      <c r="B39" s="8"/>
      <c r="C39" s="8" t="s">
        <v>76</v>
      </c>
      <c r="D39" s="9" t="s">
        <v>77</v>
      </c>
      <c r="E39" s="10">
        <v>23</v>
      </c>
      <c r="F39" s="10">
        <v>4.5</v>
      </c>
      <c r="G39" s="10">
        <v>18.5</v>
      </c>
      <c r="H39" s="10"/>
      <c r="I39" s="10"/>
      <c r="J39" s="11">
        <v>55.5</v>
      </c>
      <c r="K39" s="11"/>
      <c r="L39" s="10">
        <v>59</v>
      </c>
      <c r="M39" s="10"/>
      <c r="N39" s="13">
        <v>0.61016949152542377</v>
      </c>
      <c r="O39" s="13">
        <v>0.97249999999999992</v>
      </c>
      <c r="P39" s="14">
        <v>1</v>
      </c>
      <c r="Q39" s="11">
        <v>59</v>
      </c>
      <c r="R39" s="11"/>
      <c r="S39" s="12">
        <v>1.0630630630630631</v>
      </c>
      <c r="T39" s="15"/>
      <c r="U39" s="17">
        <v>0</v>
      </c>
      <c r="V39" s="17">
        <v>0</v>
      </c>
      <c r="W39" s="17">
        <v>20</v>
      </c>
      <c r="X39" s="17">
        <v>0</v>
      </c>
      <c r="Y39" s="22">
        <v>0.22500000000000001</v>
      </c>
      <c r="Z39" s="19"/>
    </row>
    <row r="40" spans="1:26" x14ac:dyDescent="0.2">
      <c r="A40" s="7" t="s">
        <v>20</v>
      </c>
      <c r="B40" s="8"/>
      <c r="C40" s="8" t="s">
        <v>89</v>
      </c>
      <c r="D40" s="9" t="s">
        <v>90</v>
      </c>
      <c r="E40" s="10">
        <v>23</v>
      </c>
      <c r="F40" s="10"/>
      <c r="G40" s="10"/>
      <c r="H40" s="10"/>
      <c r="I40" s="10"/>
      <c r="J40" s="11"/>
      <c r="K40" s="11">
        <v>79</v>
      </c>
      <c r="L40" s="12"/>
      <c r="M40" s="10">
        <v>72</v>
      </c>
      <c r="N40" s="13">
        <v>0.78378378378378377</v>
      </c>
      <c r="O40" s="13">
        <v>1</v>
      </c>
      <c r="P40" s="14">
        <v>1</v>
      </c>
      <c r="Q40" s="11">
        <v>0</v>
      </c>
      <c r="R40" s="11">
        <v>72</v>
      </c>
      <c r="S40" s="12"/>
      <c r="T40" s="15">
        <v>0.91139240506329111</v>
      </c>
      <c r="U40" s="16">
        <v>0</v>
      </c>
      <c r="V40" s="17">
        <v>10</v>
      </c>
      <c r="W40" s="17">
        <v>0</v>
      </c>
      <c r="X40" s="17">
        <v>40</v>
      </c>
      <c r="Y40" s="22">
        <v>0.21249999999999999</v>
      </c>
      <c r="Z40" s="19"/>
    </row>
    <row r="41" spans="1:26" x14ac:dyDescent="0.2">
      <c r="A41" s="7" t="s">
        <v>93</v>
      </c>
      <c r="B41" s="8"/>
      <c r="C41" s="8" t="s">
        <v>89</v>
      </c>
      <c r="D41" s="9" t="s">
        <v>90</v>
      </c>
      <c r="E41" s="10">
        <v>23</v>
      </c>
      <c r="F41" s="10"/>
      <c r="G41" s="10"/>
      <c r="H41" s="10"/>
      <c r="I41" s="10"/>
      <c r="J41" s="11"/>
      <c r="K41" s="11">
        <v>74</v>
      </c>
      <c r="L41" s="12"/>
      <c r="M41" s="10">
        <v>70</v>
      </c>
      <c r="N41" s="13">
        <v>0.7857142857142857</v>
      </c>
      <c r="O41" s="13">
        <v>1</v>
      </c>
      <c r="P41" s="14">
        <v>1</v>
      </c>
      <c r="Q41" s="11">
        <v>0</v>
      </c>
      <c r="R41" s="11">
        <v>70</v>
      </c>
      <c r="S41" s="12"/>
      <c r="T41" s="15">
        <v>0.94594594594594594</v>
      </c>
      <c r="U41" s="16">
        <v>0</v>
      </c>
      <c r="V41" s="17">
        <v>10</v>
      </c>
      <c r="W41" s="17">
        <v>0</v>
      </c>
      <c r="X41" s="17">
        <v>40</v>
      </c>
      <c r="Y41" s="22">
        <v>0.21249999999999999</v>
      </c>
      <c r="Z41" s="19"/>
    </row>
    <row r="42" spans="1:26" x14ac:dyDescent="0.2">
      <c r="A42" s="7" t="s">
        <v>24</v>
      </c>
      <c r="B42" s="8"/>
      <c r="C42" s="8" t="s">
        <v>89</v>
      </c>
      <c r="D42" s="9" t="s">
        <v>90</v>
      </c>
      <c r="E42" s="10">
        <v>23</v>
      </c>
      <c r="F42" s="10"/>
      <c r="G42" s="10"/>
      <c r="H42" s="10"/>
      <c r="I42" s="10"/>
      <c r="J42" s="11"/>
      <c r="K42" s="11">
        <v>84</v>
      </c>
      <c r="L42" s="12"/>
      <c r="M42" s="10">
        <v>65</v>
      </c>
      <c r="N42" s="13">
        <v>0.84848484848484851</v>
      </c>
      <c r="O42" s="13">
        <v>0.99500000000000011</v>
      </c>
      <c r="P42" s="14">
        <v>1</v>
      </c>
      <c r="Q42" s="11">
        <v>0</v>
      </c>
      <c r="R42" s="11">
        <v>65</v>
      </c>
      <c r="S42" s="12"/>
      <c r="T42" s="15">
        <v>0.77380952380952384</v>
      </c>
      <c r="U42" s="16">
        <v>9.6969696969696919</v>
      </c>
      <c r="V42" s="17">
        <v>0</v>
      </c>
      <c r="W42" s="17">
        <v>0</v>
      </c>
      <c r="X42" s="17">
        <v>40</v>
      </c>
      <c r="Y42" s="22">
        <v>0.20909090909090905</v>
      </c>
      <c r="Z42" s="19"/>
    </row>
    <row r="43" spans="1:26" x14ac:dyDescent="0.2">
      <c r="A43" s="24" t="s">
        <v>72</v>
      </c>
      <c r="B43" s="8"/>
      <c r="C43" s="8" t="s">
        <v>51</v>
      </c>
      <c r="D43" s="9" t="s">
        <v>58</v>
      </c>
      <c r="E43" s="10">
        <v>22</v>
      </c>
      <c r="F43" s="10">
        <v>7</v>
      </c>
      <c r="G43" s="10">
        <v>15</v>
      </c>
      <c r="H43" s="10"/>
      <c r="I43" s="10">
        <v>120</v>
      </c>
      <c r="J43" s="11"/>
      <c r="K43" s="11">
        <v>90</v>
      </c>
      <c r="L43" s="12"/>
      <c r="M43" s="10">
        <v>64</v>
      </c>
      <c r="N43" s="13">
        <v>0.88235294117647056</v>
      </c>
      <c r="O43" s="13">
        <v>0.91666666666666663</v>
      </c>
      <c r="P43" s="14">
        <v>1</v>
      </c>
      <c r="Q43" s="11">
        <v>0</v>
      </c>
      <c r="R43" s="11">
        <v>64</v>
      </c>
      <c r="S43" s="12"/>
      <c r="T43" s="15">
        <v>0.71111111111111114</v>
      </c>
      <c r="U43" s="16">
        <v>16.470588235294102</v>
      </c>
      <c r="V43" s="17">
        <v>0</v>
      </c>
      <c r="W43" s="17">
        <v>0</v>
      </c>
      <c r="X43" s="17">
        <v>0</v>
      </c>
      <c r="Y43" s="22">
        <v>0.18529411764705866</v>
      </c>
      <c r="Z43" s="19"/>
    </row>
    <row r="44" spans="1:26" x14ac:dyDescent="0.2">
      <c r="A44" s="7" t="s">
        <v>54</v>
      </c>
      <c r="B44" s="8"/>
      <c r="C44" s="8" t="s">
        <v>51</v>
      </c>
      <c r="D44" s="9" t="s">
        <v>52</v>
      </c>
      <c r="E44" s="10">
        <v>23</v>
      </c>
      <c r="F44" s="10">
        <v>4</v>
      </c>
      <c r="G44" s="10">
        <v>19</v>
      </c>
      <c r="H44" s="10"/>
      <c r="I44" s="10">
        <v>152</v>
      </c>
      <c r="J44" s="11"/>
      <c r="K44" s="11">
        <v>95</v>
      </c>
      <c r="L44" s="12"/>
      <c r="M44" s="10">
        <v>32</v>
      </c>
      <c r="N44" s="13">
        <v>0.84</v>
      </c>
      <c r="O44" s="13">
        <v>0.99333333333333329</v>
      </c>
      <c r="P44" s="14">
        <v>1</v>
      </c>
      <c r="Q44" s="11">
        <v>0</v>
      </c>
      <c r="R44" s="11">
        <v>32</v>
      </c>
      <c r="S44" s="12"/>
      <c r="T44" s="15">
        <v>0.33684210526315789</v>
      </c>
      <c r="U44" s="16">
        <v>7.9999999999999849</v>
      </c>
      <c r="V44" s="17">
        <v>0</v>
      </c>
      <c r="W44" s="17">
        <v>0</v>
      </c>
      <c r="X44" s="17">
        <v>30</v>
      </c>
      <c r="Y44" s="22">
        <v>0.16499999999999984</v>
      </c>
      <c r="Z44" s="19"/>
    </row>
    <row r="45" spans="1:26" x14ac:dyDescent="0.2">
      <c r="A45" s="7" t="s">
        <v>95</v>
      </c>
      <c r="B45" s="8"/>
      <c r="C45" s="8" t="s">
        <v>89</v>
      </c>
      <c r="D45" s="9" t="s">
        <v>90</v>
      </c>
      <c r="E45" s="10">
        <v>23</v>
      </c>
      <c r="F45" s="10"/>
      <c r="G45" s="10"/>
      <c r="H45" s="10"/>
      <c r="I45" s="10"/>
      <c r="J45" s="11"/>
      <c r="K45" s="11">
        <v>13</v>
      </c>
      <c r="L45" s="12"/>
      <c r="M45" s="10">
        <v>7</v>
      </c>
      <c r="N45" s="13">
        <v>0.8</v>
      </c>
      <c r="O45" s="13">
        <v>1</v>
      </c>
      <c r="P45" s="14">
        <v>1</v>
      </c>
      <c r="Q45" s="11">
        <v>0</v>
      </c>
      <c r="R45" s="11">
        <v>7</v>
      </c>
      <c r="S45" s="12"/>
      <c r="T45" s="15">
        <v>0.53846153846153844</v>
      </c>
      <c r="U45" s="16">
        <v>1</v>
      </c>
      <c r="V45" s="17">
        <v>0</v>
      </c>
      <c r="W45" s="17">
        <v>0</v>
      </c>
      <c r="X45" s="17">
        <v>40</v>
      </c>
      <c r="Y45" s="22">
        <v>0.11125</v>
      </c>
      <c r="Z45" s="19"/>
    </row>
    <row r="46" spans="1:26" x14ac:dyDescent="0.2">
      <c r="A46" s="23" t="s">
        <v>66</v>
      </c>
      <c r="B46" s="8"/>
      <c r="C46" s="8" t="s">
        <v>51</v>
      </c>
      <c r="D46" s="9" t="s">
        <v>58</v>
      </c>
      <c r="E46" s="10">
        <v>22</v>
      </c>
      <c r="F46" s="10">
        <v>5</v>
      </c>
      <c r="G46" s="10">
        <v>17</v>
      </c>
      <c r="H46" s="10"/>
      <c r="I46" s="10">
        <v>136</v>
      </c>
      <c r="J46" s="11"/>
      <c r="K46" s="11">
        <v>102</v>
      </c>
      <c r="L46" s="12"/>
      <c r="M46" s="10">
        <v>57</v>
      </c>
      <c r="N46" s="13">
        <v>0.796875</v>
      </c>
      <c r="O46" s="13">
        <v>0.99750000000000005</v>
      </c>
      <c r="P46" s="14">
        <v>1</v>
      </c>
      <c r="Q46" s="11">
        <v>0</v>
      </c>
      <c r="R46" s="11">
        <v>57</v>
      </c>
      <c r="S46" s="12"/>
      <c r="T46" s="15">
        <v>0.55882352941176472</v>
      </c>
      <c r="U46" s="16">
        <v>0</v>
      </c>
      <c r="V46" s="17">
        <v>0</v>
      </c>
      <c r="W46" s="17">
        <v>0</v>
      </c>
      <c r="X46" s="17">
        <v>40</v>
      </c>
      <c r="Y46" s="22">
        <v>0.1</v>
      </c>
      <c r="Z46" s="19"/>
    </row>
    <row r="47" spans="1:26" x14ac:dyDescent="0.2">
      <c r="A47" s="25" t="s">
        <v>75</v>
      </c>
      <c r="B47" s="8"/>
      <c r="C47" s="8" t="s">
        <v>76</v>
      </c>
      <c r="D47" s="9" t="s">
        <v>77</v>
      </c>
      <c r="E47" s="10">
        <v>23</v>
      </c>
      <c r="F47" s="10">
        <v>23</v>
      </c>
      <c r="G47" s="10">
        <v>0</v>
      </c>
      <c r="H47" s="10"/>
      <c r="I47" s="10"/>
      <c r="J47" s="11">
        <v>0</v>
      </c>
      <c r="K47" s="11"/>
      <c r="L47" s="10">
        <v>0</v>
      </c>
      <c r="M47" s="10"/>
      <c r="N47" s="13">
        <v>0</v>
      </c>
      <c r="O47" s="13">
        <v>1</v>
      </c>
      <c r="P47" s="14">
        <v>1</v>
      </c>
      <c r="Q47" s="11">
        <v>0</v>
      </c>
      <c r="R47" s="11"/>
      <c r="S47" s="12">
        <v>0</v>
      </c>
      <c r="T47" s="15"/>
      <c r="U47" s="17">
        <v>0</v>
      </c>
      <c r="V47" s="17">
        <v>0</v>
      </c>
      <c r="W47" s="17">
        <v>0</v>
      </c>
      <c r="X47" s="17">
        <v>40</v>
      </c>
      <c r="Y47" s="22">
        <v>0.1</v>
      </c>
      <c r="Z47" s="26" t="s">
        <v>78</v>
      </c>
    </row>
    <row r="48" spans="1:26" x14ac:dyDescent="0.2">
      <c r="A48" s="7" t="s">
        <v>17</v>
      </c>
      <c r="B48" s="8"/>
      <c r="C48" s="8" t="s">
        <v>89</v>
      </c>
      <c r="D48" s="9" t="s">
        <v>90</v>
      </c>
      <c r="E48" s="10">
        <v>23</v>
      </c>
      <c r="F48" s="10"/>
      <c r="G48" s="10"/>
      <c r="H48" s="10"/>
      <c r="I48" s="10"/>
      <c r="J48" s="11"/>
      <c r="K48" s="11">
        <v>81</v>
      </c>
      <c r="L48" s="12"/>
      <c r="M48" s="10">
        <v>53</v>
      </c>
      <c r="N48" s="13">
        <v>0.77777777777777779</v>
      </c>
      <c r="O48" s="13">
        <v>1</v>
      </c>
      <c r="P48" s="14">
        <v>1</v>
      </c>
      <c r="Q48" s="11">
        <v>0</v>
      </c>
      <c r="R48" s="11">
        <v>53</v>
      </c>
      <c r="S48" s="12"/>
      <c r="T48" s="15">
        <v>0.65432098765432101</v>
      </c>
      <c r="U48" s="16">
        <v>0</v>
      </c>
      <c r="V48" s="17">
        <v>0</v>
      </c>
      <c r="W48" s="17">
        <v>0</v>
      </c>
      <c r="X48" s="17">
        <v>40</v>
      </c>
      <c r="Y48" s="22">
        <v>0.1</v>
      </c>
      <c r="Z48" s="19"/>
    </row>
    <row r="49" spans="1:26" x14ac:dyDescent="0.2">
      <c r="A49" s="23" t="s">
        <v>61</v>
      </c>
      <c r="B49" s="8"/>
      <c r="C49" s="8" t="s">
        <v>51</v>
      </c>
      <c r="D49" s="9" t="s">
        <v>58</v>
      </c>
      <c r="E49" s="10">
        <v>22</v>
      </c>
      <c r="F49" s="10">
        <v>1</v>
      </c>
      <c r="G49" s="10">
        <v>21</v>
      </c>
      <c r="H49" s="10"/>
      <c r="I49" s="10">
        <v>168</v>
      </c>
      <c r="J49" s="11"/>
      <c r="K49" s="11">
        <v>126</v>
      </c>
      <c r="L49" s="12"/>
      <c r="M49" s="10">
        <v>98</v>
      </c>
      <c r="N49" s="13">
        <v>0.84</v>
      </c>
      <c r="O49" s="13">
        <v>0.94750000000000001</v>
      </c>
      <c r="P49" s="14">
        <v>1</v>
      </c>
      <c r="Q49" s="11">
        <v>0</v>
      </c>
      <c r="R49" s="11">
        <v>98</v>
      </c>
      <c r="S49" s="12"/>
      <c r="T49" s="15">
        <v>0.77777777777777779</v>
      </c>
      <c r="U49" s="16">
        <v>7.9999999999999849</v>
      </c>
      <c r="V49" s="17">
        <v>0</v>
      </c>
      <c r="W49" s="17">
        <v>0</v>
      </c>
      <c r="X49" s="17">
        <v>0</v>
      </c>
      <c r="Y49" s="22">
        <v>8.999999999999983E-2</v>
      </c>
      <c r="Z49" s="19"/>
    </row>
    <row r="50" spans="1:26" x14ac:dyDescent="0.2">
      <c r="A50" s="7" t="s">
        <v>53</v>
      </c>
      <c r="B50" s="8"/>
      <c r="C50" s="8" t="s">
        <v>51</v>
      </c>
      <c r="D50" s="9" t="s">
        <v>52</v>
      </c>
      <c r="E50" s="10">
        <v>23</v>
      </c>
      <c r="F50" s="10">
        <v>3</v>
      </c>
      <c r="G50" s="10">
        <v>20</v>
      </c>
      <c r="H50" s="10"/>
      <c r="I50" s="10">
        <v>160</v>
      </c>
      <c r="J50" s="11"/>
      <c r="K50" s="11">
        <v>100</v>
      </c>
      <c r="L50" s="12"/>
      <c r="M50" s="10">
        <v>48</v>
      </c>
      <c r="N50" s="13">
        <v>0.75</v>
      </c>
      <c r="O50" s="13">
        <v>0.99249999999999994</v>
      </c>
      <c r="P50" s="14">
        <v>1</v>
      </c>
      <c r="Q50" s="11">
        <v>0</v>
      </c>
      <c r="R50" s="11">
        <v>48</v>
      </c>
      <c r="S50" s="12"/>
      <c r="T50" s="15">
        <v>0.48</v>
      </c>
      <c r="U50" s="16">
        <v>0</v>
      </c>
      <c r="V50" s="17">
        <v>0</v>
      </c>
      <c r="W50" s="17">
        <v>0</v>
      </c>
      <c r="X50" s="17">
        <v>30</v>
      </c>
      <c r="Y50" s="22">
        <v>7.4999999999999997E-2</v>
      </c>
      <c r="Z50" s="19"/>
    </row>
    <row r="51" spans="1:26" x14ac:dyDescent="0.2">
      <c r="A51" s="7" t="s">
        <v>55</v>
      </c>
      <c r="B51" s="8"/>
      <c r="C51" s="8" t="s">
        <v>51</v>
      </c>
      <c r="D51" s="9" t="s">
        <v>52</v>
      </c>
      <c r="E51" s="10">
        <v>23</v>
      </c>
      <c r="F51" s="10">
        <v>3</v>
      </c>
      <c r="G51" s="10">
        <v>20</v>
      </c>
      <c r="H51" s="10"/>
      <c r="I51" s="10">
        <v>160</v>
      </c>
      <c r="J51" s="11"/>
      <c r="K51" s="11">
        <v>100</v>
      </c>
      <c r="L51" s="12"/>
      <c r="M51" s="10">
        <v>36</v>
      </c>
      <c r="N51" s="13">
        <v>0.75</v>
      </c>
      <c r="O51" s="13">
        <v>0.99</v>
      </c>
      <c r="P51" s="14">
        <v>1</v>
      </c>
      <c r="Q51" s="11">
        <v>0</v>
      </c>
      <c r="R51" s="11">
        <v>36</v>
      </c>
      <c r="S51" s="12"/>
      <c r="T51" s="15">
        <v>0.36</v>
      </c>
      <c r="U51" s="16">
        <v>0</v>
      </c>
      <c r="V51" s="17">
        <v>0</v>
      </c>
      <c r="W51" s="17">
        <v>0</v>
      </c>
      <c r="X51" s="17">
        <v>30</v>
      </c>
      <c r="Y51" s="22">
        <v>7.4999999999999997E-2</v>
      </c>
      <c r="Z51" s="19"/>
    </row>
    <row r="52" spans="1:26" x14ac:dyDescent="0.2">
      <c r="A52" s="7" t="s">
        <v>56</v>
      </c>
      <c r="B52" s="8"/>
      <c r="C52" s="8" t="s">
        <v>51</v>
      </c>
      <c r="D52" s="9" t="s">
        <v>52</v>
      </c>
      <c r="E52" s="10">
        <v>23</v>
      </c>
      <c r="F52" s="10">
        <v>4</v>
      </c>
      <c r="G52" s="10">
        <v>19</v>
      </c>
      <c r="H52" s="10"/>
      <c r="I52" s="10">
        <v>152</v>
      </c>
      <c r="J52" s="11"/>
      <c r="K52" s="11">
        <v>95</v>
      </c>
      <c r="L52" s="12"/>
      <c r="M52" s="10">
        <v>38</v>
      </c>
      <c r="N52" s="13">
        <v>0.75</v>
      </c>
      <c r="O52" s="13">
        <v>0.9850000000000001</v>
      </c>
      <c r="P52" s="14">
        <v>1</v>
      </c>
      <c r="Q52" s="11">
        <v>0</v>
      </c>
      <c r="R52" s="11">
        <v>38</v>
      </c>
      <c r="S52" s="12"/>
      <c r="T52" s="15">
        <v>0.4</v>
      </c>
      <c r="U52" s="16">
        <v>0</v>
      </c>
      <c r="V52" s="17">
        <v>0</v>
      </c>
      <c r="W52" s="17">
        <v>0</v>
      </c>
      <c r="X52" s="17">
        <v>20</v>
      </c>
      <c r="Y52" s="22">
        <v>0.05</v>
      </c>
      <c r="Z52" s="19"/>
    </row>
  </sheetData>
  <autoFilter ref="A3:Z52" xr:uid="{00000000-0009-0000-0000-000001000000}"/>
  <conditionalFormatting sqref="D4:D5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{4DE984F0-2FCD-4D22-B353-C21C822C1239}</x14:id>
        </ext>
      </extLst>
    </cfRule>
  </conditionalFormatting>
  <hyperlinks>
    <hyperlink ref="A1" location="'2019'!A1" display="'2019'!A1" xr:uid="{00000000-0004-0000-0100-000000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E984F0-2FCD-4D22-B353-C21C822C12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D4:D52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0"/>
  <sheetViews>
    <sheetView topLeftCell="E1" workbookViewId="0">
      <selection activeCell="F3" sqref="F3"/>
    </sheetView>
  </sheetViews>
  <sheetFormatPr defaultRowHeight="12.75" x14ac:dyDescent="0.2"/>
  <cols>
    <col min="1" max="1" width="17.85546875" bestFit="1" customWidth="1"/>
    <col min="3" max="3" width="12.28515625" bestFit="1" customWidth="1"/>
    <col min="5" max="24" width="8.85546875" customWidth="1"/>
    <col min="26" max="26" width="10.5703125" customWidth="1"/>
  </cols>
  <sheetData>
    <row r="1" spans="1:26" x14ac:dyDescent="0.2">
      <c r="A1" s="2">
        <v>2019</v>
      </c>
      <c r="Y1" s="81"/>
    </row>
    <row r="2" spans="1:26" x14ac:dyDescent="0.2">
      <c r="Y2" s="81"/>
    </row>
    <row r="3" spans="1:26" ht="72" x14ac:dyDescent="0.2">
      <c r="A3" s="5" t="s">
        <v>25</v>
      </c>
      <c r="B3" s="5" t="s">
        <v>26</v>
      </c>
      <c r="C3" s="5" t="s">
        <v>27</v>
      </c>
      <c r="D3" s="5" t="s">
        <v>28</v>
      </c>
      <c r="E3" s="6" t="s">
        <v>29</v>
      </c>
      <c r="F3" s="6" t="s">
        <v>30</v>
      </c>
      <c r="G3" s="6" t="s">
        <v>31</v>
      </c>
      <c r="H3" s="6" t="s">
        <v>32</v>
      </c>
      <c r="I3" s="6" t="s">
        <v>33</v>
      </c>
      <c r="J3" s="6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6" t="s">
        <v>42</v>
      </c>
      <c r="S3" s="6" t="s">
        <v>43</v>
      </c>
      <c r="T3" s="6" t="s">
        <v>44</v>
      </c>
      <c r="U3" s="6" t="s">
        <v>45</v>
      </c>
      <c r="V3" s="6" t="s">
        <v>46</v>
      </c>
      <c r="W3" s="6" t="s">
        <v>47</v>
      </c>
      <c r="X3" s="6" t="s">
        <v>39</v>
      </c>
      <c r="Y3" s="111" t="s">
        <v>48</v>
      </c>
      <c r="Z3" s="106" t="s">
        <v>49</v>
      </c>
    </row>
    <row r="4" spans="1:26" x14ac:dyDescent="0.2">
      <c r="A4" s="107" t="s">
        <v>60</v>
      </c>
      <c r="B4" s="8"/>
      <c r="C4" s="8" t="s">
        <v>51</v>
      </c>
      <c r="D4" s="9" t="s">
        <v>58</v>
      </c>
      <c r="E4" s="10">
        <v>20</v>
      </c>
      <c r="F4" s="10">
        <v>3.5</v>
      </c>
      <c r="G4" s="10">
        <v>16.5</v>
      </c>
      <c r="H4" s="10"/>
      <c r="I4" s="10">
        <v>132</v>
      </c>
      <c r="J4" s="11"/>
      <c r="K4" s="11">
        <v>99</v>
      </c>
      <c r="L4" s="12"/>
      <c r="M4" s="10">
        <v>163</v>
      </c>
      <c r="N4" s="13">
        <v>0.95348837209302328</v>
      </c>
      <c r="O4" s="13">
        <v>0.998</v>
      </c>
      <c r="P4" s="14">
        <v>1</v>
      </c>
      <c r="Q4" s="11">
        <v>0</v>
      </c>
      <c r="R4" s="11">
        <v>163</v>
      </c>
      <c r="S4" s="12"/>
      <c r="T4" s="15">
        <v>1.6464646464646464</v>
      </c>
      <c r="U4" s="16">
        <v>30.697674418604649</v>
      </c>
      <c r="V4" s="17">
        <v>40</v>
      </c>
      <c r="W4" s="17">
        <v>0</v>
      </c>
      <c r="X4" s="17">
        <v>40</v>
      </c>
      <c r="Y4" s="14">
        <v>0.89534883720930236</v>
      </c>
      <c r="Z4" s="19"/>
    </row>
    <row r="5" spans="1:26" x14ac:dyDescent="0.2">
      <c r="A5" s="108" t="s">
        <v>59</v>
      </c>
      <c r="B5" s="8"/>
      <c r="C5" s="8" t="s">
        <v>51</v>
      </c>
      <c r="D5" s="9" t="s">
        <v>58</v>
      </c>
      <c r="E5" s="10">
        <v>20</v>
      </c>
      <c r="F5" s="10">
        <v>7</v>
      </c>
      <c r="G5" s="10">
        <v>13</v>
      </c>
      <c r="H5" s="10"/>
      <c r="I5" s="10">
        <v>104</v>
      </c>
      <c r="J5" s="11"/>
      <c r="K5" s="11">
        <v>78</v>
      </c>
      <c r="L5" s="12"/>
      <c r="M5" s="10">
        <v>107</v>
      </c>
      <c r="N5" s="13">
        <v>0.96511627906976749</v>
      </c>
      <c r="O5" s="13">
        <v>1</v>
      </c>
      <c r="P5" s="14">
        <v>1</v>
      </c>
      <c r="Q5" s="11">
        <v>0</v>
      </c>
      <c r="R5" s="11">
        <v>107</v>
      </c>
      <c r="S5" s="12"/>
      <c r="T5" s="15">
        <v>1.3717948717948718</v>
      </c>
      <c r="U5" s="16">
        <v>33.02325581395349</v>
      </c>
      <c r="V5" s="17">
        <v>30</v>
      </c>
      <c r="W5" s="17">
        <v>0</v>
      </c>
      <c r="X5" s="17">
        <v>40</v>
      </c>
      <c r="Y5" s="14">
        <v>0.80901162790697678</v>
      </c>
      <c r="Z5" s="19"/>
    </row>
    <row r="6" spans="1:26" x14ac:dyDescent="0.2">
      <c r="A6" s="109" t="s">
        <v>79</v>
      </c>
      <c r="B6" s="8"/>
      <c r="C6" s="8" t="s">
        <v>76</v>
      </c>
      <c r="D6" s="9" t="s">
        <v>77</v>
      </c>
      <c r="E6" s="10">
        <v>20</v>
      </c>
      <c r="F6" s="10">
        <v>1</v>
      </c>
      <c r="G6" s="10">
        <v>19</v>
      </c>
      <c r="H6" s="10"/>
      <c r="I6" s="10"/>
      <c r="J6" s="11">
        <v>57</v>
      </c>
      <c r="K6" s="11"/>
      <c r="L6" s="10">
        <v>69</v>
      </c>
      <c r="M6" s="10"/>
      <c r="N6" s="13">
        <v>0.859375</v>
      </c>
      <c r="O6" s="13">
        <v>0.998</v>
      </c>
      <c r="P6" s="14">
        <v>1</v>
      </c>
      <c r="Q6" s="11">
        <v>69</v>
      </c>
      <c r="R6" s="11"/>
      <c r="S6" s="12">
        <v>1.2105263157894737</v>
      </c>
      <c r="T6" s="15"/>
      <c r="U6" s="17">
        <v>40</v>
      </c>
      <c r="V6" s="17">
        <v>0</v>
      </c>
      <c r="W6" s="17">
        <v>20</v>
      </c>
      <c r="X6" s="17">
        <v>40</v>
      </c>
      <c r="Y6" s="14">
        <v>0.77500000000000002</v>
      </c>
      <c r="Z6" s="19"/>
    </row>
    <row r="7" spans="1:26" x14ac:dyDescent="0.2">
      <c r="A7" s="109" t="s">
        <v>80</v>
      </c>
      <c r="B7" s="8"/>
      <c r="C7" s="8" t="s">
        <v>76</v>
      </c>
      <c r="D7" s="9" t="s">
        <v>77</v>
      </c>
      <c r="E7" s="10">
        <v>20</v>
      </c>
      <c r="F7" s="10">
        <v>3.5</v>
      </c>
      <c r="G7" s="10">
        <v>16.5</v>
      </c>
      <c r="H7" s="10"/>
      <c r="I7" s="10"/>
      <c r="J7" s="11">
        <v>49.5</v>
      </c>
      <c r="K7" s="11"/>
      <c r="L7" s="10">
        <v>51</v>
      </c>
      <c r="M7" s="10"/>
      <c r="N7" s="13">
        <v>0.94</v>
      </c>
      <c r="O7" s="13">
        <v>1</v>
      </c>
      <c r="P7" s="14">
        <v>1</v>
      </c>
      <c r="Q7" s="11">
        <v>51</v>
      </c>
      <c r="R7" s="11"/>
      <c r="S7" s="12">
        <v>1.0303030303030303</v>
      </c>
      <c r="T7" s="15"/>
      <c r="U7" s="17">
        <v>40</v>
      </c>
      <c r="V7" s="17">
        <v>0</v>
      </c>
      <c r="W7" s="17">
        <v>20</v>
      </c>
      <c r="X7" s="17">
        <v>40</v>
      </c>
      <c r="Y7" s="14">
        <v>0.77500000000000002</v>
      </c>
      <c r="Z7" s="19"/>
    </row>
    <row r="8" spans="1:26" x14ac:dyDescent="0.2">
      <c r="A8" s="109" t="s">
        <v>81</v>
      </c>
      <c r="B8" s="8"/>
      <c r="C8" s="8" t="s">
        <v>76</v>
      </c>
      <c r="D8" s="9" t="s">
        <v>77</v>
      </c>
      <c r="E8" s="10">
        <v>20</v>
      </c>
      <c r="F8" s="10">
        <v>6.5</v>
      </c>
      <c r="G8" s="10">
        <v>13.5</v>
      </c>
      <c r="H8" s="10"/>
      <c r="I8" s="10"/>
      <c r="J8" s="11">
        <v>40.5</v>
      </c>
      <c r="K8" s="11"/>
      <c r="L8" s="10">
        <v>41</v>
      </c>
      <c r="M8" s="10"/>
      <c r="N8" s="13">
        <v>0.8651685393258427</v>
      </c>
      <c r="O8" s="13">
        <v>1</v>
      </c>
      <c r="P8" s="14">
        <v>1</v>
      </c>
      <c r="Q8" s="11">
        <v>41</v>
      </c>
      <c r="R8" s="11"/>
      <c r="S8" s="12">
        <v>1.0123456790123457</v>
      </c>
      <c r="T8" s="15"/>
      <c r="U8" s="17">
        <v>40</v>
      </c>
      <c r="V8" s="17">
        <v>0</v>
      </c>
      <c r="W8" s="17">
        <v>20</v>
      </c>
      <c r="X8" s="17">
        <v>40</v>
      </c>
      <c r="Y8" s="14">
        <v>0.77500000000000002</v>
      </c>
      <c r="Z8" s="19"/>
    </row>
    <row r="9" spans="1:26" x14ac:dyDescent="0.2">
      <c r="A9" s="109" t="s">
        <v>85</v>
      </c>
      <c r="B9" s="21"/>
      <c r="C9" s="8" t="s">
        <v>76</v>
      </c>
      <c r="D9" s="9" t="s">
        <v>77</v>
      </c>
      <c r="E9" s="10">
        <v>20</v>
      </c>
      <c r="F9" s="10">
        <v>3</v>
      </c>
      <c r="G9" s="10">
        <v>17</v>
      </c>
      <c r="H9" s="10"/>
      <c r="I9" s="10"/>
      <c r="J9" s="11">
        <v>51</v>
      </c>
      <c r="K9" s="11"/>
      <c r="L9" s="10">
        <v>61</v>
      </c>
      <c r="M9" s="10"/>
      <c r="N9" s="13">
        <v>0.85950413223140498</v>
      </c>
      <c r="O9" s="13">
        <v>0.99600000000000011</v>
      </c>
      <c r="P9" s="14">
        <v>1</v>
      </c>
      <c r="Q9" s="11">
        <v>61</v>
      </c>
      <c r="R9" s="11"/>
      <c r="S9" s="12">
        <v>1.196078431372549</v>
      </c>
      <c r="T9" s="15"/>
      <c r="U9" s="17">
        <v>40</v>
      </c>
      <c r="V9" s="17">
        <v>0</v>
      </c>
      <c r="W9" s="17">
        <v>20</v>
      </c>
      <c r="X9" s="17">
        <v>40</v>
      </c>
      <c r="Y9" s="14">
        <v>0.77500000000000002</v>
      </c>
      <c r="Z9" s="19"/>
    </row>
    <row r="10" spans="1:26" x14ac:dyDescent="0.2">
      <c r="A10" s="109" t="s">
        <v>86</v>
      </c>
      <c r="B10" s="8"/>
      <c r="C10" s="8" t="s">
        <v>76</v>
      </c>
      <c r="D10" s="9" t="s">
        <v>77</v>
      </c>
      <c r="E10" s="10">
        <v>20</v>
      </c>
      <c r="F10" s="10">
        <v>0.5</v>
      </c>
      <c r="G10" s="10">
        <v>19.5</v>
      </c>
      <c r="H10" s="10"/>
      <c r="I10" s="10"/>
      <c r="J10" s="11">
        <v>58.5</v>
      </c>
      <c r="K10" s="11"/>
      <c r="L10" s="10">
        <v>63</v>
      </c>
      <c r="M10" s="10"/>
      <c r="N10" s="13">
        <v>0.83870967741935487</v>
      </c>
      <c r="O10" s="13">
        <v>1</v>
      </c>
      <c r="P10" s="14">
        <v>1</v>
      </c>
      <c r="Q10" s="11">
        <v>63</v>
      </c>
      <c r="R10" s="11"/>
      <c r="S10" s="12">
        <v>1.0769230769230769</v>
      </c>
      <c r="T10" s="15"/>
      <c r="U10" s="17">
        <v>40</v>
      </c>
      <c r="V10" s="17">
        <v>0</v>
      </c>
      <c r="W10" s="17">
        <v>20</v>
      </c>
      <c r="X10" s="17">
        <v>40</v>
      </c>
      <c r="Y10" s="14">
        <v>0.77500000000000002</v>
      </c>
      <c r="Z10" s="19"/>
    </row>
    <row r="11" spans="1:26" x14ac:dyDescent="0.2">
      <c r="A11" s="109" t="s">
        <v>82</v>
      </c>
      <c r="B11" s="8"/>
      <c r="C11" s="8" t="s">
        <v>76</v>
      </c>
      <c r="D11" s="9" t="s">
        <v>77</v>
      </c>
      <c r="E11" s="10">
        <v>20</v>
      </c>
      <c r="F11" s="10">
        <v>2</v>
      </c>
      <c r="G11" s="10">
        <v>18</v>
      </c>
      <c r="H11" s="10"/>
      <c r="I11" s="10"/>
      <c r="J11" s="11">
        <v>54</v>
      </c>
      <c r="K11" s="11"/>
      <c r="L11" s="10">
        <v>59</v>
      </c>
      <c r="M11" s="10"/>
      <c r="N11" s="13">
        <v>0.88135593220338981</v>
      </c>
      <c r="O11" s="13">
        <v>0.99400000000000011</v>
      </c>
      <c r="P11" s="14">
        <v>1</v>
      </c>
      <c r="Q11" s="11">
        <v>59</v>
      </c>
      <c r="R11" s="11"/>
      <c r="S11" s="12">
        <v>1.0925925925925926</v>
      </c>
      <c r="T11" s="15"/>
      <c r="U11" s="17">
        <v>40</v>
      </c>
      <c r="V11" s="17">
        <v>0</v>
      </c>
      <c r="W11" s="17">
        <v>20</v>
      </c>
      <c r="X11" s="17">
        <v>30</v>
      </c>
      <c r="Y11" s="14">
        <v>0.75</v>
      </c>
      <c r="Z11" s="19"/>
    </row>
    <row r="12" spans="1:26" x14ac:dyDescent="0.2">
      <c r="A12" s="108" t="s">
        <v>69</v>
      </c>
      <c r="B12" s="8"/>
      <c r="C12" s="8" t="s">
        <v>51</v>
      </c>
      <c r="D12" s="9" t="s">
        <v>58</v>
      </c>
      <c r="E12" s="10">
        <v>20</v>
      </c>
      <c r="F12" s="10">
        <v>3</v>
      </c>
      <c r="G12" s="10">
        <v>17</v>
      </c>
      <c r="H12" s="10"/>
      <c r="I12" s="10">
        <v>136</v>
      </c>
      <c r="J12" s="11"/>
      <c r="K12" s="11">
        <v>102</v>
      </c>
      <c r="L12" s="12"/>
      <c r="M12" s="10">
        <v>111</v>
      </c>
      <c r="N12" s="13">
        <v>0.97297297297297303</v>
      </c>
      <c r="O12" s="13">
        <v>1</v>
      </c>
      <c r="P12" s="14">
        <v>1</v>
      </c>
      <c r="Q12" s="11">
        <v>0</v>
      </c>
      <c r="R12" s="11">
        <v>111</v>
      </c>
      <c r="S12" s="12"/>
      <c r="T12" s="15">
        <v>1.088235294117647</v>
      </c>
      <c r="U12" s="16">
        <v>34.594594594594597</v>
      </c>
      <c r="V12" s="17">
        <v>20</v>
      </c>
      <c r="W12" s="17">
        <v>0</v>
      </c>
      <c r="X12" s="17">
        <v>40</v>
      </c>
      <c r="Y12" s="14">
        <v>0.71418918918918917</v>
      </c>
      <c r="Z12" s="19"/>
    </row>
    <row r="13" spans="1:26" x14ac:dyDescent="0.2">
      <c r="A13" s="107" t="s">
        <v>70</v>
      </c>
      <c r="B13" s="8"/>
      <c r="C13" s="8" t="s">
        <v>51</v>
      </c>
      <c r="D13" s="9" t="s">
        <v>58</v>
      </c>
      <c r="E13" s="10">
        <v>20</v>
      </c>
      <c r="F13" s="10">
        <v>0</v>
      </c>
      <c r="G13" s="10">
        <v>20</v>
      </c>
      <c r="H13" s="10"/>
      <c r="I13" s="10">
        <v>160</v>
      </c>
      <c r="J13" s="11"/>
      <c r="K13" s="11">
        <v>120</v>
      </c>
      <c r="L13" s="12"/>
      <c r="M13" s="10">
        <v>135</v>
      </c>
      <c r="N13" s="13">
        <v>0.96969696969696972</v>
      </c>
      <c r="O13" s="13">
        <v>1</v>
      </c>
      <c r="P13" s="14">
        <v>1</v>
      </c>
      <c r="Q13" s="11">
        <v>0</v>
      </c>
      <c r="R13" s="11">
        <v>135</v>
      </c>
      <c r="S13" s="12"/>
      <c r="T13" s="15">
        <v>1.125</v>
      </c>
      <c r="U13" s="16">
        <v>33.939393939393938</v>
      </c>
      <c r="V13" s="17">
        <v>20</v>
      </c>
      <c r="W13" s="17">
        <v>0</v>
      </c>
      <c r="X13" s="17">
        <v>40</v>
      </c>
      <c r="Y13" s="14">
        <v>0.70681818181818179</v>
      </c>
      <c r="Z13" s="19"/>
    </row>
    <row r="14" spans="1:26" x14ac:dyDescent="0.2">
      <c r="A14" s="109" t="s">
        <v>84</v>
      </c>
      <c r="B14" s="8"/>
      <c r="C14" s="8" t="s">
        <v>76</v>
      </c>
      <c r="D14" s="9" t="s">
        <v>77</v>
      </c>
      <c r="E14" s="10">
        <v>20</v>
      </c>
      <c r="F14" s="10">
        <v>3</v>
      </c>
      <c r="G14" s="10">
        <v>17</v>
      </c>
      <c r="H14" s="10"/>
      <c r="I14" s="10"/>
      <c r="J14" s="11">
        <v>51</v>
      </c>
      <c r="K14" s="11"/>
      <c r="L14" s="10">
        <v>57</v>
      </c>
      <c r="M14" s="10"/>
      <c r="N14" s="13">
        <v>0.78151260504201681</v>
      </c>
      <c r="O14" s="13">
        <v>0.998</v>
      </c>
      <c r="P14" s="14">
        <v>1</v>
      </c>
      <c r="Q14" s="11">
        <v>57</v>
      </c>
      <c r="R14" s="11"/>
      <c r="S14" s="12">
        <v>1.1176470588235294</v>
      </c>
      <c r="T14" s="15"/>
      <c r="U14" s="17">
        <v>30</v>
      </c>
      <c r="V14" s="17">
        <v>0</v>
      </c>
      <c r="W14" s="17">
        <v>20</v>
      </c>
      <c r="X14" s="17">
        <v>40</v>
      </c>
      <c r="Y14" s="14">
        <v>0.66249999999999998</v>
      </c>
      <c r="Z14" s="19"/>
    </row>
    <row r="15" spans="1:26" x14ac:dyDescent="0.2">
      <c r="A15" s="109" t="s">
        <v>87</v>
      </c>
      <c r="B15" s="8"/>
      <c r="C15" s="8" t="s">
        <v>76</v>
      </c>
      <c r="D15" s="9" t="s">
        <v>77</v>
      </c>
      <c r="E15" s="10">
        <v>20</v>
      </c>
      <c r="F15" s="10">
        <v>3</v>
      </c>
      <c r="G15" s="10">
        <v>17</v>
      </c>
      <c r="H15" s="10"/>
      <c r="I15" s="10"/>
      <c r="J15" s="11">
        <v>51</v>
      </c>
      <c r="K15" s="11"/>
      <c r="L15" s="10">
        <v>52</v>
      </c>
      <c r="M15" s="10"/>
      <c r="N15" s="13">
        <v>0.78378378378378377</v>
      </c>
      <c r="O15" s="13">
        <v>1</v>
      </c>
      <c r="P15" s="14">
        <v>1</v>
      </c>
      <c r="Q15" s="11">
        <v>52</v>
      </c>
      <c r="R15" s="11"/>
      <c r="S15" s="12">
        <v>1.0196078431372548</v>
      </c>
      <c r="T15" s="15"/>
      <c r="U15" s="17">
        <v>30</v>
      </c>
      <c r="V15" s="17">
        <v>0</v>
      </c>
      <c r="W15" s="17">
        <v>20</v>
      </c>
      <c r="X15" s="17">
        <v>40</v>
      </c>
      <c r="Y15" s="14">
        <v>0.66249999999999998</v>
      </c>
      <c r="Z15" s="19"/>
    </row>
    <row r="16" spans="1:26" x14ac:dyDescent="0.2">
      <c r="A16" s="107" t="s">
        <v>71</v>
      </c>
      <c r="B16" s="8"/>
      <c r="C16" s="8" t="s">
        <v>51</v>
      </c>
      <c r="D16" s="9" t="s">
        <v>58</v>
      </c>
      <c r="E16" s="10">
        <v>20</v>
      </c>
      <c r="F16" s="10">
        <v>7.5</v>
      </c>
      <c r="G16" s="10">
        <v>12.5</v>
      </c>
      <c r="H16" s="10"/>
      <c r="I16" s="10">
        <v>100</v>
      </c>
      <c r="J16" s="11"/>
      <c r="K16" s="11">
        <v>75</v>
      </c>
      <c r="L16" s="12"/>
      <c r="M16" s="10">
        <v>83</v>
      </c>
      <c r="N16" s="13">
        <v>0.94736842105263153</v>
      </c>
      <c r="O16" s="13">
        <v>1</v>
      </c>
      <c r="P16" s="14">
        <v>1</v>
      </c>
      <c r="Q16" s="11">
        <v>0</v>
      </c>
      <c r="R16" s="11">
        <v>83</v>
      </c>
      <c r="S16" s="12"/>
      <c r="T16" s="15">
        <v>1.1066666666666667</v>
      </c>
      <c r="U16" s="16">
        <v>29.473684210526297</v>
      </c>
      <c r="V16" s="17">
        <v>20</v>
      </c>
      <c r="W16" s="17">
        <v>0</v>
      </c>
      <c r="X16" s="17">
        <v>40</v>
      </c>
      <c r="Y16" s="14">
        <v>0.65657894736842093</v>
      </c>
      <c r="Z16" s="19"/>
    </row>
    <row r="17" spans="1:26" x14ac:dyDescent="0.2">
      <c r="A17" s="107" t="s">
        <v>64</v>
      </c>
      <c r="B17" s="8"/>
      <c r="C17" s="8" t="s">
        <v>51</v>
      </c>
      <c r="D17" s="9" t="s">
        <v>58</v>
      </c>
      <c r="E17" s="10">
        <v>20</v>
      </c>
      <c r="F17" s="10">
        <v>2</v>
      </c>
      <c r="G17" s="10">
        <v>18</v>
      </c>
      <c r="H17" s="10"/>
      <c r="I17" s="10">
        <v>144</v>
      </c>
      <c r="J17" s="11"/>
      <c r="K17" s="11">
        <v>108</v>
      </c>
      <c r="L17" s="12"/>
      <c r="M17" s="10">
        <v>115</v>
      </c>
      <c r="N17" s="13">
        <v>0.94339622641509435</v>
      </c>
      <c r="O17" s="13">
        <v>0.998</v>
      </c>
      <c r="P17" s="14">
        <v>1</v>
      </c>
      <c r="Q17" s="11">
        <v>0</v>
      </c>
      <c r="R17" s="11">
        <v>115</v>
      </c>
      <c r="S17" s="12"/>
      <c r="T17" s="15">
        <v>1.0648148148148149</v>
      </c>
      <c r="U17" s="16">
        <v>28.679245283018862</v>
      </c>
      <c r="V17" s="17">
        <v>20</v>
      </c>
      <c r="W17" s="17">
        <v>0</v>
      </c>
      <c r="X17" s="17">
        <v>40</v>
      </c>
      <c r="Y17" s="14">
        <v>0.64764150943396215</v>
      </c>
      <c r="Z17" s="19"/>
    </row>
    <row r="18" spans="1:26" x14ac:dyDescent="0.2">
      <c r="A18" s="108" t="s">
        <v>67</v>
      </c>
      <c r="B18" s="8"/>
      <c r="C18" s="8" t="s">
        <v>51</v>
      </c>
      <c r="D18" s="9" t="s">
        <v>58</v>
      </c>
      <c r="E18" s="10">
        <v>20</v>
      </c>
      <c r="F18" s="10">
        <v>1</v>
      </c>
      <c r="G18" s="10">
        <v>19</v>
      </c>
      <c r="H18" s="10"/>
      <c r="I18" s="10">
        <v>152</v>
      </c>
      <c r="J18" s="11"/>
      <c r="K18" s="11">
        <v>114</v>
      </c>
      <c r="L18" s="12"/>
      <c r="M18" s="10">
        <v>124</v>
      </c>
      <c r="N18" s="13">
        <v>0.93617021276595747</v>
      </c>
      <c r="O18" s="13">
        <v>1</v>
      </c>
      <c r="P18" s="14">
        <v>1</v>
      </c>
      <c r="Q18" s="11">
        <v>0</v>
      </c>
      <c r="R18" s="11">
        <v>124</v>
      </c>
      <c r="S18" s="12"/>
      <c r="T18" s="15">
        <v>1.0877192982456141</v>
      </c>
      <c r="U18" s="16">
        <v>27.234042553191486</v>
      </c>
      <c r="V18" s="17">
        <v>20</v>
      </c>
      <c r="W18" s="17">
        <v>0</v>
      </c>
      <c r="X18" s="17">
        <v>40</v>
      </c>
      <c r="Y18" s="14">
        <v>0.63138297872340421</v>
      </c>
      <c r="Z18" s="19"/>
    </row>
    <row r="19" spans="1:26" x14ac:dyDescent="0.2">
      <c r="A19" s="108" t="s">
        <v>68</v>
      </c>
      <c r="B19" s="18"/>
      <c r="C19" s="8" t="s">
        <v>51</v>
      </c>
      <c r="D19" s="9" t="s">
        <v>58</v>
      </c>
      <c r="E19" s="10">
        <v>20</v>
      </c>
      <c r="F19" s="10">
        <v>0</v>
      </c>
      <c r="G19" s="10">
        <v>20</v>
      </c>
      <c r="H19" s="10"/>
      <c r="I19" s="10">
        <v>160</v>
      </c>
      <c r="J19" s="11"/>
      <c r="K19" s="11">
        <v>120</v>
      </c>
      <c r="L19" s="12"/>
      <c r="M19" s="10">
        <v>138</v>
      </c>
      <c r="N19" s="13">
        <v>0.93478260869565222</v>
      </c>
      <c r="O19" s="13">
        <v>1</v>
      </c>
      <c r="P19" s="14">
        <v>1</v>
      </c>
      <c r="Q19" s="11">
        <v>0</v>
      </c>
      <c r="R19" s="11">
        <v>138</v>
      </c>
      <c r="S19" s="12"/>
      <c r="T19" s="15">
        <v>1.1499999999999999</v>
      </c>
      <c r="U19" s="16">
        <v>26.956521739130434</v>
      </c>
      <c r="V19" s="17">
        <v>20</v>
      </c>
      <c r="W19" s="17">
        <v>0</v>
      </c>
      <c r="X19" s="17">
        <v>40</v>
      </c>
      <c r="Y19" s="14">
        <v>0.62826086956521743</v>
      </c>
      <c r="Z19" s="19"/>
    </row>
    <row r="20" spans="1:26" x14ac:dyDescent="0.2">
      <c r="A20" s="109" t="s">
        <v>22</v>
      </c>
      <c r="B20" s="8"/>
      <c r="C20" s="8" t="s">
        <v>89</v>
      </c>
      <c r="D20" s="9" t="s">
        <v>90</v>
      </c>
      <c r="E20" s="10">
        <v>19</v>
      </c>
      <c r="F20" s="10">
        <v>8</v>
      </c>
      <c r="G20" s="10">
        <v>11</v>
      </c>
      <c r="H20" s="10">
        <v>0</v>
      </c>
      <c r="I20" s="10">
        <v>88</v>
      </c>
      <c r="J20" s="11"/>
      <c r="K20" s="11">
        <v>48.400000000000006</v>
      </c>
      <c r="L20" s="12"/>
      <c r="M20" s="10">
        <v>49</v>
      </c>
      <c r="N20" s="12">
        <v>0.94285714285714284</v>
      </c>
      <c r="O20" s="13">
        <v>0.99199999999999999</v>
      </c>
      <c r="P20" s="14">
        <v>1</v>
      </c>
      <c r="Q20" s="11">
        <v>0</v>
      </c>
      <c r="R20" s="11">
        <v>49</v>
      </c>
      <c r="S20" s="12"/>
      <c r="T20" s="15">
        <v>1.0123966942148759</v>
      </c>
      <c r="U20" s="16">
        <v>28.571428571428559</v>
      </c>
      <c r="V20" s="17">
        <v>20</v>
      </c>
      <c r="W20" s="17">
        <v>0</v>
      </c>
      <c r="X20" s="17">
        <v>30</v>
      </c>
      <c r="Y20" s="14">
        <v>0.62142857142857133</v>
      </c>
      <c r="Z20" s="19"/>
    </row>
    <row r="21" spans="1:26" x14ac:dyDescent="0.2">
      <c r="A21" s="109" t="s">
        <v>14</v>
      </c>
      <c r="B21" s="8"/>
      <c r="C21" s="8" t="s">
        <v>89</v>
      </c>
      <c r="D21" s="9" t="s">
        <v>90</v>
      </c>
      <c r="E21" s="10">
        <v>19</v>
      </c>
      <c r="F21" s="10">
        <v>0</v>
      </c>
      <c r="G21" s="10">
        <v>19</v>
      </c>
      <c r="H21" s="10">
        <v>3</v>
      </c>
      <c r="I21" s="10">
        <v>149</v>
      </c>
      <c r="J21" s="11"/>
      <c r="K21" s="11">
        <v>81.95</v>
      </c>
      <c r="L21" s="12"/>
      <c r="M21" s="10">
        <v>111</v>
      </c>
      <c r="N21" s="12">
        <v>0.88</v>
      </c>
      <c r="O21" s="13">
        <v>1</v>
      </c>
      <c r="P21" s="14">
        <v>1</v>
      </c>
      <c r="Q21" s="11">
        <v>0</v>
      </c>
      <c r="R21" s="11">
        <v>111</v>
      </c>
      <c r="S21" s="12"/>
      <c r="T21" s="15">
        <v>1.3544844417327639</v>
      </c>
      <c r="U21" s="16">
        <v>15.999999999999993</v>
      </c>
      <c r="V21" s="17">
        <v>30</v>
      </c>
      <c r="W21" s="17">
        <v>0</v>
      </c>
      <c r="X21" s="17">
        <v>40</v>
      </c>
      <c r="Y21" s="14">
        <v>0.61749999999999994</v>
      </c>
      <c r="Z21" s="19"/>
    </row>
    <row r="22" spans="1:26" x14ac:dyDescent="0.2">
      <c r="A22" s="109" t="s">
        <v>18</v>
      </c>
      <c r="B22" s="8"/>
      <c r="C22" s="8" t="s">
        <v>89</v>
      </c>
      <c r="D22" s="9" t="s">
        <v>90</v>
      </c>
      <c r="E22" s="10">
        <v>19</v>
      </c>
      <c r="F22" s="10">
        <v>1</v>
      </c>
      <c r="G22" s="10">
        <v>18</v>
      </c>
      <c r="H22" s="10">
        <v>3</v>
      </c>
      <c r="I22" s="10">
        <v>141</v>
      </c>
      <c r="J22" s="11"/>
      <c r="K22" s="11">
        <v>77.550000000000011</v>
      </c>
      <c r="L22" s="12"/>
      <c r="M22" s="10">
        <v>101</v>
      </c>
      <c r="N22" s="12">
        <v>0.8666666666666667</v>
      </c>
      <c r="O22" s="13">
        <v>1</v>
      </c>
      <c r="P22" s="14">
        <v>1</v>
      </c>
      <c r="Q22" s="11">
        <v>0</v>
      </c>
      <c r="R22" s="11">
        <v>101</v>
      </c>
      <c r="S22" s="12"/>
      <c r="T22" s="15">
        <v>1.3023855577047065</v>
      </c>
      <c r="U22" s="16">
        <v>13.33333333333333</v>
      </c>
      <c r="V22" s="17">
        <v>30</v>
      </c>
      <c r="W22" s="17">
        <v>0</v>
      </c>
      <c r="X22" s="17">
        <v>40</v>
      </c>
      <c r="Y22" s="14">
        <v>0.58750000000000002</v>
      </c>
      <c r="Z22" s="19"/>
    </row>
    <row r="23" spans="1:26" x14ac:dyDescent="0.2">
      <c r="A23" s="107" t="s">
        <v>57</v>
      </c>
      <c r="B23" s="21"/>
      <c r="C23" s="8" t="s">
        <v>51</v>
      </c>
      <c r="D23" s="9" t="s">
        <v>58</v>
      </c>
      <c r="E23" s="10">
        <v>20</v>
      </c>
      <c r="F23" s="10">
        <v>1</v>
      </c>
      <c r="G23" s="10">
        <v>19</v>
      </c>
      <c r="H23" s="10"/>
      <c r="I23" s="10">
        <v>152</v>
      </c>
      <c r="J23" s="11"/>
      <c r="K23" s="11">
        <v>114</v>
      </c>
      <c r="L23" s="12"/>
      <c r="M23" s="10">
        <v>159</v>
      </c>
      <c r="N23" s="13">
        <v>0.85507246376811596</v>
      </c>
      <c r="O23" s="13">
        <v>1</v>
      </c>
      <c r="P23" s="14">
        <v>1</v>
      </c>
      <c r="Q23" s="11">
        <v>0</v>
      </c>
      <c r="R23" s="11">
        <v>159</v>
      </c>
      <c r="S23" s="12"/>
      <c r="T23" s="15">
        <v>1.3947368421052631</v>
      </c>
      <c r="U23" s="16">
        <v>11.014492753623184</v>
      </c>
      <c r="V23" s="17">
        <v>30</v>
      </c>
      <c r="W23" s="17">
        <v>0</v>
      </c>
      <c r="X23" s="17">
        <v>40</v>
      </c>
      <c r="Y23" s="14">
        <v>0.56141304347826082</v>
      </c>
      <c r="Z23" s="19"/>
    </row>
    <row r="24" spans="1:26" x14ac:dyDescent="0.2">
      <c r="A24" s="109" t="s">
        <v>16</v>
      </c>
      <c r="B24" s="8"/>
      <c r="C24" s="8" t="s">
        <v>89</v>
      </c>
      <c r="D24" s="9" t="s">
        <v>90</v>
      </c>
      <c r="E24" s="10">
        <v>19</v>
      </c>
      <c r="F24" s="10">
        <v>7</v>
      </c>
      <c r="G24" s="10">
        <v>12</v>
      </c>
      <c r="H24" s="10">
        <v>14</v>
      </c>
      <c r="I24" s="10">
        <v>82</v>
      </c>
      <c r="J24" s="11"/>
      <c r="K24" s="11">
        <v>45.1</v>
      </c>
      <c r="L24" s="12"/>
      <c r="M24" s="10">
        <v>51</v>
      </c>
      <c r="N24" s="12">
        <v>0.90243902439024393</v>
      </c>
      <c r="O24" s="13">
        <v>1</v>
      </c>
      <c r="P24" s="14">
        <v>1</v>
      </c>
      <c r="Q24" s="11">
        <v>0</v>
      </c>
      <c r="R24" s="11">
        <v>51</v>
      </c>
      <c r="S24" s="12"/>
      <c r="T24" s="15">
        <v>1.1308203991130821</v>
      </c>
      <c r="U24" s="16">
        <v>20.487804878048777</v>
      </c>
      <c r="V24" s="17">
        <v>20</v>
      </c>
      <c r="W24" s="17">
        <v>0</v>
      </c>
      <c r="X24" s="17">
        <v>40</v>
      </c>
      <c r="Y24" s="14">
        <v>0.55548780487804872</v>
      </c>
      <c r="Z24" s="19"/>
    </row>
    <row r="25" spans="1:26" x14ac:dyDescent="0.2">
      <c r="A25" s="107" t="s">
        <v>74</v>
      </c>
      <c r="B25" s="8"/>
      <c r="C25" s="8" t="s">
        <v>51</v>
      </c>
      <c r="D25" s="9" t="s">
        <v>58</v>
      </c>
      <c r="E25" s="10">
        <v>20</v>
      </c>
      <c r="F25" s="10">
        <v>2</v>
      </c>
      <c r="G25" s="10">
        <v>18</v>
      </c>
      <c r="H25" s="10"/>
      <c r="I25" s="10">
        <v>144</v>
      </c>
      <c r="J25" s="11"/>
      <c r="K25" s="11">
        <v>108</v>
      </c>
      <c r="L25" s="12"/>
      <c r="M25" s="10">
        <v>82</v>
      </c>
      <c r="N25" s="13">
        <v>1</v>
      </c>
      <c r="O25" s="13">
        <v>1</v>
      </c>
      <c r="P25" s="14">
        <v>1</v>
      </c>
      <c r="Q25" s="11">
        <v>0</v>
      </c>
      <c r="R25" s="11">
        <v>82</v>
      </c>
      <c r="S25" s="12"/>
      <c r="T25" s="15">
        <v>0.7592592592592593</v>
      </c>
      <c r="U25" s="16">
        <v>40</v>
      </c>
      <c r="V25" s="17">
        <v>0</v>
      </c>
      <c r="W25" s="17">
        <v>0</v>
      </c>
      <c r="X25" s="17">
        <v>40</v>
      </c>
      <c r="Y25" s="14">
        <v>0.55000000000000004</v>
      </c>
      <c r="Z25" s="19"/>
    </row>
    <row r="26" spans="1:26" x14ac:dyDescent="0.2">
      <c r="A26" s="108" t="s">
        <v>62</v>
      </c>
      <c r="B26" s="8"/>
      <c r="C26" s="8" t="s">
        <v>51</v>
      </c>
      <c r="D26" s="9" t="s">
        <v>58</v>
      </c>
      <c r="E26" s="10">
        <v>20</v>
      </c>
      <c r="F26" s="10">
        <v>12</v>
      </c>
      <c r="G26" s="10">
        <v>8</v>
      </c>
      <c r="H26" s="10"/>
      <c r="I26" s="10">
        <v>64</v>
      </c>
      <c r="J26" s="11"/>
      <c r="K26" s="11">
        <v>48</v>
      </c>
      <c r="L26" s="12"/>
      <c r="M26" s="10">
        <v>30</v>
      </c>
      <c r="N26" s="13">
        <v>0.96551724137931039</v>
      </c>
      <c r="O26" s="13">
        <v>0.998</v>
      </c>
      <c r="P26" s="14">
        <v>1</v>
      </c>
      <c r="Q26" s="11">
        <v>0</v>
      </c>
      <c r="R26" s="11">
        <v>30</v>
      </c>
      <c r="S26" s="12"/>
      <c r="T26" s="15">
        <v>0.625</v>
      </c>
      <c r="U26" s="16">
        <v>33.103448275862071</v>
      </c>
      <c r="V26" s="17">
        <v>0</v>
      </c>
      <c r="W26" s="17">
        <v>0</v>
      </c>
      <c r="X26" s="17">
        <v>40</v>
      </c>
      <c r="Y26" s="14">
        <v>0.47241379310344833</v>
      </c>
      <c r="Z26" s="19"/>
    </row>
    <row r="27" spans="1:26" x14ac:dyDescent="0.2">
      <c r="A27" s="107" t="s">
        <v>72</v>
      </c>
      <c r="B27" s="8"/>
      <c r="C27" s="8" t="s">
        <v>51</v>
      </c>
      <c r="D27" s="9" t="s">
        <v>58</v>
      </c>
      <c r="E27" s="10">
        <v>20</v>
      </c>
      <c r="F27" s="10">
        <v>0</v>
      </c>
      <c r="G27" s="10">
        <v>20</v>
      </c>
      <c r="H27" s="10"/>
      <c r="I27" s="10">
        <v>160</v>
      </c>
      <c r="J27" s="11"/>
      <c r="K27" s="11">
        <v>120</v>
      </c>
      <c r="L27" s="12"/>
      <c r="M27" s="10">
        <v>59</v>
      </c>
      <c r="N27" s="13">
        <v>0.9642857142857143</v>
      </c>
      <c r="O27" s="13">
        <v>0.998</v>
      </c>
      <c r="P27" s="14">
        <v>1</v>
      </c>
      <c r="Q27" s="11">
        <v>0</v>
      </c>
      <c r="R27" s="11">
        <v>59</v>
      </c>
      <c r="S27" s="12"/>
      <c r="T27" s="15">
        <v>0.49166666666666664</v>
      </c>
      <c r="U27" s="16">
        <v>32.857142857142854</v>
      </c>
      <c r="V27" s="17">
        <v>0</v>
      </c>
      <c r="W27" s="17">
        <v>0</v>
      </c>
      <c r="X27" s="17">
        <v>40</v>
      </c>
      <c r="Y27" s="14">
        <v>0.46964285714285714</v>
      </c>
      <c r="Z27" s="19"/>
    </row>
    <row r="28" spans="1:26" x14ac:dyDescent="0.2">
      <c r="A28" s="107" t="s">
        <v>63</v>
      </c>
      <c r="B28" s="8"/>
      <c r="C28" s="8" t="s">
        <v>51</v>
      </c>
      <c r="D28" s="9" t="s">
        <v>58</v>
      </c>
      <c r="E28" s="10">
        <v>20</v>
      </c>
      <c r="F28" s="10">
        <v>0.5</v>
      </c>
      <c r="G28" s="10">
        <v>19.5</v>
      </c>
      <c r="H28" s="10"/>
      <c r="I28" s="10">
        <v>156</v>
      </c>
      <c r="J28" s="11"/>
      <c r="K28" s="11">
        <v>117</v>
      </c>
      <c r="L28" s="12"/>
      <c r="M28" s="10">
        <v>158</v>
      </c>
      <c r="N28" s="13">
        <v>0.76470588235294112</v>
      </c>
      <c r="O28" s="13">
        <v>0.998</v>
      </c>
      <c r="P28" s="14">
        <v>1</v>
      </c>
      <c r="Q28" s="11">
        <v>0</v>
      </c>
      <c r="R28" s="11">
        <v>158</v>
      </c>
      <c r="S28" s="12"/>
      <c r="T28" s="15">
        <v>1.3504273504273505</v>
      </c>
      <c r="U28" s="16">
        <v>0</v>
      </c>
      <c r="V28" s="17">
        <v>30</v>
      </c>
      <c r="W28" s="17">
        <v>0</v>
      </c>
      <c r="X28" s="17">
        <v>40</v>
      </c>
      <c r="Y28" s="14">
        <v>0.4375</v>
      </c>
      <c r="Z28" s="19"/>
    </row>
    <row r="29" spans="1:26" x14ac:dyDescent="0.2">
      <c r="A29" s="108" t="s">
        <v>65</v>
      </c>
      <c r="B29" s="8"/>
      <c r="C29" s="8" t="s">
        <v>51</v>
      </c>
      <c r="D29" s="9" t="s">
        <v>58</v>
      </c>
      <c r="E29" s="10">
        <v>20</v>
      </c>
      <c r="F29" s="10">
        <v>1</v>
      </c>
      <c r="G29" s="10">
        <v>19</v>
      </c>
      <c r="H29" s="10"/>
      <c r="I29" s="10">
        <v>152</v>
      </c>
      <c r="J29" s="11"/>
      <c r="K29" s="11">
        <v>114</v>
      </c>
      <c r="L29" s="12"/>
      <c r="M29" s="10">
        <v>107</v>
      </c>
      <c r="N29" s="13">
        <v>0.88372093023255816</v>
      </c>
      <c r="O29" s="13">
        <v>1</v>
      </c>
      <c r="P29" s="14">
        <v>1</v>
      </c>
      <c r="Q29" s="11">
        <v>0</v>
      </c>
      <c r="R29" s="11">
        <v>107</v>
      </c>
      <c r="S29" s="12"/>
      <c r="T29" s="15">
        <v>0.93859649122807021</v>
      </c>
      <c r="U29" s="16">
        <v>16.744186046511622</v>
      </c>
      <c r="V29" s="17">
        <v>10</v>
      </c>
      <c r="W29" s="17">
        <v>0</v>
      </c>
      <c r="X29" s="17">
        <v>40</v>
      </c>
      <c r="Y29" s="14">
        <v>0.40087209302325577</v>
      </c>
      <c r="Z29" s="19"/>
    </row>
    <row r="30" spans="1:26" x14ac:dyDescent="0.2">
      <c r="A30" s="109" t="s">
        <v>53</v>
      </c>
      <c r="B30" s="8"/>
      <c r="C30" s="8" t="s">
        <v>51</v>
      </c>
      <c r="D30" s="9" t="s">
        <v>52</v>
      </c>
      <c r="E30" s="10">
        <v>20</v>
      </c>
      <c r="F30" s="10">
        <v>11</v>
      </c>
      <c r="G30" s="10">
        <v>9</v>
      </c>
      <c r="H30" s="10"/>
      <c r="I30" s="10">
        <v>72</v>
      </c>
      <c r="J30" s="11"/>
      <c r="K30" s="11">
        <v>45</v>
      </c>
      <c r="L30" s="12"/>
      <c r="M30" s="10">
        <v>38</v>
      </c>
      <c r="N30" s="13">
        <v>0.92592592592592593</v>
      </c>
      <c r="O30" s="13">
        <v>0.998</v>
      </c>
      <c r="P30" s="14">
        <v>1</v>
      </c>
      <c r="Q30" s="11">
        <v>0</v>
      </c>
      <c r="R30" s="11">
        <v>38</v>
      </c>
      <c r="S30" s="12"/>
      <c r="T30" s="15">
        <v>0.84444444444444444</v>
      </c>
      <c r="U30" s="16">
        <v>25.185185185185176</v>
      </c>
      <c r="V30" s="17">
        <v>0</v>
      </c>
      <c r="W30" s="17">
        <v>0</v>
      </c>
      <c r="X30" s="17">
        <v>40</v>
      </c>
      <c r="Y30" s="14">
        <v>0.38333333333333325</v>
      </c>
      <c r="Z30" s="19"/>
    </row>
    <row r="31" spans="1:26" x14ac:dyDescent="0.2">
      <c r="A31" s="109" t="s">
        <v>19</v>
      </c>
      <c r="B31" s="8"/>
      <c r="C31" s="8" t="s">
        <v>89</v>
      </c>
      <c r="D31" s="9" t="s">
        <v>90</v>
      </c>
      <c r="E31" s="10">
        <v>18</v>
      </c>
      <c r="F31" s="10">
        <v>2</v>
      </c>
      <c r="G31" s="10">
        <v>16</v>
      </c>
      <c r="H31" s="10">
        <v>0</v>
      </c>
      <c r="I31" s="10">
        <v>128</v>
      </c>
      <c r="J31" s="11"/>
      <c r="K31" s="11">
        <v>70.400000000000006</v>
      </c>
      <c r="L31" s="12"/>
      <c r="M31" s="10">
        <v>68</v>
      </c>
      <c r="N31" s="12">
        <v>0.87179487179487181</v>
      </c>
      <c r="O31" s="13">
        <v>0.99600000000000011</v>
      </c>
      <c r="P31" s="14">
        <v>1</v>
      </c>
      <c r="Q31" s="11">
        <v>0</v>
      </c>
      <c r="R31" s="11">
        <v>68</v>
      </c>
      <c r="S31" s="12"/>
      <c r="T31" s="15">
        <v>0.96590909090909083</v>
      </c>
      <c r="U31" s="16">
        <v>14.358974358974352</v>
      </c>
      <c r="V31" s="17">
        <v>10</v>
      </c>
      <c r="W31" s="17">
        <v>0</v>
      </c>
      <c r="X31" s="17">
        <v>40</v>
      </c>
      <c r="Y31" s="14">
        <v>0.37403846153846149</v>
      </c>
      <c r="Z31" s="19"/>
    </row>
    <row r="32" spans="1:26" x14ac:dyDescent="0.2">
      <c r="A32" s="109" t="s">
        <v>21</v>
      </c>
      <c r="B32" s="8"/>
      <c r="C32" s="8" t="s">
        <v>89</v>
      </c>
      <c r="D32" s="9" t="s">
        <v>90</v>
      </c>
      <c r="E32" s="10">
        <v>19</v>
      </c>
      <c r="F32" s="10">
        <v>0</v>
      </c>
      <c r="G32" s="10">
        <v>19</v>
      </c>
      <c r="H32" s="10">
        <v>0</v>
      </c>
      <c r="I32" s="10">
        <v>152</v>
      </c>
      <c r="J32" s="11"/>
      <c r="K32" s="11">
        <v>83.600000000000009</v>
      </c>
      <c r="L32" s="12"/>
      <c r="M32" s="10">
        <v>77</v>
      </c>
      <c r="N32" s="12">
        <v>0.8666666666666667</v>
      </c>
      <c r="O32" s="13">
        <v>1</v>
      </c>
      <c r="P32" s="14">
        <v>1</v>
      </c>
      <c r="Q32" s="11">
        <v>0</v>
      </c>
      <c r="R32" s="11">
        <v>77</v>
      </c>
      <c r="S32" s="12"/>
      <c r="T32" s="15">
        <v>0.92105263157894723</v>
      </c>
      <c r="U32" s="16">
        <v>13.33333333333333</v>
      </c>
      <c r="V32" s="17">
        <v>10</v>
      </c>
      <c r="W32" s="17">
        <v>0</v>
      </c>
      <c r="X32" s="17">
        <v>40</v>
      </c>
      <c r="Y32" s="14">
        <v>0.36249999999999999</v>
      </c>
      <c r="Z32" s="19"/>
    </row>
    <row r="33" spans="1:26" x14ac:dyDescent="0.2">
      <c r="A33" s="109" t="s">
        <v>56</v>
      </c>
      <c r="B33" s="8"/>
      <c r="C33" s="8" t="s">
        <v>51</v>
      </c>
      <c r="D33" s="9" t="s">
        <v>52</v>
      </c>
      <c r="E33" s="10">
        <v>20</v>
      </c>
      <c r="F33" s="10">
        <v>5</v>
      </c>
      <c r="G33" s="10">
        <v>15</v>
      </c>
      <c r="H33" s="10"/>
      <c r="I33" s="10">
        <v>120</v>
      </c>
      <c r="J33" s="11"/>
      <c r="K33" s="11">
        <v>75</v>
      </c>
      <c r="L33" s="12"/>
      <c r="M33" s="10">
        <v>41</v>
      </c>
      <c r="N33" s="13">
        <v>0.91176470588235292</v>
      </c>
      <c r="O33" s="13">
        <v>0.998</v>
      </c>
      <c r="P33" s="14">
        <v>1</v>
      </c>
      <c r="Q33" s="11">
        <v>0</v>
      </c>
      <c r="R33" s="11">
        <v>41</v>
      </c>
      <c r="S33" s="12"/>
      <c r="T33" s="15">
        <v>0.54666666666666663</v>
      </c>
      <c r="U33" s="16">
        <v>22.352941176470576</v>
      </c>
      <c r="V33" s="17">
        <v>0</v>
      </c>
      <c r="W33" s="17">
        <v>0</v>
      </c>
      <c r="X33" s="17">
        <v>40</v>
      </c>
      <c r="Y33" s="14">
        <v>0.35147058823529398</v>
      </c>
      <c r="Z33" s="19"/>
    </row>
    <row r="34" spans="1:26" x14ac:dyDescent="0.2">
      <c r="A34" s="109" t="s">
        <v>83</v>
      </c>
      <c r="B34" s="8"/>
      <c r="C34" s="8" t="s">
        <v>76</v>
      </c>
      <c r="D34" s="9" t="s">
        <v>77</v>
      </c>
      <c r="E34" s="10">
        <v>20</v>
      </c>
      <c r="F34" s="10">
        <v>9</v>
      </c>
      <c r="G34" s="10">
        <v>11</v>
      </c>
      <c r="H34" s="10"/>
      <c r="I34" s="10"/>
      <c r="J34" s="11">
        <v>33</v>
      </c>
      <c r="K34" s="11"/>
      <c r="L34" s="10">
        <v>31</v>
      </c>
      <c r="M34" s="10"/>
      <c r="N34" s="13">
        <v>0.70526315789473681</v>
      </c>
      <c r="O34" s="13">
        <v>0.83600000000000008</v>
      </c>
      <c r="P34" s="14">
        <v>1</v>
      </c>
      <c r="Q34" s="11">
        <v>31</v>
      </c>
      <c r="R34" s="11"/>
      <c r="S34" s="12">
        <v>0.93939393939393945</v>
      </c>
      <c r="T34" s="15"/>
      <c r="U34" s="17">
        <v>20</v>
      </c>
      <c r="V34" s="17">
        <v>0</v>
      </c>
      <c r="W34" s="17">
        <v>10</v>
      </c>
      <c r="X34" s="17">
        <v>0</v>
      </c>
      <c r="Y34" s="14">
        <v>0.33750000000000002</v>
      </c>
      <c r="Z34" s="19"/>
    </row>
    <row r="35" spans="1:26" x14ac:dyDescent="0.2">
      <c r="A35" s="109" t="s">
        <v>88</v>
      </c>
      <c r="B35" s="8"/>
      <c r="C35" s="8" t="s">
        <v>76</v>
      </c>
      <c r="D35" s="9" t="s">
        <v>77</v>
      </c>
      <c r="E35" s="10">
        <v>20</v>
      </c>
      <c r="F35" s="10">
        <v>2.5</v>
      </c>
      <c r="G35" s="10">
        <v>17.5</v>
      </c>
      <c r="H35" s="10"/>
      <c r="I35" s="10"/>
      <c r="J35" s="11">
        <v>52.5</v>
      </c>
      <c r="K35" s="11"/>
      <c r="L35" s="10">
        <v>61</v>
      </c>
      <c r="M35" s="10"/>
      <c r="N35" s="13">
        <v>0.66666666666666663</v>
      </c>
      <c r="O35" s="13">
        <v>0.95</v>
      </c>
      <c r="P35" s="14">
        <v>1</v>
      </c>
      <c r="Q35" s="11">
        <v>61</v>
      </c>
      <c r="R35" s="11"/>
      <c r="S35" s="12">
        <v>1.161904761904762</v>
      </c>
      <c r="T35" s="15"/>
      <c r="U35" s="17">
        <v>10</v>
      </c>
      <c r="V35" s="17">
        <v>0</v>
      </c>
      <c r="W35" s="17">
        <v>20</v>
      </c>
      <c r="X35" s="17">
        <v>0</v>
      </c>
      <c r="Y35" s="14">
        <v>0.33750000000000002</v>
      </c>
      <c r="Z35" s="19"/>
    </row>
    <row r="36" spans="1:26" x14ac:dyDescent="0.2">
      <c r="A36" s="109" t="s">
        <v>24</v>
      </c>
      <c r="B36" s="8"/>
      <c r="C36" s="8" t="s">
        <v>89</v>
      </c>
      <c r="D36" s="9" t="s">
        <v>90</v>
      </c>
      <c r="E36" s="10">
        <v>20</v>
      </c>
      <c r="F36" s="10">
        <v>9</v>
      </c>
      <c r="G36" s="10">
        <v>11</v>
      </c>
      <c r="H36" s="10">
        <v>0</v>
      </c>
      <c r="I36" s="10">
        <v>88</v>
      </c>
      <c r="J36" s="11"/>
      <c r="K36" s="11">
        <v>48.400000000000006</v>
      </c>
      <c r="L36" s="12"/>
      <c r="M36" s="10">
        <v>49</v>
      </c>
      <c r="N36" s="12">
        <v>0.80555555555555558</v>
      </c>
      <c r="O36" s="13">
        <v>0.998</v>
      </c>
      <c r="P36" s="14">
        <v>1</v>
      </c>
      <c r="Q36" s="11">
        <v>0</v>
      </c>
      <c r="R36" s="11">
        <v>49</v>
      </c>
      <c r="S36" s="12"/>
      <c r="T36" s="15">
        <v>1.0123966942148759</v>
      </c>
      <c r="U36" s="16">
        <v>1</v>
      </c>
      <c r="V36" s="17">
        <v>20</v>
      </c>
      <c r="W36" s="17">
        <v>0</v>
      </c>
      <c r="X36" s="17">
        <v>40</v>
      </c>
      <c r="Y36" s="14">
        <v>0.33624999999999999</v>
      </c>
      <c r="Z36" s="19"/>
    </row>
    <row r="37" spans="1:26" x14ac:dyDescent="0.2">
      <c r="A37" s="109" t="s">
        <v>20</v>
      </c>
      <c r="B37" s="8"/>
      <c r="C37" s="8" t="s">
        <v>89</v>
      </c>
      <c r="D37" s="9" t="s">
        <v>90</v>
      </c>
      <c r="E37" s="10">
        <v>19</v>
      </c>
      <c r="F37" s="10">
        <v>3</v>
      </c>
      <c r="G37" s="10">
        <v>16</v>
      </c>
      <c r="H37" s="10">
        <v>0</v>
      </c>
      <c r="I37" s="10">
        <v>128</v>
      </c>
      <c r="J37" s="11"/>
      <c r="K37" s="11">
        <v>35.200000000000003</v>
      </c>
      <c r="L37" s="12"/>
      <c r="M37" s="10">
        <v>41</v>
      </c>
      <c r="N37" s="12">
        <v>0.7567567567567568</v>
      </c>
      <c r="O37" s="13">
        <v>1</v>
      </c>
      <c r="P37" s="14">
        <v>1</v>
      </c>
      <c r="Q37" s="11">
        <v>0</v>
      </c>
      <c r="R37" s="11">
        <v>41</v>
      </c>
      <c r="S37" s="12"/>
      <c r="T37" s="15">
        <v>1.1647727272727271</v>
      </c>
      <c r="U37" s="16">
        <v>0</v>
      </c>
      <c r="V37" s="17">
        <v>20</v>
      </c>
      <c r="W37" s="17">
        <v>0</v>
      </c>
      <c r="X37" s="17">
        <v>40</v>
      </c>
      <c r="Y37" s="14">
        <v>0.32500000000000001</v>
      </c>
      <c r="Z37" s="19"/>
    </row>
    <row r="38" spans="1:26" x14ac:dyDescent="0.2">
      <c r="A38" s="109" t="s">
        <v>92</v>
      </c>
      <c r="B38" s="8"/>
      <c r="C38" s="8" t="s">
        <v>89</v>
      </c>
      <c r="D38" s="9" t="s">
        <v>90</v>
      </c>
      <c r="E38" s="10">
        <v>19</v>
      </c>
      <c r="F38" s="10">
        <v>2</v>
      </c>
      <c r="G38" s="10">
        <v>17</v>
      </c>
      <c r="H38" s="10">
        <v>1.5</v>
      </c>
      <c r="I38" s="10">
        <v>134.5</v>
      </c>
      <c r="J38" s="11"/>
      <c r="K38" s="11">
        <v>73.975000000000009</v>
      </c>
      <c r="L38" s="12"/>
      <c r="M38" s="10">
        <v>80</v>
      </c>
      <c r="N38" s="12">
        <v>0.73076923076923073</v>
      </c>
      <c r="O38" s="13">
        <v>1</v>
      </c>
      <c r="P38" s="14">
        <v>1</v>
      </c>
      <c r="Q38" s="11">
        <v>0</v>
      </c>
      <c r="R38" s="11">
        <v>80</v>
      </c>
      <c r="S38" s="12"/>
      <c r="T38" s="15">
        <v>1.0814464346062858</v>
      </c>
      <c r="U38" s="16">
        <v>0</v>
      </c>
      <c r="V38" s="17">
        <v>20</v>
      </c>
      <c r="W38" s="17">
        <v>0</v>
      </c>
      <c r="X38" s="17">
        <v>40</v>
      </c>
      <c r="Y38" s="14">
        <v>0.32500000000000001</v>
      </c>
      <c r="Z38" s="19"/>
    </row>
    <row r="39" spans="1:26" x14ac:dyDescent="0.2">
      <c r="A39" s="109" t="s">
        <v>15</v>
      </c>
      <c r="B39" s="8"/>
      <c r="C39" s="8" t="s">
        <v>89</v>
      </c>
      <c r="D39" s="9" t="s">
        <v>90</v>
      </c>
      <c r="E39" s="10">
        <v>19</v>
      </c>
      <c r="F39" s="10">
        <v>1.5</v>
      </c>
      <c r="G39" s="10">
        <v>17.5</v>
      </c>
      <c r="H39" s="10">
        <v>1.5</v>
      </c>
      <c r="I39" s="10">
        <v>138.5</v>
      </c>
      <c r="J39" s="11"/>
      <c r="K39" s="11">
        <v>76.175000000000011</v>
      </c>
      <c r="L39" s="12"/>
      <c r="M39" s="10">
        <v>78</v>
      </c>
      <c r="N39" s="12">
        <v>0.77777777777777779</v>
      </c>
      <c r="O39" s="13">
        <v>0.99600000000000011</v>
      </c>
      <c r="P39" s="14">
        <v>1</v>
      </c>
      <c r="Q39" s="11">
        <v>0</v>
      </c>
      <c r="R39" s="11">
        <v>78</v>
      </c>
      <c r="S39" s="12"/>
      <c r="T39" s="15">
        <v>1.0239579914670165</v>
      </c>
      <c r="U39" s="16">
        <v>0</v>
      </c>
      <c r="V39" s="17">
        <v>20</v>
      </c>
      <c r="W39" s="17">
        <v>0</v>
      </c>
      <c r="X39" s="17">
        <v>40</v>
      </c>
      <c r="Y39" s="14">
        <v>0.32500000000000001</v>
      </c>
      <c r="Z39" s="19"/>
    </row>
    <row r="40" spans="1:26" x14ac:dyDescent="0.2">
      <c r="A40" s="109" t="s">
        <v>17</v>
      </c>
      <c r="B40" s="8"/>
      <c r="C40" s="8" t="s">
        <v>89</v>
      </c>
      <c r="D40" s="9" t="s">
        <v>90</v>
      </c>
      <c r="E40" s="10">
        <v>19</v>
      </c>
      <c r="F40" s="10">
        <v>2</v>
      </c>
      <c r="G40" s="10">
        <v>17</v>
      </c>
      <c r="H40" s="10">
        <v>0</v>
      </c>
      <c r="I40" s="10">
        <v>136</v>
      </c>
      <c r="J40" s="11"/>
      <c r="K40" s="11">
        <v>61.2</v>
      </c>
      <c r="L40" s="12"/>
      <c r="M40" s="10">
        <v>62</v>
      </c>
      <c r="N40" s="12">
        <v>0.75555555555555554</v>
      </c>
      <c r="O40" s="13">
        <v>0.998</v>
      </c>
      <c r="P40" s="14">
        <v>1</v>
      </c>
      <c r="Q40" s="11">
        <v>0</v>
      </c>
      <c r="R40" s="11">
        <v>62</v>
      </c>
      <c r="S40" s="12"/>
      <c r="T40" s="15">
        <v>1.0130718954248366</v>
      </c>
      <c r="U40" s="16">
        <v>0</v>
      </c>
      <c r="V40" s="17">
        <v>20</v>
      </c>
      <c r="W40" s="17">
        <v>0</v>
      </c>
      <c r="X40" s="17">
        <v>40</v>
      </c>
      <c r="Y40" s="14">
        <v>0.32500000000000001</v>
      </c>
      <c r="Z40" s="19"/>
    </row>
    <row r="41" spans="1:26" x14ac:dyDescent="0.2">
      <c r="A41" s="109" t="s">
        <v>23</v>
      </c>
      <c r="B41" s="8"/>
      <c r="C41" s="8" t="s">
        <v>89</v>
      </c>
      <c r="D41" s="9" t="s">
        <v>90</v>
      </c>
      <c r="E41" s="10">
        <v>19</v>
      </c>
      <c r="F41" s="10">
        <v>5</v>
      </c>
      <c r="G41" s="10">
        <v>14</v>
      </c>
      <c r="H41" s="10">
        <v>0</v>
      </c>
      <c r="I41" s="10">
        <v>112</v>
      </c>
      <c r="J41" s="11"/>
      <c r="K41" s="11">
        <v>61.600000000000009</v>
      </c>
      <c r="L41" s="12"/>
      <c r="M41" s="10">
        <v>44</v>
      </c>
      <c r="N41" s="12">
        <v>0.88888888888888884</v>
      </c>
      <c r="O41" s="13">
        <v>1</v>
      </c>
      <c r="P41" s="14">
        <v>1</v>
      </c>
      <c r="Q41" s="11">
        <v>0</v>
      </c>
      <c r="R41" s="11">
        <v>44</v>
      </c>
      <c r="S41" s="12"/>
      <c r="T41" s="15">
        <v>0.71428571428571419</v>
      </c>
      <c r="U41" s="16">
        <v>17.777777777777757</v>
      </c>
      <c r="V41" s="17">
        <v>0</v>
      </c>
      <c r="W41" s="17">
        <v>0</v>
      </c>
      <c r="X41" s="17">
        <v>40</v>
      </c>
      <c r="Y41" s="14">
        <v>0.29999999999999977</v>
      </c>
      <c r="Z41" s="19"/>
    </row>
    <row r="42" spans="1:26" x14ac:dyDescent="0.2">
      <c r="A42" s="110" t="s">
        <v>94</v>
      </c>
      <c r="B42" s="8"/>
      <c r="C42" s="8" t="s">
        <v>89</v>
      </c>
      <c r="D42" s="9" t="s">
        <v>90</v>
      </c>
      <c r="E42" s="10">
        <v>19</v>
      </c>
      <c r="F42" s="10">
        <v>0.5</v>
      </c>
      <c r="G42" s="10">
        <v>18.5</v>
      </c>
      <c r="H42" s="10">
        <v>0</v>
      </c>
      <c r="I42" s="10">
        <v>148</v>
      </c>
      <c r="J42" s="11"/>
      <c r="K42" s="11">
        <v>81.400000000000006</v>
      </c>
      <c r="L42" s="12"/>
      <c r="M42" s="10">
        <v>79</v>
      </c>
      <c r="N42" s="12">
        <v>0.83076923076923082</v>
      </c>
      <c r="O42" s="13">
        <v>0.99600000000000011</v>
      </c>
      <c r="P42" s="14">
        <v>1</v>
      </c>
      <c r="Q42" s="11">
        <v>0</v>
      </c>
      <c r="R42" s="11">
        <v>79</v>
      </c>
      <c r="S42" s="12"/>
      <c r="T42" s="15">
        <v>0.97051597051597049</v>
      </c>
      <c r="U42" s="16">
        <v>6.1538461538461542</v>
      </c>
      <c r="V42" s="17">
        <v>10</v>
      </c>
      <c r="W42" s="17">
        <v>0</v>
      </c>
      <c r="X42" s="17">
        <v>40</v>
      </c>
      <c r="Y42" s="14">
        <v>0.28173076923076923</v>
      </c>
      <c r="Z42" s="19"/>
    </row>
    <row r="43" spans="1:26" x14ac:dyDescent="0.2">
      <c r="A43" s="109" t="s">
        <v>54</v>
      </c>
      <c r="B43" s="8"/>
      <c r="C43" s="8" t="s">
        <v>51</v>
      </c>
      <c r="D43" s="9" t="s">
        <v>52</v>
      </c>
      <c r="E43" s="10">
        <v>20</v>
      </c>
      <c r="F43" s="10">
        <v>6</v>
      </c>
      <c r="G43" s="10">
        <v>14</v>
      </c>
      <c r="H43" s="10"/>
      <c r="I43" s="10">
        <v>112</v>
      </c>
      <c r="J43" s="11"/>
      <c r="K43" s="11">
        <v>70</v>
      </c>
      <c r="L43" s="12"/>
      <c r="M43" s="10">
        <v>56</v>
      </c>
      <c r="N43" s="13">
        <v>0.86842105263157898</v>
      </c>
      <c r="O43" s="13">
        <v>0.99600000000000011</v>
      </c>
      <c r="P43" s="14">
        <v>1</v>
      </c>
      <c r="Q43" s="11">
        <v>0</v>
      </c>
      <c r="R43" s="11">
        <v>56</v>
      </c>
      <c r="S43" s="12"/>
      <c r="T43" s="15">
        <v>0.8</v>
      </c>
      <c r="U43" s="16">
        <v>13.684210526315788</v>
      </c>
      <c r="V43" s="17">
        <v>0</v>
      </c>
      <c r="W43" s="17">
        <v>0</v>
      </c>
      <c r="X43" s="17">
        <v>40</v>
      </c>
      <c r="Y43" s="14">
        <v>0.25394736842105259</v>
      </c>
      <c r="Z43" s="19"/>
    </row>
    <row r="44" spans="1:26" x14ac:dyDescent="0.2">
      <c r="A44" s="108" t="s">
        <v>66</v>
      </c>
      <c r="B44" s="8"/>
      <c r="C44" s="8" t="s">
        <v>51</v>
      </c>
      <c r="D44" s="9" t="s">
        <v>58</v>
      </c>
      <c r="E44" s="10">
        <v>20</v>
      </c>
      <c r="F44" s="10">
        <v>2</v>
      </c>
      <c r="G44" s="10">
        <v>18</v>
      </c>
      <c r="H44" s="10"/>
      <c r="I44" s="10">
        <v>144</v>
      </c>
      <c r="J44" s="11"/>
      <c r="K44" s="11">
        <v>108</v>
      </c>
      <c r="L44" s="12"/>
      <c r="M44" s="10">
        <v>78</v>
      </c>
      <c r="N44" s="13">
        <v>0.85365853658536583</v>
      </c>
      <c r="O44" s="13">
        <v>0.998</v>
      </c>
      <c r="P44" s="14">
        <v>1</v>
      </c>
      <c r="Q44" s="11">
        <v>0</v>
      </c>
      <c r="R44" s="11">
        <v>78</v>
      </c>
      <c r="S44" s="12"/>
      <c r="T44" s="15">
        <v>0.72222222222222221</v>
      </c>
      <c r="U44" s="16">
        <v>10.731707317073159</v>
      </c>
      <c r="V44" s="17">
        <v>0</v>
      </c>
      <c r="W44" s="17">
        <v>0</v>
      </c>
      <c r="X44" s="17">
        <v>40</v>
      </c>
      <c r="Y44" s="14">
        <v>0.22073170731707306</v>
      </c>
      <c r="Z44" s="19"/>
    </row>
    <row r="45" spans="1:26" x14ac:dyDescent="0.2">
      <c r="A45" s="109" t="s">
        <v>93</v>
      </c>
      <c r="B45" s="8"/>
      <c r="C45" s="8" t="s">
        <v>89</v>
      </c>
      <c r="D45" s="9" t="s">
        <v>90</v>
      </c>
      <c r="E45" s="10">
        <v>19</v>
      </c>
      <c r="F45" s="10">
        <v>2</v>
      </c>
      <c r="G45" s="10">
        <v>17</v>
      </c>
      <c r="H45" s="10">
        <v>1.5</v>
      </c>
      <c r="I45" s="10">
        <v>134.5</v>
      </c>
      <c r="J45" s="11"/>
      <c r="K45" s="11">
        <v>73.975000000000009</v>
      </c>
      <c r="L45" s="12"/>
      <c r="M45" s="10">
        <v>71</v>
      </c>
      <c r="N45" s="12">
        <v>0.77777777777777779</v>
      </c>
      <c r="O45" s="13">
        <v>0.99750000000000005</v>
      </c>
      <c r="P45" s="14">
        <v>1</v>
      </c>
      <c r="Q45" s="11">
        <v>0</v>
      </c>
      <c r="R45" s="11">
        <v>71</v>
      </c>
      <c r="S45" s="12"/>
      <c r="T45" s="15">
        <v>0.95978371071307866</v>
      </c>
      <c r="U45" s="16">
        <v>0</v>
      </c>
      <c r="V45" s="17">
        <v>10</v>
      </c>
      <c r="W45" s="17">
        <v>0</v>
      </c>
      <c r="X45" s="17">
        <v>40</v>
      </c>
      <c r="Y45" s="14">
        <v>0.21249999999999999</v>
      </c>
      <c r="Z45" s="19"/>
    </row>
    <row r="46" spans="1:26" x14ac:dyDescent="0.2">
      <c r="A46" s="109" t="s">
        <v>55</v>
      </c>
      <c r="B46" s="8"/>
      <c r="C46" s="8" t="s">
        <v>51</v>
      </c>
      <c r="D46" s="9" t="s">
        <v>52</v>
      </c>
      <c r="E46" s="10">
        <v>20</v>
      </c>
      <c r="F46" s="10">
        <v>5</v>
      </c>
      <c r="G46" s="10">
        <v>15</v>
      </c>
      <c r="H46" s="10"/>
      <c r="I46" s="10">
        <v>120</v>
      </c>
      <c r="J46" s="11"/>
      <c r="K46" s="11">
        <v>75</v>
      </c>
      <c r="L46" s="12"/>
      <c r="M46" s="10">
        <v>33</v>
      </c>
      <c r="N46" s="13">
        <v>0.8214285714285714</v>
      </c>
      <c r="O46" s="13">
        <v>1</v>
      </c>
      <c r="P46" s="14">
        <v>1</v>
      </c>
      <c r="Q46" s="11">
        <v>0</v>
      </c>
      <c r="R46" s="11">
        <v>33</v>
      </c>
      <c r="S46" s="12"/>
      <c r="T46" s="15">
        <v>0.44</v>
      </c>
      <c r="U46" s="16">
        <v>4.2857142857142705</v>
      </c>
      <c r="V46" s="17">
        <v>0</v>
      </c>
      <c r="W46" s="17">
        <v>0</v>
      </c>
      <c r="X46" s="17">
        <v>40</v>
      </c>
      <c r="Y46" s="14">
        <v>0.14821428571428555</v>
      </c>
      <c r="Z46" s="19"/>
    </row>
    <row r="47" spans="1:26" x14ac:dyDescent="0.2">
      <c r="A47" s="109" t="s">
        <v>91</v>
      </c>
      <c r="B47" s="21"/>
      <c r="C47" s="8" t="s">
        <v>89</v>
      </c>
      <c r="D47" s="9" t="s">
        <v>90</v>
      </c>
      <c r="E47" s="10">
        <v>15</v>
      </c>
      <c r="F47" s="10">
        <v>4</v>
      </c>
      <c r="G47" s="10">
        <v>11</v>
      </c>
      <c r="H47" s="10">
        <v>3.5</v>
      </c>
      <c r="I47" s="10">
        <v>84.5</v>
      </c>
      <c r="J47" s="11"/>
      <c r="K47" s="11">
        <v>46.475000000000001</v>
      </c>
      <c r="L47" s="12"/>
      <c r="M47" s="10">
        <v>29</v>
      </c>
      <c r="N47" s="12">
        <v>0.75</v>
      </c>
      <c r="O47" s="13">
        <v>1</v>
      </c>
      <c r="P47" s="14">
        <v>1</v>
      </c>
      <c r="Q47" s="11">
        <v>0</v>
      </c>
      <c r="R47" s="11">
        <v>29</v>
      </c>
      <c r="S47" s="12"/>
      <c r="T47" s="15">
        <v>0.62399139322216246</v>
      </c>
      <c r="U47" s="16">
        <v>0</v>
      </c>
      <c r="V47" s="17">
        <v>0</v>
      </c>
      <c r="W47" s="17">
        <v>0</v>
      </c>
      <c r="X47" s="17">
        <v>40</v>
      </c>
      <c r="Y47" s="14">
        <v>0.1</v>
      </c>
      <c r="Z47" s="19"/>
    </row>
    <row r="48" spans="1:26" x14ac:dyDescent="0.2">
      <c r="A48" s="108" t="s">
        <v>96</v>
      </c>
      <c r="B48" s="8"/>
      <c r="C48" s="8" t="s">
        <v>51</v>
      </c>
      <c r="D48" s="9" t="s">
        <v>58</v>
      </c>
      <c r="E48" s="10">
        <v>20</v>
      </c>
      <c r="F48" s="10">
        <v>0</v>
      </c>
      <c r="G48" s="10">
        <v>20</v>
      </c>
      <c r="H48" s="10"/>
      <c r="I48" s="10">
        <v>160</v>
      </c>
      <c r="J48" s="11"/>
      <c r="K48" s="11">
        <v>5</v>
      </c>
      <c r="L48" s="12"/>
      <c r="M48" s="10">
        <v>9</v>
      </c>
      <c r="N48" s="13" t="s">
        <v>97</v>
      </c>
      <c r="O48" s="13" t="e">
        <v>#N/A</v>
      </c>
      <c r="P48" s="14">
        <v>1</v>
      </c>
      <c r="Q48" s="11">
        <v>0</v>
      </c>
      <c r="R48" s="11">
        <v>9</v>
      </c>
      <c r="S48" s="12"/>
      <c r="T48" s="15">
        <v>1.8</v>
      </c>
      <c r="U48" s="16" t="s">
        <v>97</v>
      </c>
      <c r="V48" s="17">
        <v>40</v>
      </c>
      <c r="W48" s="17">
        <v>0</v>
      </c>
      <c r="X48" s="17" t="e">
        <v>#N/A</v>
      </c>
      <c r="Y48" s="14">
        <v>0</v>
      </c>
      <c r="Z48" s="19" t="s">
        <v>98</v>
      </c>
    </row>
    <row r="49" spans="1:26" x14ac:dyDescent="0.2">
      <c r="A49" s="108" t="s">
        <v>99</v>
      </c>
      <c r="B49" s="21"/>
      <c r="C49" s="8" t="s">
        <v>51</v>
      </c>
      <c r="D49" s="9" t="s">
        <v>58</v>
      </c>
      <c r="E49" s="10">
        <v>20</v>
      </c>
      <c r="F49" s="10">
        <v>7</v>
      </c>
      <c r="G49" s="10">
        <v>13</v>
      </c>
      <c r="H49" s="10"/>
      <c r="I49" s="10">
        <v>104</v>
      </c>
      <c r="J49" s="11"/>
      <c r="K49" s="11">
        <v>5</v>
      </c>
      <c r="L49" s="12"/>
      <c r="M49" s="10">
        <v>1</v>
      </c>
      <c r="N49" s="13" t="s">
        <v>97</v>
      </c>
      <c r="O49" s="13">
        <v>0</v>
      </c>
      <c r="P49" s="14">
        <v>1</v>
      </c>
      <c r="Q49" s="11">
        <v>0</v>
      </c>
      <c r="R49" s="11">
        <v>1</v>
      </c>
      <c r="S49" s="12"/>
      <c r="T49" s="15">
        <v>0.2</v>
      </c>
      <c r="U49" s="16" t="s">
        <v>97</v>
      </c>
      <c r="V49" s="17">
        <v>0</v>
      </c>
      <c r="W49" s="17">
        <v>0</v>
      </c>
      <c r="X49" s="17">
        <v>0</v>
      </c>
      <c r="Y49" s="14">
        <v>0</v>
      </c>
      <c r="Z49" s="19" t="s">
        <v>98</v>
      </c>
    </row>
    <row r="50" spans="1:26" x14ac:dyDescent="0.2">
      <c r="A50" s="109" t="s">
        <v>75</v>
      </c>
      <c r="B50" s="8"/>
      <c r="C50" s="8" t="s">
        <v>76</v>
      </c>
      <c r="D50" s="9" t="s">
        <v>77</v>
      </c>
      <c r="E50" s="10">
        <v>20</v>
      </c>
      <c r="F50" s="10">
        <v>20</v>
      </c>
      <c r="G50" s="10">
        <v>0</v>
      </c>
      <c r="H50" s="10"/>
      <c r="I50" s="10"/>
      <c r="J50" s="11">
        <v>0</v>
      </c>
      <c r="K50" s="11"/>
      <c r="L50" s="10">
        <v>0</v>
      </c>
      <c r="M50" s="10"/>
      <c r="N50" s="13">
        <v>0</v>
      </c>
      <c r="O50" s="13">
        <v>0</v>
      </c>
      <c r="P50" s="14">
        <v>1</v>
      </c>
      <c r="Q50" s="11">
        <v>0</v>
      </c>
      <c r="R50" s="11"/>
      <c r="S50" s="12">
        <v>0</v>
      </c>
      <c r="T50" s="15"/>
      <c r="U50" s="17">
        <v>0</v>
      </c>
      <c r="V50" s="17">
        <v>0</v>
      </c>
      <c r="W50" s="17">
        <v>0</v>
      </c>
      <c r="X50" s="17">
        <v>0</v>
      </c>
      <c r="Y50" s="14">
        <v>0</v>
      </c>
      <c r="Z50" s="26" t="s">
        <v>78</v>
      </c>
    </row>
  </sheetData>
  <autoFilter ref="A3:Z50" xr:uid="{00000000-0009-0000-0000-000002000000}"/>
  <conditionalFormatting sqref="D4:D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{C52645A1-008C-4F21-B18E-BD79ABD64628}</x14:id>
        </ext>
      </extLst>
    </cfRule>
  </conditionalFormatting>
  <hyperlinks>
    <hyperlink ref="A1" location="'2019'!A1" display="'2019'!A1" xr:uid="{00000000-0004-0000-0200-000000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2645A1-008C-4F21-B18E-BD79ABD646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D4:D50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4"/>
  <sheetViews>
    <sheetView zoomScaleNormal="100" workbookViewId="0"/>
  </sheetViews>
  <sheetFormatPr defaultRowHeight="12.75" x14ac:dyDescent="0.2"/>
  <cols>
    <col min="1" max="1" width="21.28515625" bestFit="1" customWidth="1"/>
    <col min="2" max="2" width="7.42578125" customWidth="1"/>
    <col min="3" max="3" width="7.85546875" customWidth="1"/>
    <col min="4" max="4" width="9.5703125" customWidth="1"/>
    <col min="5" max="5" width="13.42578125" customWidth="1"/>
    <col min="6" max="6" width="13" customWidth="1"/>
    <col min="7" max="7" width="8.85546875" customWidth="1"/>
    <col min="8" max="8" width="12.7109375" customWidth="1"/>
    <col min="9" max="9" width="12.85546875" customWidth="1"/>
    <col min="10" max="10" width="11.5703125" customWidth="1"/>
    <col min="11" max="11" width="11.7109375" customWidth="1"/>
    <col min="12" max="12" width="14.85546875" customWidth="1"/>
    <col min="13" max="13" width="13.42578125" customWidth="1"/>
    <col min="14" max="14" width="10.7109375" customWidth="1"/>
    <col min="15" max="15" width="13.140625" customWidth="1"/>
    <col min="16" max="16" width="11.5703125" customWidth="1"/>
    <col min="17" max="17" width="9.5703125" customWidth="1"/>
    <col min="18" max="18" width="10.85546875" customWidth="1"/>
    <col min="19" max="19" width="17.140625" customWidth="1"/>
    <col min="20" max="21" width="16.140625" customWidth="1"/>
    <col min="22" max="22" width="12.42578125" customWidth="1"/>
    <col min="23" max="23" width="8.85546875" customWidth="1"/>
    <col min="24" max="24" width="10.140625" customWidth="1"/>
    <col min="25" max="25" width="11" customWidth="1"/>
    <col min="26" max="26" width="12.85546875" customWidth="1"/>
    <col min="27" max="27" width="8.85546875" customWidth="1"/>
    <col min="28" max="28" width="10.42578125" customWidth="1"/>
    <col min="29" max="29" width="9.5703125" customWidth="1"/>
    <col min="30" max="30" width="17.140625" bestFit="1" customWidth="1"/>
    <col min="36" max="36" width="11.42578125" customWidth="1"/>
  </cols>
  <sheetData>
    <row r="1" spans="1:36" x14ac:dyDescent="0.2">
      <c r="A1" s="33">
        <v>2019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</row>
    <row r="2" spans="1:36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</row>
    <row r="3" spans="1:36" ht="43.5" customHeight="1" x14ac:dyDescent="0.2">
      <c r="A3" s="114"/>
      <c r="B3" s="115"/>
      <c r="C3" s="115"/>
      <c r="D3" s="115"/>
      <c r="E3" s="115"/>
      <c r="F3" s="116"/>
      <c r="G3" s="122" t="s">
        <v>101</v>
      </c>
      <c r="H3" s="123"/>
      <c r="I3" s="123"/>
      <c r="J3" s="123"/>
      <c r="K3" s="124"/>
      <c r="L3" s="114"/>
      <c r="M3" s="115"/>
      <c r="N3" s="115"/>
      <c r="O3" s="115"/>
      <c r="P3" s="117"/>
      <c r="Q3" s="118"/>
      <c r="R3" s="118"/>
      <c r="S3" s="118"/>
      <c r="T3" s="118"/>
      <c r="U3" s="119"/>
      <c r="V3" s="122" t="s">
        <v>108</v>
      </c>
      <c r="W3" s="123"/>
      <c r="X3" s="123"/>
      <c r="Y3" s="123"/>
      <c r="Z3" s="123"/>
      <c r="AA3" s="124"/>
      <c r="AB3" s="124" t="s">
        <v>164</v>
      </c>
      <c r="AC3" s="125"/>
      <c r="AD3" s="125"/>
      <c r="AE3" s="125"/>
      <c r="AF3" s="125"/>
      <c r="AG3" s="125"/>
      <c r="AH3" s="125"/>
      <c r="AI3" s="125"/>
      <c r="AJ3" s="122"/>
    </row>
    <row r="4" spans="1:36" ht="37.5" customHeight="1" x14ac:dyDescent="0.2">
      <c r="A4" s="35" t="s">
        <v>100</v>
      </c>
      <c r="B4" s="35" t="s">
        <v>28</v>
      </c>
      <c r="C4" s="35" t="s">
        <v>30</v>
      </c>
      <c r="D4" s="35" t="s">
        <v>29</v>
      </c>
      <c r="E4" s="35" t="s">
        <v>32</v>
      </c>
      <c r="F4" s="35" t="s">
        <v>33</v>
      </c>
      <c r="G4" s="104" t="s">
        <v>115</v>
      </c>
      <c r="H4" s="104" t="s">
        <v>103</v>
      </c>
      <c r="I4" s="104" t="s">
        <v>105</v>
      </c>
      <c r="J4" s="104" t="s">
        <v>116</v>
      </c>
      <c r="K4" s="104" t="s">
        <v>117</v>
      </c>
      <c r="L4" s="112" t="s">
        <v>124</v>
      </c>
      <c r="M4" s="112" t="s">
        <v>102</v>
      </c>
      <c r="N4" s="112" t="s">
        <v>103</v>
      </c>
      <c r="O4" s="112" t="s">
        <v>126</v>
      </c>
      <c r="P4" s="113" t="s">
        <v>125</v>
      </c>
      <c r="Q4" s="112" t="s">
        <v>104</v>
      </c>
      <c r="R4" s="112" t="s">
        <v>105</v>
      </c>
      <c r="S4" s="112" t="s">
        <v>127</v>
      </c>
      <c r="T4" s="112" t="s">
        <v>106</v>
      </c>
      <c r="U4" s="112" t="s">
        <v>107</v>
      </c>
      <c r="V4" s="104" t="s">
        <v>118</v>
      </c>
      <c r="W4" s="104" t="s">
        <v>119</v>
      </c>
      <c r="X4" s="104" t="s">
        <v>103</v>
      </c>
      <c r="Y4" s="104" t="s">
        <v>120</v>
      </c>
      <c r="Z4" s="104" t="s">
        <v>104</v>
      </c>
      <c r="AA4" s="104" t="s">
        <v>105</v>
      </c>
      <c r="AB4" s="112" t="s">
        <v>109</v>
      </c>
      <c r="AC4" s="112" t="s">
        <v>110</v>
      </c>
      <c r="AD4" s="112" t="s">
        <v>111</v>
      </c>
      <c r="AE4" s="112" t="s">
        <v>112</v>
      </c>
      <c r="AF4" s="112" t="s">
        <v>113</v>
      </c>
      <c r="AG4" s="112" t="s">
        <v>114</v>
      </c>
      <c r="AH4" s="112" t="s">
        <v>45</v>
      </c>
      <c r="AI4" s="112" t="s">
        <v>39</v>
      </c>
      <c r="AJ4" s="35" t="s">
        <v>48</v>
      </c>
    </row>
    <row r="5" spans="1:36" x14ac:dyDescent="0.2">
      <c r="A5" s="37" t="s">
        <v>54</v>
      </c>
      <c r="B5" s="32" t="s">
        <v>52</v>
      </c>
      <c r="C5" s="38">
        <v>1</v>
      </c>
      <c r="D5" s="38">
        <v>21</v>
      </c>
      <c r="E5" s="38"/>
      <c r="F5" s="38">
        <v>160</v>
      </c>
      <c r="G5" s="38">
        <v>100</v>
      </c>
      <c r="H5" s="39">
        <v>0.45</v>
      </c>
      <c r="I5" s="39">
        <v>0.4</v>
      </c>
      <c r="J5" s="39">
        <v>0.9</v>
      </c>
      <c r="K5" s="39">
        <v>0.7</v>
      </c>
      <c r="L5" s="38">
        <v>69</v>
      </c>
      <c r="M5" s="38">
        <v>197</v>
      </c>
      <c r="N5" s="40">
        <v>0.35025380710659898</v>
      </c>
      <c r="O5" s="38">
        <v>73</v>
      </c>
      <c r="P5" s="38">
        <v>19</v>
      </c>
      <c r="Q5" s="38">
        <v>46</v>
      </c>
      <c r="R5" s="40">
        <v>0.41304347826086957</v>
      </c>
      <c r="S5" s="38">
        <v>18</v>
      </c>
      <c r="T5" s="41">
        <v>0.83870967741935487</v>
      </c>
      <c r="U5" s="39">
        <v>0.8125</v>
      </c>
      <c r="V5" s="38"/>
      <c r="W5" s="38"/>
      <c r="X5" s="40" t="e">
        <v>#DIV/0!</v>
      </c>
      <c r="Y5" s="38"/>
      <c r="Z5" s="38"/>
      <c r="AA5" s="40" t="e">
        <v>#DIV/0!</v>
      </c>
      <c r="AB5" s="42">
        <v>0.90547524461119688</v>
      </c>
      <c r="AC5" s="40">
        <v>0.91</v>
      </c>
      <c r="AD5" s="42">
        <v>1.0463069636456734</v>
      </c>
      <c r="AE5" s="43">
        <v>0.99333333333333329</v>
      </c>
      <c r="AF5" s="42">
        <v>0.26856558656696899</v>
      </c>
      <c r="AG5" s="42">
        <v>0.66406250000000022</v>
      </c>
      <c r="AH5" s="42">
        <v>1</v>
      </c>
      <c r="AI5" s="36">
        <v>0.9878787878787878</v>
      </c>
      <c r="AJ5" s="42">
        <v>0.75171974610127268</v>
      </c>
    </row>
    <row r="6" spans="1:36" x14ac:dyDescent="0.2">
      <c r="A6" s="37" t="s">
        <v>53</v>
      </c>
      <c r="B6" s="32" t="s">
        <v>52</v>
      </c>
      <c r="C6" s="38">
        <v>1</v>
      </c>
      <c r="D6" s="38">
        <v>21</v>
      </c>
      <c r="E6" s="38"/>
      <c r="F6" s="38">
        <v>160</v>
      </c>
      <c r="G6" s="38">
        <v>100</v>
      </c>
      <c r="H6" s="39">
        <v>0.45</v>
      </c>
      <c r="I6" s="39">
        <v>0.4</v>
      </c>
      <c r="J6" s="39">
        <v>0.9</v>
      </c>
      <c r="K6" s="39">
        <v>0.7</v>
      </c>
      <c r="L6" s="38">
        <v>58</v>
      </c>
      <c r="M6" s="38">
        <v>204</v>
      </c>
      <c r="N6" s="40">
        <v>0.28431372549019607</v>
      </c>
      <c r="O6" s="38">
        <v>62</v>
      </c>
      <c r="P6" s="38">
        <v>23</v>
      </c>
      <c r="Q6" s="38">
        <v>49</v>
      </c>
      <c r="R6" s="40">
        <v>0.46938775510204084</v>
      </c>
      <c r="S6" s="38">
        <v>26</v>
      </c>
      <c r="T6" s="41">
        <v>0.83018867924528306</v>
      </c>
      <c r="U6" s="39">
        <v>0.55555555555555558</v>
      </c>
      <c r="V6" s="38"/>
      <c r="W6" s="38"/>
      <c r="X6" s="40" t="e">
        <v>#DIV/0!</v>
      </c>
      <c r="Y6" s="38"/>
      <c r="Z6" s="38"/>
      <c r="AA6" s="40" t="e">
        <v>#DIV/0!</v>
      </c>
      <c r="AB6" s="42">
        <v>0.90263883331110217</v>
      </c>
      <c r="AC6" s="40">
        <v>0.88</v>
      </c>
      <c r="AD6" s="42">
        <v>0.85804132973944292</v>
      </c>
      <c r="AE6" s="43">
        <v>0.99</v>
      </c>
      <c r="AF6" s="42">
        <v>0.26600118140888618</v>
      </c>
      <c r="AG6" s="42">
        <v>0.59375000000000011</v>
      </c>
      <c r="AH6" s="42">
        <v>0.2810868343750817</v>
      </c>
      <c r="AI6" s="36">
        <v>0.98181818181818181</v>
      </c>
      <c r="AJ6" s="42">
        <v>0.44194178821362817</v>
      </c>
    </row>
    <row r="7" spans="1:36" x14ac:dyDescent="0.2">
      <c r="A7" s="37" t="s">
        <v>55</v>
      </c>
      <c r="B7" s="32" t="s">
        <v>52</v>
      </c>
      <c r="C7" s="38">
        <v>0</v>
      </c>
      <c r="D7" s="38">
        <v>21</v>
      </c>
      <c r="E7" s="38"/>
      <c r="F7" s="38">
        <v>168</v>
      </c>
      <c r="G7" s="38">
        <v>105</v>
      </c>
      <c r="H7" s="39">
        <v>0.45</v>
      </c>
      <c r="I7" s="39">
        <v>0.4</v>
      </c>
      <c r="J7" s="39">
        <v>0.9</v>
      </c>
      <c r="K7" s="39">
        <v>0.7</v>
      </c>
      <c r="L7" s="38">
        <v>60</v>
      </c>
      <c r="M7" s="38">
        <v>204</v>
      </c>
      <c r="N7" s="40">
        <v>0.29411764705882354</v>
      </c>
      <c r="O7" s="38">
        <v>58</v>
      </c>
      <c r="P7" s="38">
        <v>17</v>
      </c>
      <c r="Q7" s="38">
        <v>52</v>
      </c>
      <c r="R7" s="40">
        <v>0.32692307692307693</v>
      </c>
      <c r="S7" s="38">
        <v>12</v>
      </c>
      <c r="T7" s="41">
        <v>0.94444444444444442</v>
      </c>
      <c r="U7" s="39">
        <v>0.36363636363636365</v>
      </c>
      <c r="V7" s="38"/>
      <c r="W7" s="38"/>
      <c r="X7" s="40" t="e">
        <v>#DIV/0!</v>
      </c>
      <c r="Y7" s="38"/>
      <c r="Z7" s="38"/>
      <c r="AA7" s="40" t="e">
        <v>#DIV/0!</v>
      </c>
      <c r="AB7" s="42">
        <v>0.73545123177476124</v>
      </c>
      <c r="AC7" s="40">
        <v>0.66666666666666663</v>
      </c>
      <c r="AD7" s="42">
        <v>0.78443161776495107</v>
      </c>
      <c r="AE7" s="43">
        <v>0.9966666666666667</v>
      </c>
      <c r="AF7" s="42">
        <v>0.11484653478447929</v>
      </c>
      <c r="AG7" s="42">
        <v>9.3749999999999847E-2</v>
      </c>
      <c r="AH7" s="42">
        <v>0</v>
      </c>
      <c r="AI7" s="36">
        <v>0.99393939393939401</v>
      </c>
      <c r="AJ7" s="42">
        <v>0.15048824635083521</v>
      </c>
    </row>
    <row r="8" spans="1:36" x14ac:dyDescent="0.2">
      <c r="A8" s="37" t="s">
        <v>56</v>
      </c>
      <c r="B8" s="32" t="s">
        <v>52</v>
      </c>
      <c r="C8" s="38">
        <v>6</v>
      </c>
      <c r="D8" s="38">
        <v>21</v>
      </c>
      <c r="E8" s="38"/>
      <c r="F8" s="38">
        <v>120</v>
      </c>
      <c r="G8" s="38">
        <v>75</v>
      </c>
      <c r="H8" s="39">
        <v>0.45</v>
      </c>
      <c r="I8" s="39">
        <v>0.4</v>
      </c>
      <c r="J8" s="39">
        <v>0.9</v>
      </c>
      <c r="K8" s="39">
        <v>0.7</v>
      </c>
      <c r="L8" s="38">
        <v>24</v>
      </c>
      <c r="M8" s="38">
        <v>136</v>
      </c>
      <c r="N8" s="40">
        <v>0.17647058823529413</v>
      </c>
      <c r="O8" s="38">
        <v>27</v>
      </c>
      <c r="P8" s="38">
        <v>24</v>
      </c>
      <c r="Q8" s="38">
        <v>54</v>
      </c>
      <c r="R8" s="40">
        <v>0.44444444444444442</v>
      </c>
      <c r="S8" s="38">
        <v>20</v>
      </c>
      <c r="T8" s="41">
        <v>0.86486486486486491</v>
      </c>
      <c r="U8" s="39">
        <v>0.57894736842105265</v>
      </c>
      <c r="V8" s="38"/>
      <c r="W8" s="38"/>
      <c r="X8" s="40" t="e">
        <v>#DIV/0!</v>
      </c>
      <c r="Y8" s="38"/>
      <c r="Z8" s="38"/>
      <c r="AA8" s="40" t="e">
        <v>#DIV/0!</v>
      </c>
      <c r="AB8" s="42">
        <v>0.75163398692810446</v>
      </c>
      <c r="AC8" s="40">
        <v>0.62666666666666671</v>
      </c>
      <c r="AD8" s="42">
        <v>0.89401431506694662</v>
      </c>
      <c r="AE8" s="43">
        <v>0.9966666666666667</v>
      </c>
      <c r="AF8" s="42">
        <v>0.12947739624869614</v>
      </c>
      <c r="AG8" s="42">
        <v>0</v>
      </c>
      <c r="AH8" s="42">
        <v>0.41845366135347351</v>
      </c>
      <c r="AI8" s="36">
        <v>0.99393939393939401</v>
      </c>
      <c r="AJ8" s="42">
        <v>0.29267088318506806</v>
      </c>
    </row>
    <row r="9" spans="1:36" x14ac:dyDescent="0.2">
      <c r="A9" s="37" t="s">
        <v>128</v>
      </c>
      <c r="B9" s="32" t="s">
        <v>129</v>
      </c>
      <c r="C9" s="38">
        <v>0</v>
      </c>
      <c r="D9" s="38">
        <v>15</v>
      </c>
      <c r="E9" s="38"/>
      <c r="F9" s="38">
        <v>120</v>
      </c>
      <c r="G9" s="38">
        <v>75</v>
      </c>
      <c r="H9" s="39">
        <v>0.45</v>
      </c>
      <c r="I9" s="39">
        <v>0.4</v>
      </c>
      <c r="J9" s="39">
        <v>0.9</v>
      </c>
      <c r="K9" s="39">
        <v>0.7</v>
      </c>
      <c r="L9" s="38">
        <v>48</v>
      </c>
      <c r="M9" s="38">
        <v>169</v>
      </c>
      <c r="N9" s="40">
        <v>0.28402366863905326</v>
      </c>
      <c r="O9" s="38">
        <v>49</v>
      </c>
      <c r="P9" s="38">
        <v>5</v>
      </c>
      <c r="Q9" s="38">
        <v>20</v>
      </c>
      <c r="R9" s="40">
        <v>0.25</v>
      </c>
      <c r="S9" s="38">
        <v>8</v>
      </c>
      <c r="T9" s="41">
        <v>0.82758620689655171</v>
      </c>
      <c r="U9" s="39">
        <v>0.22222222222222221</v>
      </c>
      <c r="V9" s="38"/>
      <c r="W9" s="38"/>
      <c r="X9" s="40" t="e">
        <v>#DIV/0!</v>
      </c>
      <c r="Y9" s="38"/>
      <c r="Z9" s="38"/>
      <c r="AA9" s="40" t="e">
        <v>#DIV/0!</v>
      </c>
      <c r="AB9" s="42">
        <v>0.62808185404339256</v>
      </c>
      <c r="AC9" s="40">
        <v>0.76</v>
      </c>
      <c r="AD9" s="42">
        <v>0.61850027367268745</v>
      </c>
      <c r="AE9" s="43">
        <v>1</v>
      </c>
      <c r="AF9" s="42">
        <v>1.7773664546911001E-2</v>
      </c>
      <c r="AG9" s="42">
        <v>0.31250000000000006</v>
      </c>
      <c r="AH9" s="42">
        <v>0</v>
      </c>
      <c r="AI9" s="36">
        <v>1</v>
      </c>
      <c r="AJ9" s="42">
        <v>0.19730473290938222</v>
      </c>
    </row>
    <row r="10" spans="1:36" x14ac:dyDescent="0.2">
      <c r="A10" s="37" t="s">
        <v>130</v>
      </c>
      <c r="B10" s="32" t="s">
        <v>129</v>
      </c>
      <c r="C10" s="38">
        <v>0</v>
      </c>
      <c r="D10" s="38">
        <v>15</v>
      </c>
      <c r="E10" s="38"/>
      <c r="F10" s="38">
        <v>120</v>
      </c>
      <c r="G10" s="38">
        <v>75</v>
      </c>
      <c r="H10" s="39">
        <v>0.45</v>
      </c>
      <c r="I10" s="39">
        <v>0.4</v>
      </c>
      <c r="J10" s="39">
        <v>0.9</v>
      </c>
      <c r="K10" s="39">
        <v>0.7</v>
      </c>
      <c r="L10" s="38">
        <v>62</v>
      </c>
      <c r="M10" s="38">
        <v>187</v>
      </c>
      <c r="N10" s="40">
        <v>0.33155080213903743</v>
      </c>
      <c r="O10" s="38">
        <v>64</v>
      </c>
      <c r="P10" s="38">
        <v>11</v>
      </c>
      <c r="Q10" s="38">
        <v>35</v>
      </c>
      <c r="R10" s="40">
        <v>0.31428571428571428</v>
      </c>
      <c r="S10" s="38">
        <v>15</v>
      </c>
      <c r="T10" s="41">
        <v>0.91428571428571426</v>
      </c>
      <c r="U10" s="39">
        <v>0.625</v>
      </c>
      <c r="V10" s="38"/>
      <c r="W10" s="38"/>
      <c r="X10" s="40" t="e">
        <v>#DIV/0!</v>
      </c>
      <c r="Y10" s="38"/>
      <c r="Z10" s="38"/>
      <c r="AA10" s="40" t="e">
        <v>#DIV/0!</v>
      </c>
      <c r="AB10" s="42">
        <v>0.76124692301162888</v>
      </c>
      <c r="AC10" s="40">
        <v>1.0533333333333332</v>
      </c>
      <c r="AD10" s="42">
        <v>0.95436507936507931</v>
      </c>
      <c r="AE10" s="43">
        <v>1</v>
      </c>
      <c r="AF10" s="42">
        <v>0.13816847108544056</v>
      </c>
      <c r="AG10" s="42">
        <v>1</v>
      </c>
      <c r="AH10" s="42">
        <v>0.81380438191675253</v>
      </c>
      <c r="AI10" s="36">
        <v>1</v>
      </c>
      <c r="AJ10" s="42">
        <v>0.753155446983789</v>
      </c>
    </row>
    <row r="11" spans="1:36" x14ac:dyDescent="0.2">
      <c r="A11" s="37" t="s">
        <v>131</v>
      </c>
      <c r="B11" s="32" t="s">
        <v>129</v>
      </c>
      <c r="C11" s="38">
        <v>0</v>
      </c>
      <c r="D11" s="38">
        <v>15</v>
      </c>
      <c r="E11" s="38"/>
      <c r="F11" s="38">
        <v>120</v>
      </c>
      <c r="G11" s="38">
        <v>75</v>
      </c>
      <c r="H11" s="39">
        <v>0.45</v>
      </c>
      <c r="I11" s="39">
        <v>0.4</v>
      </c>
      <c r="J11" s="39">
        <v>0.9</v>
      </c>
      <c r="K11" s="39">
        <v>0.7</v>
      </c>
      <c r="L11" s="38">
        <v>57</v>
      </c>
      <c r="M11" s="38">
        <v>201</v>
      </c>
      <c r="N11" s="40">
        <v>0.28358208955223879</v>
      </c>
      <c r="O11" s="38">
        <v>59</v>
      </c>
      <c r="P11" s="38">
        <v>17</v>
      </c>
      <c r="Q11" s="38">
        <v>35</v>
      </c>
      <c r="R11" s="40">
        <v>0.48571428571428571</v>
      </c>
      <c r="S11" s="38">
        <v>19</v>
      </c>
      <c r="T11" s="41">
        <v>0.89189189189189189</v>
      </c>
      <c r="U11" s="39">
        <v>0.75</v>
      </c>
      <c r="V11" s="38"/>
      <c r="W11" s="38"/>
      <c r="X11" s="40" t="e">
        <v>#DIV/0!</v>
      </c>
      <c r="Y11" s="38"/>
      <c r="Z11" s="38"/>
      <c r="AA11" s="40" t="e">
        <v>#DIV/0!</v>
      </c>
      <c r="AB11" s="42">
        <v>0.92223406775645578</v>
      </c>
      <c r="AC11" s="40">
        <v>1.04</v>
      </c>
      <c r="AD11" s="42">
        <v>1.0312097812097811</v>
      </c>
      <c r="AE11" s="43">
        <v>1</v>
      </c>
      <c r="AF11" s="42">
        <v>0.28371727226067106</v>
      </c>
      <c r="AG11" s="42">
        <v>0.96875000000000033</v>
      </c>
      <c r="AH11" s="42">
        <v>1</v>
      </c>
      <c r="AI11" s="36">
        <v>1</v>
      </c>
      <c r="AJ11" s="42">
        <v>0.84736845445213427</v>
      </c>
    </row>
    <row r="12" spans="1:36" x14ac:dyDescent="0.2">
      <c r="A12" s="37" t="s">
        <v>132</v>
      </c>
      <c r="B12" s="32" t="s">
        <v>133</v>
      </c>
      <c r="C12" s="38">
        <v>0</v>
      </c>
      <c r="D12" s="84">
        <v>10</v>
      </c>
      <c r="E12" s="38"/>
      <c r="F12" s="38">
        <v>80</v>
      </c>
      <c r="G12" s="38">
        <v>36</v>
      </c>
      <c r="H12" s="39">
        <v>0.45</v>
      </c>
      <c r="I12" s="39">
        <v>0.4</v>
      </c>
      <c r="J12" s="39">
        <v>0.85</v>
      </c>
      <c r="K12" s="39">
        <v>0.7</v>
      </c>
      <c r="L12" s="38">
        <v>27</v>
      </c>
      <c r="M12" s="38">
        <v>100</v>
      </c>
      <c r="N12" s="40">
        <v>0.27</v>
      </c>
      <c r="O12" s="38">
        <v>31</v>
      </c>
      <c r="P12" s="38">
        <v>4</v>
      </c>
      <c r="Q12" s="38">
        <v>11</v>
      </c>
      <c r="R12" s="40">
        <v>0.36363636363636365</v>
      </c>
      <c r="S12" s="38">
        <v>4</v>
      </c>
      <c r="T12" s="41">
        <v>0.875</v>
      </c>
      <c r="U12" s="39">
        <v>0.33333333333333331</v>
      </c>
      <c r="V12" s="38"/>
      <c r="W12" s="38"/>
      <c r="X12" s="40" t="e">
        <v>#DIV/0!</v>
      </c>
      <c r="Y12" s="38"/>
      <c r="Z12" s="38"/>
      <c r="AA12" s="40" t="e">
        <v>#DIV/0!</v>
      </c>
      <c r="AB12" s="42">
        <v>0.75454545454545452</v>
      </c>
      <c r="AC12" s="40">
        <v>0.97222222222222221</v>
      </c>
      <c r="AD12" s="42">
        <v>0.75280112044817937</v>
      </c>
      <c r="AE12" s="43">
        <v>1</v>
      </c>
      <c r="AF12" s="42">
        <v>0.13210965997408544</v>
      </c>
      <c r="AG12" s="42">
        <v>1</v>
      </c>
      <c r="AH12" s="42">
        <v>0</v>
      </c>
      <c r="AI12" s="36">
        <v>1</v>
      </c>
      <c r="AJ12" s="42">
        <v>0.42642193199481704</v>
      </c>
    </row>
    <row r="13" spans="1:36" x14ac:dyDescent="0.2">
      <c r="A13" s="37" t="s">
        <v>134</v>
      </c>
      <c r="B13" s="32" t="s">
        <v>133</v>
      </c>
      <c r="C13" s="38">
        <v>0</v>
      </c>
      <c r="D13" s="38">
        <v>10</v>
      </c>
      <c r="E13" s="38"/>
      <c r="F13" s="38">
        <v>80</v>
      </c>
      <c r="G13" s="38">
        <v>36</v>
      </c>
      <c r="H13" s="39">
        <v>0.45</v>
      </c>
      <c r="I13" s="39">
        <v>0.4</v>
      </c>
      <c r="J13" s="39">
        <v>0.85</v>
      </c>
      <c r="K13" s="39">
        <v>0.7</v>
      </c>
      <c r="L13" s="38">
        <v>21</v>
      </c>
      <c r="M13" s="38">
        <v>119</v>
      </c>
      <c r="N13" s="40">
        <v>0.17647058823529413</v>
      </c>
      <c r="O13" s="38">
        <v>26</v>
      </c>
      <c r="P13" s="38">
        <v>7</v>
      </c>
      <c r="Q13" s="38">
        <v>19</v>
      </c>
      <c r="R13" s="40">
        <v>0.36842105263157893</v>
      </c>
      <c r="S13" s="38">
        <v>7</v>
      </c>
      <c r="T13" s="41">
        <v>0.88888888888888884</v>
      </c>
      <c r="U13" s="39">
        <v>0.66666666666666663</v>
      </c>
      <c r="V13" s="38"/>
      <c r="W13" s="38"/>
      <c r="X13" s="40" t="e">
        <v>#DIV/0!</v>
      </c>
      <c r="Y13" s="38"/>
      <c r="Z13" s="38"/>
      <c r="AA13" s="40" t="e">
        <v>#DIV/0!</v>
      </c>
      <c r="AB13" s="42">
        <v>0.65660474716202266</v>
      </c>
      <c r="AC13" s="40">
        <v>0.91666666666666663</v>
      </c>
      <c r="AD13" s="42">
        <v>0.99906629318394025</v>
      </c>
      <c r="AE13" s="43">
        <v>1</v>
      </c>
      <c r="AF13" s="42">
        <v>4.3561269551311489E-2</v>
      </c>
      <c r="AG13" s="42">
        <v>0</v>
      </c>
      <c r="AH13" s="42">
        <v>1</v>
      </c>
      <c r="AI13" s="36">
        <v>1</v>
      </c>
      <c r="AJ13" s="42">
        <v>0.50871225391026231</v>
      </c>
    </row>
    <row r="14" spans="1:36" x14ac:dyDescent="0.2">
      <c r="A14" s="44" t="s">
        <v>57</v>
      </c>
      <c r="B14" s="32" t="s">
        <v>58</v>
      </c>
      <c r="C14" s="38">
        <v>4</v>
      </c>
      <c r="D14" s="38">
        <v>21</v>
      </c>
      <c r="E14" s="38"/>
      <c r="F14" s="38">
        <v>136</v>
      </c>
      <c r="G14" s="38">
        <v>102</v>
      </c>
      <c r="H14" s="39">
        <v>0.45</v>
      </c>
      <c r="I14" s="39">
        <v>0.4</v>
      </c>
      <c r="J14" s="39">
        <v>0.85</v>
      </c>
      <c r="K14" s="39">
        <v>0.7</v>
      </c>
      <c r="L14" s="38">
        <v>139</v>
      </c>
      <c r="M14" s="38">
        <v>186</v>
      </c>
      <c r="N14" s="40">
        <v>0.74731182795698925</v>
      </c>
      <c r="O14" s="38">
        <v>137</v>
      </c>
      <c r="P14" s="38">
        <v>29</v>
      </c>
      <c r="Q14" s="38">
        <v>41</v>
      </c>
      <c r="R14" s="40">
        <v>0.70731707317073167</v>
      </c>
      <c r="S14" s="38">
        <v>11</v>
      </c>
      <c r="T14" s="41">
        <v>0.93670886075949367</v>
      </c>
      <c r="U14" s="39">
        <v>0.83333333333333337</v>
      </c>
      <c r="V14" s="38"/>
      <c r="W14" s="38"/>
      <c r="X14" s="40" t="e">
        <v>#DIV/0!</v>
      </c>
      <c r="Y14" s="38"/>
      <c r="Z14" s="38"/>
      <c r="AA14" s="40" t="e">
        <v>#DIV/0!</v>
      </c>
      <c r="AB14" s="42">
        <v>1.7144928169711804</v>
      </c>
      <c r="AC14" s="40">
        <v>1.4509803921568627</v>
      </c>
      <c r="AD14" s="42">
        <v>1.1462433074495624</v>
      </c>
      <c r="AE14" s="43">
        <v>1</v>
      </c>
      <c r="AF14" s="42">
        <v>1</v>
      </c>
      <c r="AG14" s="42">
        <v>0.8490958220744127</v>
      </c>
      <c r="AH14" s="42">
        <v>0.79161299205806335</v>
      </c>
      <c r="AI14" s="36">
        <v>1</v>
      </c>
      <c r="AJ14" s="42">
        <v>0.87137394344554908</v>
      </c>
    </row>
    <row r="15" spans="1:36" x14ac:dyDescent="0.2">
      <c r="A15" s="44" t="s">
        <v>60</v>
      </c>
      <c r="B15" s="32" t="s">
        <v>58</v>
      </c>
      <c r="C15" s="38">
        <v>3</v>
      </c>
      <c r="D15" s="38">
        <v>21</v>
      </c>
      <c r="E15" s="38"/>
      <c r="F15" s="38">
        <v>144</v>
      </c>
      <c r="G15" s="38">
        <v>108</v>
      </c>
      <c r="H15" s="39">
        <v>0.45</v>
      </c>
      <c r="I15" s="39">
        <v>0.4</v>
      </c>
      <c r="J15" s="39">
        <v>0.85</v>
      </c>
      <c r="K15" s="39">
        <v>0.7</v>
      </c>
      <c r="L15" s="38">
        <v>147</v>
      </c>
      <c r="M15" s="38">
        <v>213</v>
      </c>
      <c r="N15" s="40">
        <v>0.6901408450704225</v>
      </c>
      <c r="O15" s="38">
        <v>151</v>
      </c>
      <c r="P15" s="38">
        <v>16</v>
      </c>
      <c r="Q15" s="38">
        <v>31</v>
      </c>
      <c r="R15" s="40">
        <v>0.5161290322580645</v>
      </c>
      <c r="S15" s="38">
        <v>11</v>
      </c>
      <c r="T15" s="41">
        <v>0.90654205607476634</v>
      </c>
      <c r="U15" s="39">
        <v>0.77777777777777779</v>
      </c>
      <c r="V15" s="38"/>
      <c r="W15" s="38"/>
      <c r="X15" s="40" t="e">
        <v>#DIV/0!</v>
      </c>
      <c r="Y15" s="38"/>
      <c r="Z15" s="38"/>
      <c r="AA15" s="40" t="e">
        <v>#DIV/0!</v>
      </c>
      <c r="AB15" s="42">
        <v>1.4119844515119389</v>
      </c>
      <c r="AC15" s="40">
        <v>1.5</v>
      </c>
      <c r="AD15" s="42">
        <v>1.0888155885407123</v>
      </c>
      <c r="AE15" s="43">
        <v>1</v>
      </c>
      <c r="AF15" s="42">
        <v>0.72650157869523957</v>
      </c>
      <c r="AG15" s="42">
        <v>0.8863368669022379</v>
      </c>
      <c r="AH15" s="42">
        <v>0.69148002736086223</v>
      </c>
      <c r="AI15" s="36">
        <v>1</v>
      </c>
      <c r="AJ15" s="42">
        <v>0.78779338675406407</v>
      </c>
    </row>
    <row r="16" spans="1:36" x14ac:dyDescent="0.2">
      <c r="A16" s="44" t="s">
        <v>68</v>
      </c>
      <c r="B16" s="32" t="s">
        <v>58</v>
      </c>
      <c r="C16" s="38">
        <v>3</v>
      </c>
      <c r="D16" s="38">
        <v>21</v>
      </c>
      <c r="E16" s="38"/>
      <c r="F16" s="38">
        <v>144</v>
      </c>
      <c r="G16" s="38">
        <v>108</v>
      </c>
      <c r="H16" s="39">
        <v>0.45</v>
      </c>
      <c r="I16" s="39">
        <v>0.4</v>
      </c>
      <c r="J16" s="39">
        <v>0.85</v>
      </c>
      <c r="K16" s="39">
        <v>0.7</v>
      </c>
      <c r="L16" s="38">
        <v>123</v>
      </c>
      <c r="M16" s="38">
        <v>136</v>
      </c>
      <c r="N16" s="40">
        <v>0.90441176470588236</v>
      </c>
      <c r="O16" s="38">
        <v>130</v>
      </c>
      <c r="P16" s="38">
        <v>18</v>
      </c>
      <c r="Q16" s="38">
        <v>33</v>
      </c>
      <c r="R16" s="40">
        <v>0.54545454545454541</v>
      </c>
      <c r="S16" s="38">
        <v>11</v>
      </c>
      <c r="T16" s="41">
        <v>0.87155963302752293</v>
      </c>
      <c r="U16" s="39">
        <v>0.6</v>
      </c>
      <c r="V16" s="38"/>
      <c r="W16" s="38"/>
      <c r="X16" s="40" t="e">
        <v>#DIV/0!</v>
      </c>
      <c r="Y16" s="38"/>
      <c r="Z16" s="38"/>
      <c r="AA16" s="40" t="e">
        <v>#DIV/0!</v>
      </c>
      <c r="AB16" s="42">
        <v>1.6867201426024954</v>
      </c>
      <c r="AC16" s="40">
        <v>1.3055555555555556</v>
      </c>
      <c r="AD16" s="42">
        <v>0.94125356564644214</v>
      </c>
      <c r="AE16" s="43">
        <v>1</v>
      </c>
      <c r="AF16" s="42">
        <v>0.97489066927549162</v>
      </c>
      <c r="AG16" s="42">
        <v>0.7386140557518649</v>
      </c>
      <c r="AH16" s="42">
        <v>0.43418576058749697</v>
      </c>
      <c r="AI16" s="36">
        <v>1</v>
      </c>
      <c r="AJ16" s="42">
        <v>0.69023665481565655</v>
      </c>
    </row>
    <row r="17" spans="1:36" x14ac:dyDescent="0.2">
      <c r="A17" s="44" t="s">
        <v>69</v>
      </c>
      <c r="B17" s="32" t="s">
        <v>58</v>
      </c>
      <c r="C17" s="38">
        <v>3</v>
      </c>
      <c r="D17" s="38">
        <v>21</v>
      </c>
      <c r="E17" s="38">
        <v>36.5</v>
      </c>
      <c r="F17" s="46">
        <v>107.5</v>
      </c>
      <c r="G17" s="46">
        <v>80.625</v>
      </c>
      <c r="H17" s="39">
        <v>0.45</v>
      </c>
      <c r="I17" s="39">
        <v>0.4</v>
      </c>
      <c r="J17" s="39">
        <v>0.85</v>
      </c>
      <c r="K17" s="39">
        <v>0.7</v>
      </c>
      <c r="L17" s="38">
        <v>96</v>
      </c>
      <c r="M17" s="38">
        <v>159</v>
      </c>
      <c r="N17" s="40">
        <v>0.60377358490566035</v>
      </c>
      <c r="O17" s="38">
        <v>116</v>
      </c>
      <c r="P17" s="38">
        <v>20</v>
      </c>
      <c r="Q17" s="38">
        <v>32</v>
      </c>
      <c r="R17" s="40">
        <v>0.625</v>
      </c>
      <c r="S17" s="38">
        <v>17</v>
      </c>
      <c r="T17" s="41">
        <v>0.88636363636363635</v>
      </c>
      <c r="U17" s="39">
        <v>1</v>
      </c>
      <c r="V17" s="38"/>
      <c r="W17" s="38"/>
      <c r="X17" s="40" t="e">
        <v>#DIV/0!</v>
      </c>
      <c r="Y17" s="38"/>
      <c r="Z17" s="38"/>
      <c r="AA17" s="40" t="e">
        <v>#DIV/0!</v>
      </c>
      <c r="AB17" s="42">
        <v>1.452109538784067</v>
      </c>
      <c r="AC17" s="40">
        <v>1.6496124031007753</v>
      </c>
      <c r="AD17" s="42">
        <v>1.2356760886172651</v>
      </c>
      <c r="AE17" s="43">
        <v>0.99250000000000005</v>
      </c>
      <c r="AF17" s="42">
        <v>0.76277875075619328</v>
      </c>
      <c r="AG17" s="42">
        <v>1</v>
      </c>
      <c r="AH17" s="42">
        <v>0.94755109459095022</v>
      </c>
      <c r="AI17" s="36">
        <v>0.98636363636363644</v>
      </c>
      <c r="AJ17" s="42">
        <v>0.93021255162398242</v>
      </c>
    </row>
    <row r="18" spans="1:36" x14ac:dyDescent="0.2">
      <c r="A18" s="44" t="s">
        <v>66</v>
      </c>
      <c r="B18" s="32" t="s">
        <v>58</v>
      </c>
      <c r="C18" s="38">
        <v>2</v>
      </c>
      <c r="D18" s="38">
        <v>21</v>
      </c>
      <c r="E18" s="38"/>
      <c r="F18" s="38">
        <v>152</v>
      </c>
      <c r="G18" s="38">
        <v>114</v>
      </c>
      <c r="H18" s="39">
        <v>0.45</v>
      </c>
      <c r="I18" s="39">
        <v>0.4</v>
      </c>
      <c r="J18" s="39">
        <v>0.85</v>
      </c>
      <c r="K18" s="39">
        <v>0.7</v>
      </c>
      <c r="L18" s="38">
        <v>113</v>
      </c>
      <c r="M18" s="38">
        <v>178</v>
      </c>
      <c r="N18" s="40">
        <v>0.6348314606741573</v>
      </c>
      <c r="O18" s="38">
        <v>137</v>
      </c>
      <c r="P18" s="38">
        <v>20</v>
      </c>
      <c r="Q18" s="38">
        <v>48</v>
      </c>
      <c r="R18" s="40">
        <v>0.41666666666666669</v>
      </c>
      <c r="S18" s="38">
        <v>12</v>
      </c>
      <c r="T18" s="41">
        <v>0.94736842105263153</v>
      </c>
      <c r="U18" s="39">
        <v>0.8</v>
      </c>
      <c r="V18" s="38"/>
      <c r="W18" s="38"/>
      <c r="X18" s="40" t="e">
        <v>#DIV/0!</v>
      </c>
      <c r="Y18" s="38"/>
      <c r="Z18" s="38"/>
      <c r="AA18" s="40" t="e">
        <v>#DIV/0!</v>
      </c>
      <c r="AB18" s="42">
        <v>1.2262016229712858</v>
      </c>
      <c r="AC18" s="40">
        <v>1.3070175438596492</v>
      </c>
      <c r="AD18" s="42">
        <v>1.128704113224237</v>
      </c>
      <c r="AE18" s="43">
        <v>1</v>
      </c>
      <c r="AF18" s="42">
        <v>0.55853494995667763</v>
      </c>
      <c r="AG18" s="42">
        <v>0.73972475358006329</v>
      </c>
      <c r="AH18" s="42">
        <v>0.76103104401012855</v>
      </c>
      <c r="AI18" s="36">
        <v>1</v>
      </c>
      <c r="AJ18" s="42">
        <v>0.73803683366940598</v>
      </c>
    </row>
    <row r="19" spans="1:36" x14ac:dyDescent="0.2">
      <c r="A19" s="44" t="s">
        <v>121</v>
      </c>
      <c r="B19" s="32" t="s">
        <v>58</v>
      </c>
      <c r="C19" s="38">
        <v>6</v>
      </c>
      <c r="D19" s="38">
        <v>21</v>
      </c>
      <c r="E19" s="38"/>
      <c r="F19" s="38">
        <v>120</v>
      </c>
      <c r="G19" s="38">
        <v>90</v>
      </c>
      <c r="H19" s="39">
        <v>0.45</v>
      </c>
      <c r="I19" s="39">
        <v>0.4</v>
      </c>
      <c r="J19" s="39">
        <v>0.85</v>
      </c>
      <c r="K19" s="39">
        <v>0.7</v>
      </c>
      <c r="L19" s="38">
        <v>92</v>
      </c>
      <c r="M19" s="38">
        <v>156</v>
      </c>
      <c r="N19" s="40">
        <v>0.58974358974358976</v>
      </c>
      <c r="O19" s="38">
        <v>99</v>
      </c>
      <c r="P19" s="38">
        <v>12</v>
      </c>
      <c r="Q19" s="38">
        <v>26</v>
      </c>
      <c r="R19" s="40">
        <v>0.46153846153846156</v>
      </c>
      <c r="S19" s="38">
        <v>7</v>
      </c>
      <c r="T19" s="41">
        <v>0.87654320987654322</v>
      </c>
      <c r="U19" s="39">
        <v>0.8</v>
      </c>
      <c r="V19" s="38"/>
      <c r="W19" s="38"/>
      <c r="X19" s="40" t="e">
        <v>#DIV/0!</v>
      </c>
      <c r="Y19" s="38"/>
      <c r="Z19" s="38"/>
      <c r="AA19" s="40" t="e">
        <v>#DIV/0!</v>
      </c>
      <c r="AB19" s="42">
        <v>1.2321937321937322</v>
      </c>
      <c r="AC19" s="40">
        <v>1.1777777777777778</v>
      </c>
      <c r="AD19" s="42">
        <v>1.0870422242971265</v>
      </c>
      <c r="AE19" s="43">
        <v>0.99750000000000005</v>
      </c>
      <c r="AF19" s="42">
        <v>0.56395242794984612</v>
      </c>
      <c r="AG19" s="42">
        <v>0.64153906556733409</v>
      </c>
      <c r="AH19" s="42">
        <v>0.68838792789091652</v>
      </c>
      <c r="AI19" s="36">
        <v>0.99545454545454559</v>
      </c>
      <c r="AJ19" s="42">
        <v>0.68015283096199064</v>
      </c>
    </row>
    <row r="20" spans="1:36" x14ac:dyDescent="0.2">
      <c r="A20" s="44" t="s">
        <v>67</v>
      </c>
      <c r="B20" s="32" t="s">
        <v>58</v>
      </c>
      <c r="C20" s="38">
        <v>3</v>
      </c>
      <c r="D20" s="38">
        <v>21</v>
      </c>
      <c r="E20" s="38"/>
      <c r="F20" s="38">
        <v>144</v>
      </c>
      <c r="G20" s="38">
        <v>108</v>
      </c>
      <c r="H20" s="39">
        <v>0.45</v>
      </c>
      <c r="I20" s="39">
        <v>0.4</v>
      </c>
      <c r="J20" s="39">
        <v>0.85</v>
      </c>
      <c r="K20" s="39">
        <v>0.7</v>
      </c>
      <c r="L20" s="38">
        <v>102</v>
      </c>
      <c r="M20" s="38">
        <v>178</v>
      </c>
      <c r="N20" s="40">
        <v>0.5730337078651685</v>
      </c>
      <c r="O20" s="38">
        <v>113</v>
      </c>
      <c r="P20" s="38">
        <v>16</v>
      </c>
      <c r="Q20" s="38">
        <v>32</v>
      </c>
      <c r="R20" s="40">
        <v>0.5</v>
      </c>
      <c r="S20" s="38">
        <v>9</v>
      </c>
      <c r="T20" s="41">
        <v>0.80808080808080807</v>
      </c>
      <c r="U20" s="39">
        <v>0.6</v>
      </c>
      <c r="V20" s="38"/>
      <c r="W20" s="38"/>
      <c r="X20" s="40" t="e">
        <v>#DIV/0!</v>
      </c>
      <c r="Y20" s="38"/>
      <c r="Z20" s="38"/>
      <c r="AA20" s="40" t="e">
        <v>#DIV/0!</v>
      </c>
      <c r="AB20" s="42">
        <v>1.261704119850187</v>
      </c>
      <c r="AC20" s="40">
        <v>1.1296296296296295</v>
      </c>
      <c r="AD20" s="42">
        <v>0.90391308038366858</v>
      </c>
      <c r="AE20" s="43">
        <v>1</v>
      </c>
      <c r="AF20" s="42">
        <v>0.59063282875092527</v>
      </c>
      <c r="AG20" s="42">
        <v>0.60496008375867028</v>
      </c>
      <c r="AH20" s="42">
        <v>0.36907759394538708</v>
      </c>
      <c r="AI20" s="36">
        <v>1</v>
      </c>
      <c r="AJ20" s="42">
        <v>0.54724562845594094</v>
      </c>
    </row>
    <row r="21" spans="1:36" x14ac:dyDescent="0.2">
      <c r="A21" s="44" t="s">
        <v>122</v>
      </c>
      <c r="B21" s="32" t="s">
        <v>58</v>
      </c>
      <c r="C21" s="38">
        <v>2</v>
      </c>
      <c r="D21" s="38">
        <v>21</v>
      </c>
      <c r="E21" s="38"/>
      <c r="F21" s="38">
        <v>152</v>
      </c>
      <c r="G21" s="38">
        <v>114</v>
      </c>
      <c r="H21" s="39">
        <v>0.45</v>
      </c>
      <c r="I21" s="39">
        <v>0.4</v>
      </c>
      <c r="J21" s="39">
        <v>0.85</v>
      </c>
      <c r="K21" s="39">
        <v>0.7</v>
      </c>
      <c r="L21" s="38">
        <v>111</v>
      </c>
      <c r="M21" s="38">
        <v>175</v>
      </c>
      <c r="N21" s="40">
        <v>0.63428571428571423</v>
      </c>
      <c r="O21" s="38">
        <v>111</v>
      </c>
      <c r="P21" s="38">
        <v>14</v>
      </c>
      <c r="Q21" s="38">
        <v>29</v>
      </c>
      <c r="R21" s="40">
        <v>0.48275862068965519</v>
      </c>
      <c r="S21" s="38">
        <v>5</v>
      </c>
      <c r="T21" s="41">
        <v>0.9375</v>
      </c>
      <c r="U21" s="39">
        <v>1</v>
      </c>
      <c r="V21" s="38"/>
      <c r="W21" s="38"/>
      <c r="X21" s="40" t="e">
        <v>#DIV/0!</v>
      </c>
      <c r="Y21" s="38"/>
      <c r="Z21" s="38"/>
      <c r="AA21" s="40" t="e">
        <v>#DIV/0!</v>
      </c>
      <c r="AB21" s="42">
        <v>1.3082101806239737</v>
      </c>
      <c r="AC21" s="40">
        <v>1.0175438596491229</v>
      </c>
      <c r="AD21" s="42">
        <v>1.2657563025210083</v>
      </c>
      <c r="AE21" s="43">
        <v>0.99750000000000005</v>
      </c>
      <c r="AF21" s="42">
        <v>0.63267905178156614</v>
      </c>
      <c r="AG21" s="42">
        <v>0.51980658359680121</v>
      </c>
      <c r="AH21" s="42">
        <v>1</v>
      </c>
      <c r="AI21" s="36">
        <v>0.99545454545454559</v>
      </c>
      <c r="AJ21" s="42">
        <v>0.78202323998080825</v>
      </c>
    </row>
    <row r="22" spans="1:36" x14ac:dyDescent="0.2">
      <c r="A22" s="44" t="s">
        <v>59</v>
      </c>
      <c r="B22" s="32" t="s">
        <v>58</v>
      </c>
      <c r="C22" s="38">
        <v>4</v>
      </c>
      <c r="D22" s="38">
        <v>21</v>
      </c>
      <c r="E22" s="38"/>
      <c r="F22" s="38">
        <v>136</v>
      </c>
      <c r="G22" s="38">
        <v>102</v>
      </c>
      <c r="H22" s="39">
        <v>0.45</v>
      </c>
      <c r="I22" s="39">
        <v>0.4</v>
      </c>
      <c r="J22" s="39">
        <v>0.85</v>
      </c>
      <c r="K22" s="39">
        <v>0.7</v>
      </c>
      <c r="L22" s="38">
        <v>80</v>
      </c>
      <c r="M22" s="38">
        <v>148</v>
      </c>
      <c r="N22" s="40">
        <v>0.54054054054054057</v>
      </c>
      <c r="O22" s="38">
        <v>101</v>
      </c>
      <c r="P22" s="38">
        <v>17</v>
      </c>
      <c r="Q22" s="38">
        <v>45</v>
      </c>
      <c r="R22" s="40">
        <v>0.37777777777777777</v>
      </c>
      <c r="S22" s="38">
        <v>13</v>
      </c>
      <c r="T22" s="41">
        <v>0.82926829268292679</v>
      </c>
      <c r="U22" s="39">
        <v>0.875</v>
      </c>
      <c r="V22" s="38"/>
      <c r="W22" s="38"/>
      <c r="X22" s="40" t="e">
        <v>#DIV/0!</v>
      </c>
      <c r="Y22" s="38"/>
      <c r="Z22" s="38"/>
      <c r="AA22" s="40" t="e">
        <v>#DIV/0!</v>
      </c>
      <c r="AB22" s="42">
        <v>1.0728228228228227</v>
      </c>
      <c r="AC22" s="40">
        <v>1.1176470588235294</v>
      </c>
      <c r="AD22" s="42">
        <v>1.1128048780487805</v>
      </c>
      <c r="AE22" s="43">
        <v>1</v>
      </c>
      <c r="AF22" s="42">
        <v>0.41986486842508119</v>
      </c>
      <c r="AG22" s="42">
        <v>0.59585671724520195</v>
      </c>
      <c r="AH22" s="42">
        <v>0.7333085855042738</v>
      </c>
      <c r="AI22" s="36">
        <v>1</v>
      </c>
      <c r="AJ22" s="42">
        <v>0.65605342306028636</v>
      </c>
    </row>
    <row r="23" spans="1:36" x14ac:dyDescent="0.2">
      <c r="A23" s="44" t="s">
        <v>63</v>
      </c>
      <c r="B23" s="32" t="s">
        <v>58</v>
      </c>
      <c r="C23" s="38">
        <v>1</v>
      </c>
      <c r="D23" s="38">
        <v>21</v>
      </c>
      <c r="E23" s="38"/>
      <c r="F23" s="38">
        <v>160</v>
      </c>
      <c r="G23" s="38">
        <v>120</v>
      </c>
      <c r="H23" s="39">
        <v>0.45</v>
      </c>
      <c r="I23" s="39">
        <v>0.4</v>
      </c>
      <c r="J23" s="39">
        <v>0.85</v>
      </c>
      <c r="K23" s="39">
        <v>0.7</v>
      </c>
      <c r="L23" s="38">
        <v>86</v>
      </c>
      <c r="M23" s="38">
        <v>152</v>
      </c>
      <c r="N23" s="40">
        <v>0.56578947368421051</v>
      </c>
      <c r="O23" s="38">
        <v>100</v>
      </c>
      <c r="P23" s="38">
        <v>12</v>
      </c>
      <c r="Q23" s="38">
        <v>21</v>
      </c>
      <c r="R23" s="40">
        <v>0.5714285714285714</v>
      </c>
      <c r="S23" s="38">
        <v>13</v>
      </c>
      <c r="T23" s="41">
        <v>0.83439490445859876</v>
      </c>
      <c r="U23" s="39">
        <v>0.6428571428571429</v>
      </c>
      <c r="V23" s="38"/>
      <c r="W23" s="38"/>
      <c r="X23" s="40" t="e">
        <v>#DIV/0!</v>
      </c>
      <c r="Y23" s="38"/>
      <c r="Z23" s="38"/>
      <c r="AA23" s="40" t="e">
        <v>#DIV/0!</v>
      </c>
      <c r="AB23" s="42">
        <v>1.342940685045948</v>
      </c>
      <c r="AC23" s="40">
        <v>0.94166666666666665</v>
      </c>
      <c r="AD23" s="42">
        <v>0.95000420550385767</v>
      </c>
      <c r="AE23" s="43">
        <v>1</v>
      </c>
      <c r="AF23" s="42">
        <v>0.66407897064367039</v>
      </c>
      <c r="AG23" s="42">
        <v>0.46216136631330978</v>
      </c>
      <c r="AH23" s="42">
        <v>0.4494436800829808</v>
      </c>
      <c r="AI23" s="36">
        <v>1</v>
      </c>
      <c r="AJ23" s="42">
        <v>0.55124167605591934</v>
      </c>
    </row>
    <row r="24" spans="1:36" x14ac:dyDescent="0.2">
      <c r="A24" s="44" t="s">
        <v>71</v>
      </c>
      <c r="B24" s="32" t="s">
        <v>58</v>
      </c>
      <c r="C24" s="38">
        <v>6</v>
      </c>
      <c r="D24" s="38">
        <v>21</v>
      </c>
      <c r="E24" s="38"/>
      <c r="F24" s="38">
        <v>120</v>
      </c>
      <c r="G24" s="38">
        <v>90</v>
      </c>
      <c r="H24" s="39">
        <v>0.45</v>
      </c>
      <c r="I24" s="39">
        <v>0.4</v>
      </c>
      <c r="J24" s="39">
        <v>0.85</v>
      </c>
      <c r="K24" s="39">
        <v>0.7</v>
      </c>
      <c r="L24" s="38">
        <v>81</v>
      </c>
      <c r="M24" s="38">
        <v>141</v>
      </c>
      <c r="N24" s="40">
        <v>0.57446808510638303</v>
      </c>
      <c r="O24" s="38">
        <v>92</v>
      </c>
      <c r="P24" s="38">
        <v>6</v>
      </c>
      <c r="Q24" s="38">
        <v>20</v>
      </c>
      <c r="R24" s="40">
        <v>0.3</v>
      </c>
      <c r="S24" s="38">
        <v>2</v>
      </c>
      <c r="T24" s="41">
        <v>0.81521739130434778</v>
      </c>
      <c r="U24" s="39">
        <v>0.5</v>
      </c>
      <c r="V24" s="38"/>
      <c r="W24" s="38"/>
      <c r="X24" s="40" t="e">
        <v>#DIV/0!</v>
      </c>
      <c r="Y24" s="38"/>
      <c r="Z24" s="38"/>
      <c r="AA24" s="40" t="e">
        <v>#DIV/0!</v>
      </c>
      <c r="AB24" s="42">
        <v>1.0132978723404256</v>
      </c>
      <c r="AC24" s="40">
        <v>1.0444444444444445</v>
      </c>
      <c r="AD24" s="42">
        <v>0.83668249908659109</v>
      </c>
      <c r="AE24" s="43">
        <v>0.9966666666666667</v>
      </c>
      <c r="AF24" s="42">
        <v>0.36604824103871181</v>
      </c>
      <c r="AG24" s="42">
        <v>0.54024342363564981</v>
      </c>
      <c r="AH24" s="42">
        <v>0.25185201801266266</v>
      </c>
      <c r="AI24" s="36">
        <v>0.99393939393939401</v>
      </c>
      <c r="AJ24" s="42">
        <v>0.43541742189744176</v>
      </c>
    </row>
    <row r="25" spans="1:36" x14ac:dyDescent="0.2">
      <c r="A25" s="38" t="s">
        <v>74</v>
      </c>
      <c r="B25" s="32" t="s">
        <v>58</v>
      </c>
      <c r="C25" s="38">
        <v>4</v>
      </c>
      <c r="D25" s="38">
        <v>21</v>
      </c>
      <c r="E25" s="38"/>
      <c r="F25" s="38">
        <v>136</v>
      </c>
      <c r="G25" s="38">
        <v>102</v>
      </c>
      <c r="H25" s="39">
        <v>0.45</v>
      </c>
      <c r="I25" s="39">
        <v>0.4</v>
      </c>
      <c r="J25" s="39">
        <v>0.85</v>
      </c>
      <c r="K25" s="39">
        <v>0.7</v>
      </c>
      <c r="L25" s="38">
        <v>71</v>
      </c>
      <c r="M25" s="38">
        <v>118</v>
      </c>
      <c r="N25" s="40">
        <v>0.60169491525423724</v>
      </c>
      <c r="O25" s="38">
        <v>72</v>
      </c>
      <c r="P25" s="38">
        <v>23</v>
      </c>
      <c r="Q25" s="38">
        <v>46</v>
      </c>
      <c r="R25" s="40">
        <v>0.5</v>
      </c>
      <c r="S25" s="38">
        <v>19</v>
      </c>
      <c r="T25" s="41">
        <v>0.80327868852459017</v>
      </c>
      <c r="U25" s="39">
        <v>0.75</v>
      </c>
      <c r="V25" s="38"/>
      <c r="W25" s="38"/>
      <c r="X25" s="40" t="e">
        <v>#DIV/0!</v>
      </c>
      <c r="Y25" s="38"/>
      <c r="Z25" s="38"/>
      <c r="AA25" s="40" t="e">
        <v>#DIV/0!</v>
      </c>
      <c r="AB25" s="42">
        <v>1.2935499058380415</v>
      </c>
      <c r="AC25" s="40">
        <v>0.89215686274509809</v>
      </c>
      <c r="AD25" s="42">
        <v>1.0082311613169859</v>
      </c>
      <c r="AE25" s="43">
        <v>0.995</v>
      </c>
      <c r="AF25" s="42">
        <v>0.61942466787796902</v>
      </c>
      <c r="AG25" s="42">
        <v>0.42454791103720635</v>
      </c>
      <c r="AH25" s="42">
        <v>0.55097022199761925</v>
      </c>
      <c r="AI25" s="36">
        <v>0.99090909090909085</v>
      </c>
      <c r="AJ25" s="42">
        <v>0.57072830477671255</v>
      </c>
    </row>
    <row r="26" spans="1:36" x14ac:dyDescent="0.2">
      <c r="A26" s="44" t="s">
        <v>65</v>
      </c>
      <c r="B26" s="32" t="s">
        <v>58</v>
      </c>
      <c r="C26" s="38">
        <v>8</v>
      </c>
      <c r="D26" s="38">
        <v>21</v>
      </c>
      <c r="E26" s="38"/>
      <c r="F26" s="38">
        <v>104</v>
      </c>
      <c r="G26" s="38">
        <v>78</v>
      </c>
      <c r="H26" s="39">
        <v>0.45</v>
      </c>
      <c r="I26" s="39">
        <v>0.4</v>
      </c>
      <c r="J26" s="39">
        <v>0.85</v>
      </c>
      <c r="K26" s="39">
        <v>0.7</v>
      </c>
      <c r="L26" s="38">
        <v>62</v>
      </c>
      <c r="M26" s="38">
        <v>139</v>
      </c>
      <c r="N26" s="40">
        <v>0.4460431654676259</v>
      </c>
      <c r="O26" s="38">
        <v>75</v>
      </c>
      <c r="P26" s="38">
        <v>6</v>
      </c>
      <c r="Q26" s="38">
        <v>17</v>
      </c>
      <c r="R26" s="40">
        <v>0.35294117647058826</v>
      </c>
      <c r="S26" s="38">
        <v>6</v>
      </c>
      <c r="T26" s="41">
        <v>0.79761904761904767</v>
      </c>
      <c r="U26" s="39">
        <v>0.35714285714285715</v>
      </c>
      <c r="V26" s="38"/>
      <c r="W26" s="38"/>
      <c r="X26" s="40" t="e">
        <v>#DIV/0!</v>
      </c>
      <c r="Y26" s="38"/>
      <c r="Z26" s="38"/>
      <c r="AA26" s="40" t="e">
        <v>#DIV/0!</v>
      </c>
      <c r="AB26" s="42">
        <v>0.93677998777448623</v>
      </c>
      <c r="AC26" s="40">
        <v>1.0384615384615385</v>
      </c>
      <c r="AD26" s="42">
        <v>0.7242897158863546</v>
      </c>
      <c r="AE26" s="43">
        <v>1</v>
      </c>
      <c r="AF26" s="42">
        <v>0.29686826778873576</v>
      </c>
      <c r="AG26" s="42">
        <v>0.53569810636948456</v>
      </c>
      <c r="AH26" s="42">
        <v>5.5880058717670135E-2</v>
      </c>
      <c r="AI26" s="36">
        <v>1</v>
      </c>
      <c r="AJ26" s="42">
        <v>0.34243510895566054</v>
      </c>
    </row>
    <row r="27" spans="1:36" x14ac:dyDescent="0.2">
      <c r="A27" s="44" t="s">
        <v>62</v>
      </c>
      <c r="B27" s="32" t="s">
        <v>58</v>
      </c>
      <c r="C27" s="38">
        <v>5</v>
      </c>
      <c r="D27" s="38">
        <v>21</v>
      </c>
      <c r="E27" s="38"/>
      <c r="F27" s="38">
        <v>128</v>
      </c>
      <c r="G27" s="38">
        <v>96</v>
      </c>
      <c r="H27" s="39">
        <v>0.45</v>
      </c>
      <c r="I27" s="39">
        <v>0.4</v>
      </c>
      <c r="J27" s="39">
        <v>0.85</v>
      </c>
      <c r="K27" s="39">
        <v>0.7</v>
      </c>
      <c r="L27" s="38">
        <v>61</v>
      </c>
      <c r="M27" s="38">
        <v>121</v>
      </c>
      <c r="N27" s="40">
        <v>0.50413223140495866</v>
      </c>
      <c r="O27" s="38">
        <v>72</v>
      </c>
      <c r="P27" s="38">
        <v>17</v>
      </c>
      <c r="Q27" s="38">
        <v>35</v>
      </c>
      <c r="R27" s="40">
        <v>0.48571428571428571</v>
      </c>
      <c r="S27" s="38">
        <v>16</v>
      </c>
      <c r="T27" s="41">
        <v>0.83018867924528306</v>
      </c>
      <c r="U27" s="39">
        <v>0.66666666666666663</v>
      </c>
      <c r="V27" s="38"/>
      <c r="W27" s="38"/>
      <c r="X27" s="40" t="e">
        <v>#DIV/0!</v>
      </c>
      <c r="Y27" s="38"/>
      <c r="Z27" s="38"/>
      <c r="AA27" s="40" t="e">
        <v>#DIV/0!</v>
      </c>
      <c r="AB27" s="42">
        <v>1.1672897809261444</v>
      </c>
      <c r="AC27" s="40">
        <v>0.91666666666666663</v>
      </c>
      <c r="AD27" s="42">
        <v>0.96453675809946626</v>
      </c>
      <c r="AE27" s="43">
        <v>0.9966666666666667</v>
      </c>
      <c r="AF27" s="42">
        <v>0.50527263514088305</v>
      </c>
      <c r="AG27" s="42">
        <v>0.44316843345111884</v>
      </c>
      <c r="AH27" s="42">
        <v>0.47478314338860123</v>
      </c>
      <c r="AI27" s="36">
        <v>0.99393939393939401</v>
      </c>
      <c r="AJ27" s="42">
        <v>0.52331225381289215</v>
      </c>
    </row>
    <row r="28" spans="1:36" x14ac:dyDescent="0.2">
      <c r="A28" s="37" t="s">
        <v>123</v>
      </c>
      <c r="B28" s="32" t="s">
        <v>58</v>
      </c>
      <c r="C28" s="38">
        <v>3</v>
      </c>
      <c r="D28" s="38">
        <v>21</v>
      </c>
      <c r="E28" s="38"/>
      <c r="F28" s="38">
        <v>144</v>
      </c>
      <c r="G28" s="38">
        <v>108</v>
      </c>
      <c r="H28" s="39">
        <v>0.45</v>
      </c>
      <c r="I28" s="39">
        <v>0.4</v>
      </c>
      <c r="J28" s="39">
        <v>0.85</v>
      </c>
      <c r="K28" s="39">
        <v>0.7</v>
      </c>
      <c r="L28" s="38">
        <v>83</v>
      </c>
      <c r="M28" s="38">
        <v>134</v>
      </c>
      <c r="N28" s="40">
        <v>0.61940298507462688</v>
      </c>
      <c r="O28" s="38">
        <v>80</v>
      </c>
      <c r="P28" s="38">
        <v>10</v>
      </c>
      <c r="Q28" s="38">
        <v>29</v>
      </c>
      <c r="R28" s="40">
        <v>0.34482758620689657</v>
      </c>
      <c r="S28" s="38">
        <v>10</v>
      </c>
      <c r="T28" s="41">
        <v>0.9</v>
      </c>
      <c r="U28" s="39">
        <v>1</v>
      </c>
      <c r="V28" s="38"/>
      <c r="W28" s="38"/>
      <c r="X28" s="40" t="e">
        <v>#DIV/0!</v>
      </c>
      <c r="Y28" s="38"/>
      <c r="Z28" s="38"/>
      <c r="AA28" s="40" t="e">
        <v>#DIV/0!</v>
      </c>
      <c r="AB28" s="42">
        <v>1.1192600217304283</v>
      </c>
      <c r="AC28" s="40">
        <v>0.83333333333333337</v>
      </c>
      <c r="AD28" s="42">
        <v>1.2436974789915967</v>
      </c>
      <c r="AE28" s="43">
        <v>1</v>
      </c>
      <c r="AF28" s="42">
        <v>0.46184883330408377</v>
      </c>
      <c r="AG28" s="42">
        <v>0.37985865724381623</v>
      </c>
      <c r="AH28" s="42">
        <v>0.96153746936669693</v>
      </c>
      <c r="AI28" s="36">
        <v>1</v>
      </c>
      <c r="AJ28" s="42">
        <v>0.69094235158064043</v>
      </c>
    </row>
    <row r="29" spans="1:36" x14ac:dyDescent="0.2">
      <c r="A29" s="44" t="s">
        <v>99</v>
      </c>
      <c r="B29" s="32" t="s">
        <v>58</v>
      </c>
      <c r="C29" s="38">
        <v>1.5</v>
      </c>
      <c r="D29" s="38">
        <v>21</v>
      </c>
      <c r="E29" s="38"/>
      <c r="F29" s="38">
        <v>156</v>
      </c>
      <c r="G29" s="38">
        <v>117</v>
      </c>
      <c r="H29" s="39">
        <v>0.45</v>
      </c>
      <c r="I29" s="39">
        <v>0.4</v>
      </c>
      <c r="J29" s="39">
        <v>0.85</v>
      </c>
      <c r="K29" s="39">
        <v>0.7</v>
      </c>
      <c r="L29" s="38">
        <v>102</v>
      </c>
      <c r="M29" s="38">
        <v>162</v>
      </c>
      <c r="N29" s="40">
        <v>0.62962962962962965</v>
      </c>
      <c r="O29" s="38">
        <v>93</v>
      </c>
      <c r="P29" s="38">
        <v>12</v>
      </c>
      <c r="Q29" s="38">
        <v>38</v>
      </c>
      <c r="R29" s="40">
        <v>0.31578947368421051</v>
      </c>
      <c r="S29" s="38">
        <v>7</v>
      </c>
      <c r="T29" s="41">
        <v>0.74193548387096775</v>
      </c>
      <c r="U29" s="39">
        <v>0.5</v>
      </c>
      <c r="V29" s="38"/>
      <c r="W29" s="38"/>
      <c r="X29" s="40" t="e">
        <v>#DIV/0!</v>
      </c>
      <c r="Y29" s="38"/>
      <c r="Z29" s="38"/>
      <c r="AA29" s="40" t="e">
        <v>#DIV/0!</v>
      </c>
      <c r="AB29" s="42">
        <v>1.0943253194715183</v>
      </c>
      <c r="AC29" s="40">
        <v>0.85470085470085466</v>
      </c>
      <c r="AD29" s="42">
        <v>0.79357549471401467</v>
      </c>
      <c r="AE29" s="43">
        <v>0.97</v>
      </c>
      <c r="AF29" s="42">
        <v>0.43930531886882773</v>
      </c>
      <c r="AG29" s="42">
        <v>0.39609193319440661</v>
      </c>
      <c r="AH29" s="42">
        <v>0.17668914842537553</v>
      </c>
      <c r="AI29" s="36">
        <v>0.94545454545454544</v>
      </c>
      <c r="AJ29" s="42">
        <v>0.3719097576476923</v>
      </c>
    </row>
    <row r="30" spans="1:36" x14ac:dyDescent="0.2">
      <c r="A30" s="44" t="s">
        <v>72</v>
      </c>
      <c r="B30" s="32" t="s">
        <v>58</v>
      </c>
      <c r="C30" s="38">
        <v>15</v>
      </c>
      <c r="D30" s="38">
        <v>21</v>
      </c>
      <c r="E30" s="38"/>
      <c r="F30" s="38">
        <v>48</v>
      </c>
      <c r="G30" s="38">
        <v>36</v>
      </c>
      <c r="H30" s="39">
        <v>0.45</v>
      </c>
      <c r="I30" s="39">
        <v>0.4</v>
      </c>
      <c r="J30" s="39">
        <v>0.85</v>
      </c>
      <c r="K30" s="39">
        <v>0.7</v>
      </c>
      <c r="L30" s="38">
        <v>13</v>
      </c>
      <c r="M30" s="38">
        <v>24</v>
      </c>
      <c r="N30" s="40">
        <v>0.54166666666666663</v>
      </c>
      <c r="O30" s="38">
        <v>9</v>
      </c>
      <c r="P30" s="38">
        <v>10</v>
      </c>
      <c r="Q30" s="38">
        <v>17</v>
      </c>
      <c r="R30" s="40">
        <v>0.58823529411764708</v>
      </c>
      <c r="S30" s="38">
        <v>3</v>
      </c>
      <c r="T30" s="41">
        <v>0.8214285714285714</v>
      </c>
      <c r="U30" s="39">
        <v>0.5</v>
      </c>
      <c r="V30" s="38"/>
      <c r="W30" s="38"/>
      <c r="X30" s="40" t="e">
        <v>#DIV/0!</v>
      </c>
      <c r="Y30" s="38"/>
      <c r="Z30" s="38"/>
      <c r="AA30" s="40" t="e">
        <v>#DIV/0!</v>
      </c>
      <c r="AB30" s="42">
        <v>1.3371459694989105</v>
      </c>
      <c r="AC30" s="40">
        <v>0.33333333333333331</v>
      </c>
      <c r="AD30" s="42">
        <v>0.84033613445378152</v>
      </c>
      <c r="AE30" s="43">
        <v>1</v>
      </c>
      <c r="AF30" s="42">
        <v>0.65883995666923401</v>
      </c>
      <c r="AG30" s="42">
        <v>0</v>
      </c>
      <c r="AH30" s="42">
        <v>0.25822262350058051</v>
      </c>
      <c r="AI30" s="36">
        <v>1</v>
      </c>
      <c r="AJ30" s="42">
        <v>0.33505704073407905</v>
      </c>
    </row>
    <row r="31" spans="1:36" x14ac:dyDescent="0.2">
      <c r="A31" s="37" t="s">
        <v>18</v>
      </c>
      <c r="B31" s="32" t="s">
        <v>90</v>
      </c>
      <c r="C31" s="38">
        <v>2.5</v>
      </c>
      <c r="D31" s="38">
        <v>21</v>
      </c>
      <c r="E31" s="38">
        <v>2</v>
      </c>
      <c r="F31" s="38">
        <v>146</v>
      </c>
      <c r="G31" s="42">
        <v>80.300000000000011</v>
      </c>
      <c r="H31" s="39">
        <v>0.45</v>
      </c>
      <c r="I31" s="39">
        <v>0.4</v>
      </c>
      <c r="J31" s="39">
        <v>0.85</v>
      </c>
      <c r="K31" s="39">
        <v>0.7</v>
      </c>
      <c r="L31" s="38">
        <v>95</v>
      </c>
      <c r="M31" s="38">
        <v>152</v>
      </c>
      <c r="N31" s="40">
        <v>0.625</v>
      </c>
      <c r="O31" s="38">
        <v>104</v>
      </c>
      <c r="P31" s="38">
        <v>21</v>
      </c>
      <c r="Q31" s="38">
        <v>42</v>
      </c>
      <c r="R31" s="40">
        <v>0.5</v>
      </c>
      <c r="S31" s="38">
        <v>19</v>
      </c>
      <c r="T31" s="41">
        <v>0.8125</v>
      </c>
      <c r="U31" s="39">
        <v>0.6428571428571429</v>
      </c>
      <c r="V31" s="38"/>
      <c r="W31" s="38"/>
      <c r="X31" s="40" t="e">
        <v>#DIV/0!</v>
      </c>
      <c r="Y31" s="38"/>
      <c r="Z31" s="38"/>
      <c r="AA31" s="40" t="e">
        <v>#DIV/0!</v>
      </c>
      <c r="AB31" s="42">
        <v>1.3194444444444444</v>
      </c>
      <c r="AC31" s="40">
        <v>1.5317559153175588</v>
      </c>
      <c r="AD31" s="42">
        <v>0.93712484993997602</v>
      </c>
      <c r="AE31" s="43">
        <v>1</v>
      </c>
      <c r="AF31" s="42">
        <v>0.64283597228442713</v>
      </c>
      <c r="AG31" s="42">
        <v>1</v>
      </c>
      <c r="AH31" s="42">
        <v>0.43037489239495436</v>
      </c>
      <c r="AI31" s="36">
        <v>1</v>
      </c>
      <c r="AJ31" s="42">
        <v>0.70071715141486712</v>
      </c>
    </row>
    <row r="32" spans="1:36" x14ac:dyDescent="0.2">
      <c r="A32" s="37" t="s">
        <v>14</v>
      </c>
      <c r="B32" s="32" t="s">
        <v>90</v>
      </c>
      <c r="C32" s="38">
        <v>4</v>
      </c>
      <c r="D32" s="38">
        <v>21</v>
      </c>
      <c r="E32" s="38">
        <v>2</v>
      </c>
      <c r="F32" s="38">
        <v>134</v>
      </c>
      <c r="G32" s="42">
        <v>73.7</v>
      </c>
      <c r="H32" s="39">
        <v>0.45</v>
      </c>
      <c r="I32" s="39">
        <v>0.4</v>
      </c>
      <c r="J32" s="39">
        <v>0.85</v>
      </c>
      <c r="K32" s="39">
        <v>0.7</v>
      </c>
      <c r="L32" s="38">
        <v>69</v>
      </c>
      <c r="M32" s="38">
        <v>143</v>
      </c>
      <c r="N32" s="40">
        <v>0.4825174825174825</v>
      </c>
      <c r="O32" s="38">
        <v>77</v>
      </c>
      <c r="P32" s="38">
        <v>23</v>
      </c>
      <c r="Q32" s="38">
        <v>50</v>
      </c>
      <c r="R32" s="40">
        <v>0.46</v>
      </c>
      <c r="S32" s="38">
        <v>19</v>
      </c>
      <c r="T32" s="41">
        <v>0.8970588235294118</v>
      </c>
      <c r="U32" s="39">
        <v>0.76470588235294112</v>
      </c>
      <c r="V32" s="38"/>
      <c r="W32" s="38"/>
      <c r="X32" s="40" t="e">
        <v>#DIV/0!</v>
      </c>
      <c r="Y32" s="38"/>
      <c r="Z32" s="38"/>
      <c r="AA32" s="40" t="e">
        <v>#DIV/0!</v>
      </c>
      <c r="AB32" s="42">
        <v>1.1111305361305361</v>
      </c>
      <c r="AC32" s="40">
        <v>1.3025780189959293</v>
      </c>
      <c r="AD32" s="42">
        <v>1.0739001482946118</v>
      </c>
      <c r="AE32" s="43">
        <v>1</v>
      </c>
      <c r="AF32" s="42">
        <v>0.45449894903157806</v>
      </c>
      <c r="AG32" s="42">
        <v>0.63194029850746281</v>
      </c>
      <c r="AH32" s="42">
        <v>0.67075341912552888</v>
      </c>
      <c r="AI32" s="36">
        <v>1</v>
      </c>
      <c r="AJ32" s="42">
        <v>0.648783247008766</v>
      </c>
    </row>
    <row r="33" spans="1:36" x14ac:dyDescent="0.2">
      <c r="A33" s="37" t="s">
        <v>93</v>
      </c>
      <c r="B33" s="32" t="s">
        <v>90</v>
      </c>
      <c r="C33" s="38">
        <v>5</v>
      </c>
      <c r="D33" s="38">
        <v>21</v>
      </c>
      <c r="E33" s="38">
        <v>1</v>
      </c>
      <c r="F33" s="38">
        <v>127</v>
      </c>
      <c r="G33" s="42">
        <v>69.850000000000009</v>
      </c>
      <c r="H33" s="39">
        <v>0.45</v>
      </c>
      <c r="I33" s="39">
        <v>0.4</v>
      </c>
      <c r="J33" s="39">
        <v>0.85</v>
      </c>
      <c r="K33" s="39">
        <v>0.7</v>
      </c>
      <c r="L33" s="38">
        <v>90</v>
      </c>
      <c r="M33" s="38">
        <v>197</v>
      </c>
      <c r="N33" s="40">
        <v>0.45685279187817257</v>
      </c>
      <c r="O33" s="38">
        <v>92</v>
      </c>
      <c r="P33" s="38">
        <v>6</v>
      </c>
      <c r="Q33" s="38">
        <v>34</v>
      </c>
      <c r="R33" s="40">
        <v>0.17647058823529413</v>
      </c>
      <c r="S33" s="38">
        <v>3</v>
      </c>
      <c r="T33" s="41">
        <v>0.87323943661971826</v>
      </c>
      <c r="U33" s="39">
        <v>0.25</v>
      </c>
      <c r="V33" s="38"/>
      <c r="W33" s="38"/>
      <c r="X33" s="40" t="e">
        <v>#DIV/0!</v>
      </c>
      <c r="Y33" s="38"/>
      <c r="Z33" s="38"/>
      <c r="AA33" s="40" t="e">
        <v>#DIV/0!</v>
      </c>
      <c r="AB33" s="42">
        <v>0.72820244849208715</v>
      </c>
      <c r="AC33" s="40">
        <v>1.3600572655690764</v>
      </c>
      <c r="AD33" s="42">
        <v>0.69224168540655695</v>
      </c>
      <c r="AE33" s="43">
        <v>1</v>
      </c>
      <c r="AF33" s="42">
        <v>0.10829289524733128</v>
      </c>
      <c r="AG33" s="42">
        <v>0.72425196850393703</v>
      </c>
      <c r="AH33" s="42">
        <v>0</v>
      </c>
      <c r="AI33" s="36">
        <v>1</v>
      </c>
      <c r="AJ33" s="42">
        <v>0.33893416960064737</v>
      </c>
    </row>
    <row r="34" spans="1:36" x14ac:dyDescent="0.2">
      <c r="A34" s="37" t="s">
        <v>16</v>
      </c>
      <c r="B34" s="32" t="s">
        <v>90</v>
      </c>
      <c r="C34" s="38">
        <v>2</v>
      </c>
      <c r="D34" s="38">
        <v>21</v>
      </c>
      <c r="E34" s="38">
        <v>8.5</v>
      </c>
      <c r="F34" s="38">
        <v>143.5</v>
      </c>
      <c r="G34" s="42">
        <v>78.925000000000011</v>
      </c>
      <c r="H34" s="39">
        <v>0.45</v>
      </c>
      <c r="I34" s="39">
        <v>0.4</v>
      </c>
      <c r="J34" s="39">
        <v>0.85</v>
      </c>
      <c r="K34" s="39">
        <v>0.7</v>
      </c>
      <c r="L34" s="38">
        <v>67</v>
      </c>
      <c r="M34" s="38">
        <v>152</v>
      </c>
      <c r="N34" s="40">
        <v>0.44078947368421051</v>
      </c>
      <c r="O34" s="38">
        <v>81</v>
      </c>
      <c r="P34" s="38">
        <v>13</v>
      </c>
      <c r="Q34" s="38">
        <v>37</v>
      </c>
      <c r="R34" s="40">
        <v>0.35135135135135137</v>
      </c>
      <c r="S34" s="38">
        <v>9</v>
      </c>
      <c r="T34" s="41">
        <v>0.8571428571428571</v>
      </c>
      <c r="U34" s="39">
        <v>0.8</v>
      </c>
      <c r="V34" s="38"/>
      <c r="W34" s="38"/>
      <c r="X34" s="40" t="e">
        <v>#DIV/0!</v>
      </c>
      <c r="Y34" s="38"/>
      <c r="Z34" s="38"/>
      <c r="AA34" s="40" t="e">
        <v>#DIV/0!</v>
      </c>
      <c r="AB34" s="42">
        <v>0.92895527106053422</v>
      </c>
      <c r="AC34" s="40">
        <v>1.1403230915426035</v>
      </c>
      <c r="AD34" s="42">
        <v>1.0756302521008405</v>
      </c>
      <c r="AE34" s="43">
        <v>1</v>
      </c>
      <c r="AF34" s="42">
        <v>0.28979392567864565</v>
      </c>
      <c r="AG34" s="42">
        <v>0.37135888501742143</v>
      </c>
      <c r="AH34" s="42">
        <v>0.67379402520743936</v>
      </c>
      <c r="AI34" s="36">
        <v>1</v>
      </c>
      <c r="AJ34" s="42">
        <v>0.53888406072393125</v>
      </c>
    </row>
    <row r="35" spans="1:36" x14ac:dyDescent="0.2">
      <c r="A35" s="37" t="s">
        <v>23</v>
      </c>
      <c r="B35" s="32" t="s">
        <v>90</v>
      </c>
      <c r="C35" s="38">
        <v>3</v>
      </c>
      <c r="D35" s="38">
        <v>21</v>
      </c>
      <c r="E35" s="38">
        <v>0</v>
      </c>
      <c r="F35" s="38">
        <v>144</v>
      </c>
      <c r="G35" s="42">
        <v>79.2</v>
      </c>
      <c r="H35" s="39">
        <v>0.45</v>
      </c>
      <c r="I35" s="39">
        <v>0.4</v>
      </c>
      <c r="J35" s="39">
        <v>0.85</v>
      </c>
      <c r="K35" s="39">
        <v>0.7</v>
      </c>
      <c r="L35" s="38">
        <v>64</v>
      </c>
      <c r="M35" s="38">
        <v>162</v>
      </c>
      <c r="N35" s="40">
        <v>0.39506172839506171</v>
      </c>
      <c r="O35" s="38">
        <v>70</v>
      </c>
      <c r="P35" s="38">
        <v>16</v>
      </c>
      <c r="Q35" s="38">
        <v>35</v>
      </c>
      <c r="R35" s="40">
        <v>0.45714285714285713</v>
      </c>
      <c r="S35" s="38">
        <v>14</v>
      </c>
      <c r="T35" s="41">
        <v>0.89795918367346939</v>
      </c>
      <c r="U35" s="39">
        <v>0.8</v>
      </c>
      <c r="V35" s="38"/>
      <c r="W35" s="38"/>
      <c r="X35" s="40" t="e">
        <v>#DIV/0!</v>
      </c>
      <c r="Y35" s="38"/>
      <c r="Z35" s="38"/>
      <c r="AA35" s="40" t="e">
        <v>#DIV/0!</v>
      </c>
      <c r="AB35" s="42">
        <v>1.0103860474230844</v>
      </c>
      <c r="AC35" s="40">
        <v>1.0606060606060606</v>
      </c>
      <c r="AD35" s="42">
        <v>1.099639855942377</v>
      </c>
      <c r="AE35" s="43">
        <v>1</v>
      </c>
      <c r="AF35" s="42">
        <v>0.36341565427768224</v>
      </c>
      <c r="AG35" s="42">
        <v>0.2433333333333334</v>
      </c>
      <c r="AH35" s="42">
        <v>0.71599019124210606</v>
      </c>
      <c r="AI35" s="36">
        <v>1</v>
      </c>
      <c r="AJ35" s="42">
        <v>0.5320792073523789</v>
      </c>
    </row>
    <row r="36" spans="1:36" x14ac:dyDescent="0.2">
      <c r="A36" s="37" t="s">
        <v>92</v>
      </c>
      <c r="B36" s="32" t="s">
        <v>90</v>
      </c>
      <c r="C36" s="38">
        <v>8</v>
      </c>
      <c r="D36" s="38">
        <v>21</v>
      </c>
      <c r="E36" s="38">
        <v>0</v>
      </c>
      <c r="F36" s="38">
        <v>104</v>
      </c>
      <c r="G36" s="42">
        <v>57.2</v>
      </c>
      <c r="H36" s="39">
        <v>0.45</v>
      </c>
      <c r="I36" s="39">
        <v>0.4</v>
      </c>
      <c r="J36" s="39">
        <v>0.85</v>
      </c>
      <c r="K36" s="39">
        <v>0.7</v>
      </c>
      <c r="L36" s="38">
        <v>47</v>
      </c>
      <c r="M36" s="38">
        <v>96</v>
      </c>
      <c r="N36" s="40">
        <v>0.48958333333333331</v>
      </c>
      <c r="O36" s="38">
        <v>55</v>
      </c>
      <c r="P36" s="38">
        <v>10</v>
      </c>
      <c r="Q36" s="38">
        <v>33</v>
      </c>
      <c r="R36" s="40">
        <v>0.30303030303030304</v>
      </c>
      <c r="S36" s="38">
        <v>7</v>
      </c>
      <c r="T36" s="41">
        <v>0.79166666666666663</v>
      </c>
      <c r="U36" s="39">
        <v>1</v>
      </c>
      <c r="V36" s="38"/>
      <c r="W36" s="38"/>
      <c r="X36" s="40" t="e">
        <v>#DIV/0!</v>
      </c>
      <c r="Y36" s="38"/>
      <c r="Z36" s="38"/>
      <c r="AA36" s="40" t="e">
        <v>#DIV/0!</v>
      </c>
      <c r="AB36" s="42">
        <v>0.92276936026936018</v>
      </c>
      <c r="AC36" s="40">
        <v>1.083916083916084</v>
      </c>
      <c r="AD36" s="42">
        <v>1.1799719887955182</v>
      </c>
      <c r="AE36" s="43">
        <v>1</v>
      </c>
      <c r="AF36" s="42">
        <v>0.2842012312976166</v>
      </c>
      <c r="AG36" s="42">
        <v>0.28076923076923099</v>
      </c>
      <c r="AH36" s="42">
        <v>0.85717153009976232</v>
      </c>
      <c r="AI36" s="36">
        <v>1</v>
      </c>
      <c r="AJ36" s="42">
        <v>0.58393962753019757</v>
      </c>
    </row>
    <row r="37" spans="1:36" x14ac:dyDescent="0.2">
      <c r="A37" s="37" t="s">
        <v>17</v>
      </c>
      <c r="B37" s="32" t="s">
        <v>90</v>
      </c>
      <c r="C37" s="38">
        <v>4</v>
      </c>
      <c r="D37" s="38">
        <v>21</v>
      </c>
      <c r="E37" s="38">
        <v>0</v>
      </c>
      <c r="F37" s="38">
        <v>136</v>
      </c>
      <c r="G37" s="42">
        <v>74.800000000000011</v>
      </c>
      <c r="H37" s="39">
        <v>0.45</v>
      </c>
      <c r="I37" s="39">
        <v>0.4</v>
      </c>
      <c r="J37" s="39">
        <v>0.85</v>
      </c>
      <c r="K37" s="39">
        <v>0.7</v>
      </c>
      <c r="L37" s="38">
        <v>55</v>
      </c>
      <c r="M37" s="38">
        <v>128</v>
      </c>
      <c r="N37" s="40">
        <v>0.4296875</v>
      </c>
      <c r="O37" s="38">
        <v>71</v>
      </c>
      <c r="P37" s="38">
        <v>8</v>
      </c>
      <c r="Q37" s="38">
        <v>21</v>
      </c>
      <c r="R37" s="40">
        <v>0.38095238095238093</v>
      </c>
      <c r="S37" s="38">
        <v>5</v>
      </c>
      <c r="T37" s="41">
        <v>0.85416666666666663</v>
      </c>
      <c r="U37" s="39">
        <v>0.7142857142857143</v>
      </c>
      <c r="V37" s="38"/>
      <c r="W37" s="38"/>
      <c r="X37" s="40" t="e">
        <v>#DIV/0!</v>
      </c>
      <c r="Y37" s="38"/>
      <c r="Z37" s="38"/>
      <c r="AA37" s="40" t="e">
        <v>#DIV/0!</v>
      </c>
      <c r="AB37" s="42">
        <v>0.95362103174603163</v>
      </c>
      <c r="AC37" s="40">
        <v>1.0160427807486629</v>
      </c>
      <c r="AD37" s="42">
        <v>1.0126550620248098</v>
      </c>
      <c r="AE37" s="43">
        <v>0.99750000000000005</v>
      </c>
      <c r="AF37" s="42">
        <v>0.31209428949676127</v>
      </c>
      <c r="AG37" s="42">
        <v>0.17176470588235282</v>
      </c>
      <c r="AH37" s="42">
        <v>0.56311699804567705</v>
      </c>
      <c r="AI37" s="36">
        <v>0.99545454545454559</v>
      </c>
      <c r="AJ37" s="42">
        <v>0.43874052342778347</v>
      </c>
    </row>
    <row r="38" spans="1:36" x14ac:dyDescent="0.2">
      <c r="A38" s="37" t="s">
        <v>22</v>
      </c>
      <c r="B38" s="32" t="s">
        <v>90</v>
      </c>
      <c r="C38" s="38">
        <v>5</v>
      </c>
      <c r="D38" s="38">
        <v>21</v>
      </c>
      <c r="E38" s="38">
        <v>1</v>
      </c>
      <c r="F38" s="38">
        <v>127</v>
      </c>
      <c r="G38" s="42">
        <v>69.850000000000009</v>
      </c>
      <c r="H38" s="39">
        <v>0.45</v>
      </c>
      <c r="I38" s="39">
        <v>0.4</v>
      </c>
      <c r="J38" s="39">
        <v>0.85</v>
      </c>
      <c r="K38" s="39">
        <v>0.7</v>
      </c>
      <c r="L38" s="38">
        <v>68</v>
      </c>
      <c r="M38" s="38">
        <v>155</v>
      </c>
      <c r="N38" s="40">
        <v>0.43870967741935485</v>
      </c>
      <c r="O38" s="38">
        <v>74</v>
      </c>
      <c r="P38" s="38">
        <v>4</v>
      </c>
      <c r="Q38" s="38">
        <v>31</v>
      </c>
      <c r="R38" s="40">
        <v>0.12903225806451613</v>
      </c>
      <c r="S38" s="38">
        <v>4</v>
      </c>
      <c r="T38" s="41">
        <v>0.92982456140350878</v>
      </c>
      <c r="U38" s="39">
        <v>1</v>
      </c>
      <c r="V38" s="38"/>
      <c r="W38" s="38"/>
      <c r="X38" s="40" t="e">
        <v>#DIV/0!</v>
      </c>
      <c r="Y38" s="38"/>
      <c r="Z38" s="38"/>
      <c r="AA38" s="40" t="e">
        <v>#DIV/0!</v>
      </c>
      <c r="AB38" s="42">
        <v>0.64874551971326166</v>
      </c>
      <c r="AC38" s="40">
        <v>1.1166785969935575</v>
      </c>
      <c r="AD38" s="42">
        <v>1.2612413386407195</v>
      </c>
      <c r="AE38" s="43">
        <v>1</v>
      </c>
      <c r="AF38" s="42">
        <v>3.6455726216508125E-2</v>
      </c>
      <c r="AG38" s="42">
        <v>0.33338582677165363</v>
      </c>
      <c r="AH38" s="42">
        <v>1</v>
      </c>
      <c r="AI38" s="36">
        <v>1</v>
      </c>
      <c r="AJ38" s="42">
        <v>0.6073068932747977</v>
      </c>
    </row>
    <row r="39" spans="1:36" x14ac:dyDescent="0.2">
      <c r="A39" s="45" t="s">
        <v>20</v>
      </c>
      <c r="B39" s="32" t="s">
        <v>90</v>
      </c>
      <c r="C39" s="38">
        <v>1</v>
      </c>
      <c r="D39" s="38">
        <v>21</v>
      </c>
      <c r="E39" s="38">
        <v>0</v>
      </c>
      <c r="F39" s="38">
        <v>160</v>
      </c>
      <c r="G39" s="42">
        <v>44</v>
      </c>
      <c r="H39" s="39">
        <v>0.45</v>
      </c>
      <c r="I39" s="39">
        <v>0.4</v>
      </c>
      <c r="J39" s="39">
        <v>0.85</v>
      </c>
      <c r="K39" s="39">
        <v>0.7</v>
      </c>
      <c r="L39" s="38">
        <v>42</v>
      </c>
      <c r="M39" s="38">
        <v>127</v>
      </c>
      <c r="N39" s="40">
        <v>0.33070866141732286</v>
      </c>
      <c r="O39" s="38">
        <v>45</v>
      </c>
      <c r="P39" s="38">
        <v>7</v>
      </c>
      <c r="Q39" s="38">
        <v>36</v>
      </c>
      <c r="R39" s="40">
        <v>0.19444444444444445</v>
      </c>
      <c r="S39" s="38">
        <v>4</v>
      </c>
      <c r="T39" s="41">
        <v>0.85</v>
      </c>
      <c r="U39" s="39">
        <v>0</v>
      </c>
      <c r="V39" s="38"/>
      <c r="W39" s="38"/>
      <c r="X39" s="40" t="e">
        <v>#DIV/0!</v>
      </c>
      <c r="Y39" s="38"/>
      <c r="Z39" s="38"/>
      <c r="AA39" s="40" t="e">
        <v>#DIV/0!</v>
      </c>
      <c r="AB39" s="42">
        <v>0.61050962379702534</v>
      </c>
      <c r="AC39" s="40">
        <v>1.1136363636363635</v>
      </c>
      <c r="AD39" s="42">
        <v>1</v>
      </c>
      <c r="AE39" s="43">
        <v>1</v>
      </c>
      <c r="AF39" s="42">
        <v>1.8865758580108197E-3</v>
      </c>
      <c r="AG39" s="42">
        <v>0.32850000000000001</v>
      </c>
      <c r="AH39" s="42">
        <v>0.54087610219823823</v>
      </c>
      <c r="AI39" s="36">
        <v>1</v>
      </c>
      <c r="AJ39" s="42">
        <v>0.41527775605089745</v>
      </c>
    </row>
    <row r="40" spans="1:36" x14ac:dyDescent="0.2">
      <c r="A40" s="37" t="s">
        <v>24</v>
      </c>
      <c r="B40" s="32" t="s">
        <v>90</v>
      </c>
      <c r="C40" s="38">
        <v>6</v>
      </c>
      <c r="D40" s="38">
        <v>21</v>
      </c>
      <c r="E40" s="38">
        <v>0</v>
      </c>
      <c r="F40" s="38">
        <v>120</v>
      </c>
      <c r="G40" s="42">
        <v>66</v>
      </c>
      <c r="H40" s="39">
        <v>0.45</v>
      </c>
      <c r="I40" s="39">
        <v>0.4</v>
      </c>
      <c r="J40" s="39">
        <v>0.85</v>
      </c>
      <c r="K40" s="39">
        <v>0.7</v>
      </c>
      <c r="L40" s="38">
        <v>55</v>
      </c>
      <c r="M40" s="38">
        <v>133</v>
      </c>
      <c r="N40" s="40">
        <v>0.41353383458646614</v>
      </c>
      <c r="O40" s="38">
        <v>64</v>
      </c>
      <c r="P40" s="38">
        <v>3</v>
      </c>
      <c r="Q40" s="38">
        <v>15</v>
      </c>
      <c r="R40" s="40">
        <v>0.2</v>
      </c>
      <c r="S40" s="38">
        <v>4</v>
      </c>
      <c r="T40" s="41">
        <v>0.75</v>
      </c>
      <c r="U40" s="39">
        <v>1</v>
      </c>
      <c r="V40" s="38"/>
      <c r="W40" s="38"/>
      <c r="X40" s="40" t="e">
        <v>#DIV/0!</v>
      </c>
      <c r="Y40" s="38"/>
      <c r="Z40" s="38"/>
      <c r="AA40" s="40" t="e">
        <v>#DIV/0!</v>
      </c>
      <c r="AB40" s="42">
        <v>0.70948203842940682</v>
      </c>
      <c r="AC40" s="40">
        <v>1.0303030303030303</v>
      </c>
      <c r="AD40" s="42">
        <v>1.1554621848739495</v>
      </c>
      <c r="AE40" s="43">
        <v>1</v>
      </c>
      <c r="AF40" s="42">
        <v>9.1367734878466486E-2</v>
      </c>
      <c r="AG40" s="42">
        <v>0.19466666666666677</v>
      </c>
      <c r="AH40" s="42">
        <v>0.81409627727270628</v>
      </c>
      <c r="AI40" s="36">
        <v>1</v>
      </c>
      <c r="AJ40" s="42">
        <v>0.50231205788477584</v>
      </c>
    </row>
    <row r="41" spans="1:36" x14ac:dyDescent="0.2">
      <c r="A41" s="37" t="s">
        <v>19</v>
      </c>
      <c r="B41" s="32" t="s">
        <v>90</v>
      </c>
      <c r="C41" s="38">
        <v>3.5</v>
      </c>
      <c r="D41" s="38">
        <v>21</v>
      </c>
      <c r="E41" s="38">
        <v>0</v>
      </c>
      <c r="F41" s="38">
        <v>140</v>
      </c>
      <c r="G41" s="42">
        <v>77</v>
      </c>
      <c r="H41" s="39">
        <v>0.45</v>
      </c>
      <c r="I41" s="39">
        <v>0.4</v>
      </c>
      <c r="J41" s="39">
        <v>0.85</v>
      </c>
      <c r="K41" s="39">
        <v>0.7</v>
      </c>
      <c r="L41" s="38">
        <v>66</v>
      </c>
      <c r="M41" s="38">
        <v>149</v>
      </c>
      <c r="N41" s="40">
        <v>0.44295302013422821</v>
      </c>
      <c r="O41" s="38">
        <v>62</v>
      </c>
      <c r="P41" s="38">
        <v>10</v>
      </c>
      <c r="Q41" s="38">
        <v>42</v>
      </c>
      <c r="R41" s="40">
        <v>0.23809523809523808</v>
      </c>
      <c r="S41" s="38">
        <v>10</v>
      </c>
      <c r="T41" s="41">
        <v>0.97777777777777775</v>
      </c>
      <c r="U41" s="39">
        <v>0.88888888888888884</v>
      </c>
      <c r="V41" s="38"/>
      <c r="W41" s="38"/>
      <c r="X41" s="40" t="e">
        <v>#DIV/0!</v>
      </c>
      <c r="Y41" s="38"/>
      <c r="Z41" s="38"/>
      <c r="AA41" s="40" t="e">
        <v>#DIV/0!</v>
      </c>
      <c r="AB41" s="42">
        <v>0.78978906999041221</v>
      </c>
      <c r="AC41" s="40">
        <v>0.93506493506493504</v>
      </c>
      <c r="AD41" s="42">
        <v>1.2100840336134453</v>
      </c>
      <c r="AE41" s="43">
        <v>1</v>
      </c>
      <c r="AF41" s="42">
        <v>0.1639734835435091</v>
      </c>
      <c r="AG41" s="42">
        <v>4.1714285714285745E-2</v>
      </c>
      <c r="AH41" s="42">
        <v>0.91009255500157349</v>
      </c>
      <c r="AI41" s="36">
        <v>1</v>
      </c>
      <c r="AJ41" s="42">
        <v>0.50934600442361699</v>
      </c>
    </row>
    <row r="42" spans="1:36" x14ac:dyDescent="0.2">
      <c r="A42" s="37" t="s">
        <v>21</v>
      </c>
      <c r="B42" s="32" t="s">
        <v>90</v>
      </c>
      <c r="C42" s="38">
        <v>2.5</v>
      </c>
      <c r="D42" s="38">
        <v>21</v>
      </c>
      <c r="E42" s="38">
        <v>42.5</v>
      </c>
      <c r="F42" s="46">
        <v>105.5</v>
      </c>
      <c r="G42" s="46">
        <v>58.025000000000006</v>
      </c>
      <c r="H42" s="39">
        <v>0.45</v>
      </c>
      <c r="I42" s="39">
        <v>0.4</v>
      </c>
      <c r="J42" s="39">
        <v>0.85</v>
      </c>
      <c r="K42" s="39">
        <v>0.7</v>
      </c>
      <c r="L42" s="38">
        <v>60</v>
      </c>
      <c r="M42" s="38">
        <v>157</v>
      </c>
      <c r="N42" s="40">
        <v>0.38216560509554143</v>
      </c>
      <c r="O42" s="38">
        <v>64</v>
      </c>
      <c r="P42" s="38">
        <v>9</v>
      </c>
      <c r="Q42" s="38">
        <v>35</v>
      </c>
      <c r="R42" s="40">
        <v>0.25714285714285712</v>
      </c>
      <c r="S42" s="38">
        <v>4</v>
      </c>
      <c r="T42" s="41">
        <v>0.79661016949152541</v>
      </c>
      <c r="U42" s="39">
        <v>0.7142857142857143</v>
      </c>
      <c r="V42" s="38"/>
      <c r="W42" s="38"/>
      <c r="X42" s="40" t="e">
        <v>#DIV/0!</v>
      </c>
      <c r="Y42" s="38"/>
      <c r="Z42" s="38"/>
      <c r="AA42" s="40" t="e">
        <v>#DIV/0!</v>
      </c>
      <c r="AB42" s="42">
        <v>0.74605702153472853</v>
      </c>
      <c r="AC42" s="40">
        <v>1.1719086600603188</v>
      </c>
      <c r="AD42" s="42">
        <v>0.97879829898060922</v>
      </c>
      <c r="AE42" s="43">
        <v>1</v>
      </c>
      <c r="AF42" s="42">
        <v>0.12443525062589977</v>
      </c>
      <c r="AG42" s="42">
        <v>0.42208530805687222</v>
      </c>
      <c r="AH42" s="42">
        <v>0.50361474202186296</v>
      </c>
      <c r="AI42" s="36">
        <v>1</v>
      </c>
      <c r="AJ42" s="42">
        <v>0.45295853935098684</v>
      </c>
    </row>
    <row r="43" spans="1:36" x14ac:dyDescent="0.2">
      <c r="A43" s="37" t="s">
        <v>15</v>
      </c>
      <c r="B43" s="32" t="s">
        <v>90</v>
      </c>
      <c r="C43" s="38">
        <v>5</v>
      </c>
      <c r="D43" s="38">
        <v>21</v>
      </c>
      <c r="E43" s="38">
        <v>0</v>
      </c>
      <c r="F43" s="38">
        <v>128</v>
      </c>
      <c r="G43" s="42">
        <v>70.400000000000006</v>
      </c>
      <c r="H43" s="39">
        <v>0.45</v>
      </c>
      <c r="I43" s="39">
        <v>0.4</v>
      </c>
      <c r="J43" s="39">
        <v>0.85</v>
      </c>
      <c r="K43" s="39">
        <v>0.7</v>
      </c>
      <c r="L43" s="38">
        <v>30</v>
      </c>
      <c r="M43" s="38">
        <v>93</v>
      </c>
      <c r="N43" s="40">
        <v>0.32258064516129031</v>
      </c>
      <c r="O43" s="38">
        <v>59</v>
      </c>
      <c r="P43" s="38">
        <v>4</v>
      </c>
      <c r="Q43" s="38">
        <v>20</v>
      </c>
      <c r="R43" s="40">
        <v>0.2</v>
      </c>
      <c r="S43" s="38">
        <v>5</v>
      </c>
      <c r="T43" s="41">
        <v>0.84782608695652173</v>
      </c>
      <c r="U43" s="39">
        <v>0.66666666666666663</v>
      </c>
      <c r="V43" s="38"/>
      <c r="W43" s="38"/>
      <c r="X43" s="40" t="e">
        <v>#DIV/0!</v>
      </c>
      <c r="Y43" s="38"/>
      <c r="Z43" s="38"/>
      <c r="AA43" s="40" t="e">
        <v>#DIV/0!</v>
      </c>
      <c r="AB43" s="42">
        <v>0.60842293906810041</v>
      </c>
      <c r="AC43" s="40">
        <v>0.90909090909090906</v>
      </c>
      <c r="AD43" s="42">
        <v>0.97491170381195968</v>
      </c>
      <c r="AE43" s="43">
        <v>1</v>
      </c>
      <c r="AF43" s="42">
        <v>0</v>
      </c>
      <c r="AG43" s="42">
        <v>0</v>
      </c>
      <c r="AH43" s="42">
        <v>0.49678416638520251</v>
      </c>
      <c r="AI43" s="36">
        <v>1</v>
      </c>
      <c r="AJ43" s="42">
        <v>0.29871366655408105</v>
      </c>
    </row>
    <row r="44" spans="1:36" x14ac:dyDescent="0.2">
      <c r="A44" s="44" t="s">
        <v>86</v>
      </c>
      <c r="B44" s="32" t="s">
        <v>77</v>
      </c>
      <c r="C44" s="38">
        <v>1</v>
      </c>
      <c r="D44" s="38">
        <v>21</v>
      </c>
      <c r="E44" s="38"/>
      <c r="F44" s="38">
        <v>160</v>
      </c>
      <c r="G44" s="38">
        <v>60</v>
      </c>
      <c r="H44" s="39"/>
      <c r="I44" s="39"/>
      <c r="J44" s="39">
        <v>0.73</v>
      </c>
      <c r="K44" s="39"/>
      <c r="L44" s="38"/>
      <c r="M44" s="38"/>
      <c r="N44" s="40"/>
      <c r="O44" s="38">
        <v>64</v>
      </c>
      <c r="P44" s="38"/>
      <c r="Q44" s="38"/>
      <c r="R44" s="40"/>
      <c r="S44" s="38"/>
      <c r="T44" s="41">
        <v>0.77</v>
      </c>
      <c r="U44" s="39"/>
      <c r="V44" s="38">
        <v>190</v>
      </c>
      <c r="W44" s="38"/>
      <c r="X44" s="40"/>
      <c r="Y44" s="38"/>
      <c r="Z44" s="38"/>
      <c r="AA44" s="40"/>
      <c r="AB44" s="42">
        <v>0</v>
      </c>
      <c r="AC44" s="40">
        <v>1.0666666666666667</v>
      </c>
      <c r="AD44" s="42">
        <v>146.30000000000001</v>
      </c>
      <c r="AE44" s="43">
        <v>0.73499999999999999</v>
      </c>
      <c r="AF44" s="42"/>
      <c r="AG44" s="42">
        <v>0.69565217391304335</v>
      </c>
      <c r="AH44" s="42">
        <v>1</v>
      </c>
      <c r="AI44" s="36">
        <v>0.51818181818181819</v>
      </c>
      <c r="AJ44" s="42">
        <v>0.81486166007905125</v>
      </c>
    </row>
    <row r="45" spans="1:36" x14ac:dyDescent="0.2">
      <c r="A45" s="44" t="s">
        <v>85</v>
      </c>
      <c r="B45" s="32" t="s">
        <v>77</v>
      </c>
      <c r="C45" s="38">
        <v>8.5</v>
      </c>
      <c r="D45" s="38">
        <v>21</v>
      </c>
      <c r="E45" s="38"/>
      <c r="F45" s="38">
        <v>100</v>
      </c>
      <c r="G45" s="38">
        <v>37.5</v>
      </c>
      <c r="H45" s="39"/>
      <c r="I45" s="39"/>
      <c r="J45" s="39">
        <v>0.73</v>
      </c>
      <c r="K45" s="39"/>
      <c r="L45" s="38"/>
      <c r="M45" s="38"/>
      <c r="N45" s="40"/>
      <c r="O45" s="38">
        <v>40</v>
      </c>
      <c r="P45" s="38"/>
      <c r="Q45" s="38"/>
      <c r="R45" s="40"/>
      <c r="S45" s="38"/>
      <c r="T45" s="41">
        <v>0.79</v>
      </c>
      <c r="U45" s="39"/>
      <c r="V45" s="38">
        <v>160</v>
      </c>
      <c r="W45" s="38"/>
      <c r="X45" s="40"/>
      <c r="Y45" s="38"/>
      <c r="Z45" s="38"/>
      <c r="AA45" s="40"/>
      <c r="AB45" s="42">
        <v>0</v>
      </c>
      <c r="AC45" s="40">
        <v>1.0666666666666667</v>
      </c>
      <c r="AD45" s="42">
        <v>126.4</v>
      </c>
      <c r="AE45" s="43">
        <v>0.99750000000000005</v>
      </c>
      <c r="AF45" s="42"/>
      <c r="AG45" s="42">
        <v>0.69565217391304335</v>
      </c>
      <c r="AH45" s="42">
        <v>0.79171027841741681</v>
      </c>
      <c r="AI45" s="36">
        <v>0.99545454545454559</v>
      </c>
      <c r="AJ45" s="42">
        <v>0.7688585580941617</v>
      </c>
    </row>
    <row r="46" spans="1:36" x14ac:dyDescent="0.2">
      <c r="A46" s="44" t="s">
        <v>79</v>
      </c>
      <c r="B46" s="32" t="s">
        <v>77</v>
      </c>
      <c r="C46" s="38">
        <v>4</v>
      </c>
      <c r="D46" s="38">
        <v>21</v>
      </c>
      <c r="E46" s="38"/>
      <c r="F46" s="38">
        <v>136</v>
      </c>
      <c r="G46" s="38">
        <v>51</v>
      </c>
      <c r="H46" s="39"/>
      <c r="I46" s="39"/>
      <c r="J46" s="39">
        <v>0.73</v>
      </c>
      <c r="K46" s="39"/>
      <c r="L46" s="38"/>
      <c r="M46" s="38"/>
      <c r="N46" s="40"/>
      <c r="O46" s="38">
        <v>50</v>
      </c>
      <c r="P46" s="38"/>
      <c r="Q46" s="38"/>
      <c r="R46" s="40"/>
      <c r="S46" s="38"/>
      <c r="T46" s="41">
        <v>0.76</v>
      </c>
      <c r="U46" s="39"/>
      <c r="V46" s="38">
        <v>181</v>
      </c>
      <c r="W46" s="38"/>
      <c r="X46" s="40"/>
      <c r="Y46" s="38"/>
      <c r="Z46" s="38"/>
      <c r="AA46" s="40"/>
      <c r="AB46" s="42">
        <v>0</v>
      </c>
      <c r="AC46" s="40">
        <v>0.98039215686274506</v>
      </c>
      <c r="AD46" s="42">
        <v>137.56</v>
      </c>
      <c r="AE46" s="43">
        <v>0.95</v>
      </c>
      <c r="AF46" s="42"/>
      <c r="AG46" s="42">
        <v>0.24552429667519154</v>
      </c>
      <c r="AH46" s="42">
        <v>0.90851999162654373</v>
      </c>
      <c r="AI46" s="36">
        <v>0.90909090909090906</v>
      </c>
      <c r="AJ46" s="42">
        <v>0.61022902064487183</v>
      </c>
    </row>
    <row r="47" spans="1:36" x14ac:dyDescent="0.2">
      <c r="A47" s="44" t="s">
        <v>87</v>
      </c>
      <c r="B47" s="32" t="s">
        <v>77</v>
      </c>
      <c r="C47" s="38">
        <v>3</v>
      </c>
      <c r="D47" s="38">
        <v>21</v>
      </c>
      <c r="E47" s="38"/>
      <c r="F47" s="38">
        <v>144</v>
      </c>
      <c r="G47" s="38">
        <v>54</v>
      </c>
      <c r="H47" s="39"/>
      <c r="I47" s="39"/>
      <c r="J47" s="39">
        <v>0.73</v>
      </c>
      <c r="K47" s="39"/>
      <c r="L47" s="38"/>
      <c r="M47" s="38"/>
      <c r="N47" s="40"/>
      <c r="O47" s="38">
        <v>59</v>
      </c>
      <c r="P47" s="38"/>
      <c r="Q47" s="38"/>
      <c r="R47" s="40"/>
      <c r="S47" s="38"/>
      <c r="T47" s="41">
        <v>0.75</v>
      </c>
      <c r="U47" s="39"/>
      <c r="V47" s="38">
        <v>172</v>
      </c>
      <c r="W47" s="38"/>
      <c r="X47" s="40"/>
      <c r="Y47" s="38"/>
      <c r="Z47" s="38"/>
      <c r="AA47" s="40"/>
      <c r="AB47" s="42">
        <v>0</v>
      </c>
      <c r="AC47" s="40">
        <v>1.0925925925925926</v>
      </c>
      <c r="AD47" s="42">
        <v>129</v>
      </c>
      <c r="AE47" s="43">
        <v>0.59000000000000008</v>
      </c>
      <c r="AF47" s="42"/>
      <c r="AG47" s="42">
        <v>0.83091787439613507</v>
      </c>
      <c r="AH47" s="42">
        <v>0.81892401088549294</v>
      </c>
      <c r="AI47" s="36">
        <v>0.25454545454545474</v>
      </c>
      <c r="AJ47" s="42">
        <v>0.76788339383127813</v>
      </c>
    </row>
    <row r="48" spans="1:36" x14ac:dyDescent="0.2">
      <c r="A48" s="44" t="s">
        <v>84</v>
      </c>
      <c r="B48" s="32" t="s">
        <v>77</v>
      </c>
      <c r="C48" s="38">
        <v>2</v>
      </c>
      <c r="D48" s="38">
        <v>21</v>
      </c>
      <c r="E48" s="38"/>
      <c r="F48" s="38">
        <v>152</v>
      </c>
      <c r="G48" s="38">
        <v>57</v>
      </c>
      <c r="H48" s="39"/>
      <c r="I48" s="39"/>
      <c r="J48" s="39">
        <v>0.73</v>
      </c>
      <c r="K48" s="39"/>
      <c r="L48" s="38"/>
      <c r="M48" s="38"/>
      <c r="N48" s="40"/>
      <c r="O48" s="38">
        <v>58</v>
      </c>
      <c r="P48" s="38"/>
      <c r="Q48" s="38"/>
      <c r="R48" s="40"/>
      <c r="S48" s="38"/>
      <c r="T48" s="41">
        <v>0.78</v>
      </c>
      <c r="U48" s="39"/>
      <c r="V48" s="38">
        <v>177</v>
      </c>
      <c r="W48" s="38"/>
      <c r="X48" s="40"/>
      <c r="Y48" s="38"/>
      <c r="Z48" s="38"/>
      <c r="AA48" s="40"/>
      <c r="AB48" s="42">
        <v>0</v>
      </c>
      <c r="AC48" s="40">
        <v>1.0175438596491229</v>
      </c>
      <c r="AD48" s="42">
        <v>138.06</v>
      </c>
      <c r="AE48" s="43">
        <v>0.84499999999999997</v>
      </c>
      <c r="AF48" s="42"/>
      <c r="AG48" s="42">
        <v>0.43935926773455403</v>
      </c>
      <c r="AH48" s="42">
        <v>0.91375340171655839</v>
      </c>
      <c r="AI48" s="36">
        <v>0.71818181818181814</v>
      </c>
      <c r="AJ48" s="42">
        <v>0.68071888307118233</v>
      </c>
    </row>
    <row r="49" spans="1:36" x14ac:dyDescent="0.2">
      <c r="A49" s="44" t="s">
        <v>83</v>
      </c>
      <c r="B49" s="32" t="s">
        <v>77</v>
      </c>
      <c r="C49" s="38">
        <v>2</v>
      </c>
      <c r="D49" s="38">
        <v>21</v>
      </c>
      <c r="E49" s="38"/>
      <c r="F49" s="38">
        <v>152</v>
      </c>
      <c r="G49" s="38">
        <v>57</v>
      </c>
      <c r="H49" s="39"/>
      <c r="I49" s="39"/>
      <c r="J49" s="39">
        <v>0.73</v>
      </c>
      <c r="K49" s="39"/>
      <c r="L49" s="38"/>
      <c r="M49" s="38"/>
      <c r="N49" s="40"/>
      <c r="O49" s="38">
        <v>61</v>
      </c>
      <c r="P49" s="38"/>
      <c r="Q49" s="38"/>
      <c r="R49" s="40"/>
      <c r="S49" s="38"/>
      <c r="T49" s="41">
        <v>0.69</v>
      </c>
      <c r="U49" s="39"/>
      <c r="V49" s="38">
        <v>158</v>
      </c>
      <c r="W49" s="38"/>
      <c r="X49" s="40"/>
      <c r="Y49" s="38"/>
      <c r="Z49" s="38"/>
      <c r="AA49" s="40"/>
      <c r="AB49" s="42">
        <v>0</v>
      </c>
      <c r="AC49" s="40">
        <v>1.0701754385964912</v>
      </c>
      <c r="AD49" s="42">
        <v>109.02</v>
      </c>
      <c r="AE49" s="43">
        <v>0.82333333333333325</v>
      </c>
      <c r="AF49" s="42"/>
      <c r="AG49" s="42">
        <v>0.71395881006864981</v>
      </c>
      <c r="AH49" s="42">
        <v>0.60979694368850723</v>
      </c>
      <c r="AI49" s="36">
        <v>0.67878787878787872</v>
      </c>
      <c r="AJ49" s="42">
        <v>0.66356887706950851</v>
      </c>
    </row>
    <row r="50" spans="1:36" x14ac:dyDescent="0.2">
      <c r="A50" s="44" t="s">
        <v>82</v>
      </c>
      <c r="B50" s="32" t="s">
        <v>77</v>
      </c>
      <c r="C50" s="38">
        <v>3.5</v>
      </c>
      <c r="D50" s="38">
        <v>21</v>
      </c>
      <c r="E50" s="38"/>
      <c r="F50" s="38">
        <v>140</v>
      </c>
      <c r="G50" s="38">
        <v>52.5</v>
      </c>
      <c r="H50" s="39"/>
      <c r="I50" s="39"/>
      <c r="J50" s="39">
        <v>0.73</v>
      </c>
      <c r="K50" s="39"/>
      <c r="L50" s="38"/>
      <c r="M50" s="38"/>
      <c r="N50" s="40"/>
      <c r="O50" s="38">
        <v>52</v>
      </c>
      <c r="P50" s="38"/>
      <c r="Q50" s="38"/>
      <c r="R50" s="40"/>
      <c r="S50" s="38"/>
      <c r="T50" s="41">
        <v>0.83</v>
      </c>
      <c r="U50" s="39"/>
      <c r="V50" s="38">
        <v>173</v>
      </c>
      <c r="W50" s="38"/>
      <c r="X50" s="40"/>
      <c r="Y50" s="38"/>
      <c r="Z50" s="38"/>
      <c r="AA50" s="40"/>
      <c r="AB50" s="42">
        <v>0</v>
      </c>
      <c r="AC50" s="40">
        <v>0.99047619047619051</v>
      </c>
      <c r="AD50" s="42">
        <v>143.59</v>
      </c>
      <c r="AE50" s="43">
        <v>0.53249999999999997</v>
      </c>
      <c r="AF50" s="42"/>
      <c r="AG50" s="42">
        <v>0.29813664596273304</v>
      </c>
      <c r="AH50" s="42">
        <v>0.97163491731212048</v>
      </c>
      <c r="AI50" s="36">
        <v>0.15000000000000002</v>
      </c>
      <c r="AJ50" s="42">
        <v>0.58639720347368407</v>
      </c>
    </row>
    <row r="51" spans="1:36" x14ac:dyDescent="0.2">
      <c r="A51" s="44" t="s">
        <v>81</v>
      </c>
      <c r="B51" s="32" t="s">
        <v>77</v>
      </c>
      <c r="C51" s="38">
        <v>5.5</v>
      </c>
      <c r="D51" s="38">
        <v>21</v>
      </c>
      <c r="E51" s="38"/>
      <c r="F51" s="38">
        <v>124</v>
      </c>
      <c r="G51" s="38">
        <v>46.5</v>
      </c>
      <c r="H51" s="39"/>
      <c r="I51" s="39"/>
      <c r="J51" s="39">
        <v>0.73</v>
      </c>
      <c r="K51" s="39"/>
      <c r="L51" s="38"/>
      <c r="M51" s="38"/>
      <c r="N51" s="40"/>
      <c r="O51" s="38">
        <v>45</v>
      </c>
      <c r="P51" s="38"/>
      <c r="Q51" s="38"/>
      <c r="R51" s="40"/>
      <c r="S51" s="38"/>
      <c r="T51" s="41">
        <v>0.9</v>
      </c>
      <c r="U51" s="39"/>
      <c r="V51" s="38">
        <v>135</v>
      </c>
      <c r="W51" s="38"/>
      <c r="X51" s="40"/>
      <c r="Y51" s="38"/>
      <c r="Z51" s="38"/>
      <c r="AA51" s="40"/>
      <c r="AB51" s="42">
        <v>0</v>
      </c>
      <c r="AC51" s="40">
        <v>0.967741935483871</v>
      </c>
      <c r="AD51" s="42">
        <v>121.5</v>
      </c>
      <c r="AE51" s="43">
        <v>0.97666666666666668</v>
      </c>
      <c r="AF51" s="42"/>
      <c r="AG51" s="42">
        <v>0.17952314165497904</v>
      </c>
      <c r="AH51" s="42">
        <v>0.74042285953527309</v>
      </c>
      <c r="AI51" s="36">
        <v>0.95757575757575764</v>
      </c>
      <c r="AJ51" s="42">
        <v>0.50973327629318921</v>
      </c>
    </row>
    <row r="52" spans="1:36" x14ac:dyDescent="0.2">
      <c r="A52" s="44" t="s">
        <v>88</v>
      </c>
      <c r="B52" s="32" t="s">
        <v>77</v>
      </c>
      <c r="C52" s="38">
        <v>3</v>
      </c>
      <c r="D52" s="38">
        <v>21</v>
      </c>
      <c r="E52" s="38"/>
      <c r="F52" s="38">
        <v>144</v>
      </c>
      <c r="G52" s="38">
        <v>54</v>
      </c>
      <c r="H52" s="39"/>
      <c r="I52" s="39"/>
      <c r="J52" s="39">
        <v>0.73</v>
      </c>
      <c r="K52" s="39"/>
      <c r="L52" s="38"/>
      <c r="M52" s="38"/>
      <c r="N52" s="40"/>
      <c r="O52" s="38">
        <v>52</v>
      </c>
      <c r="P52" s="38"/>
      <c r="Q52" s="38"/>
      <c r="R52" s="40"/>
      <c r="S52" s="38"/>
      <c r="T52" s="41">
        <v>0.67</v>
      </c>
      <c r="U52" s="39"/>
      <c r="V52" s="38">
        <v>169</v>
      </c>
      <c r="W52" s="38"/>
      <c r="X52" s="40"/>
      <c r="Y52" s="38"/>
      <c r="Z52" s="38"/>
      <c r="AA52" s="40"/>
      <c r="AB52" s="42">
        <v>0</v>
      </c>
      <c r="AC52" s="40">
        <v>0.96296296296296291</v>
      </c>
      <c r="AD52" s="42">
        <v>113.23</v>
      </c>
      <c r="AE52" s="43">
        <v>0.95749999999999991</v>
      </c>
      <c r="AF52" s="42"/>
      <c r="AG52" s="42">
        <v>0.15458937198067599</v>
      </c>
      <c r="AH52" s="42">
        <v>0.65386225664643072</v>
      </c>
      <c r="AI52" s="36">
        <v>0.92272727272727262</v>
      </c>
      <c r="AJ52" s="42">
        <v>0.45607596015492535</v>
      </c>
    </row>
    <row r="53" spans="1:36" x14ac:dyDescent="0.2">
      <c r="A53" s="44" t="s">
        <v>80</v>
      </c>
      <c r="B53" s="32" t="s">
        <v>77</v>
      </c>
      <c r="C53" s="38">
        <v>3.5</v>
      </c>
      <c r="D53" s="38">
        <v>21</v>
      </c>
      <c r="E53" s="38"/>
      <c r="F53" s="38">
        <v>140</v>
      </c>
      <c r="G53" s="38">
        <v>52.5</v>
      </c>
      <c r="H53" s="39"/>
      <c r="I53" s="39"/>
      <c r="J53" s="39">
        <v>0.73</v>
      </c>
      <c r="K53" s="39"/>
      <c r="L53" s="38"/>
      <c r="M53" s="38"/>
      <c r="N53" s="40"/>
      <c r="O53" s="38">
        <v>49</v>
      </c>
      <c r="P53" s="38"/>
      <c r="Q53" s="38"/>
      <c r="R53" s="40"/>
      <c r="S53" s="38"/>
      <c r="T53" s="41">
        <v>0.83</v>
      </c>
      <c r="U53" s="39"/>
      <c r="V53" s="38">
        <v>150</v>
      </c>
      <c r="W53" s="38"/>
      <c r="X53" s="40"/>
      <c r="Y53" s="38"/>
      <c r="Z53" s="38"/>
      <c r="AA53" s="40"/>
      <c r="AB53" s="42">
        <v>0</v>
      </c>
      <c r="AC53" s="40">
        <v>0.93333333333333335</v>
      </c>
      <c r="AD53" s="42">
        <v>124.5</v>
      </c>
      <c r="AE53" s="43">
        <v>0.44999999999999996</v>
      </c>
      <c r="AF53" s="42"/>
      <c r="AG53" s="42">
        <v>0</v>
      </c>
      <c r="AH53" s="42">
        <v>0.77182332007536103</v>
      </c>
      <c r="AI53" s="36">
        <v>0</v>
      </c>
      <c r="AJ53" s="42">
        <v>0.34732049403391246</v>
      </c>
    </row>
    <row r="54" spans="1:36" x14ac:dyDescent="0.2">
      <c r="A54" s="44" t="s">
        <v>94</v>
      </c>
      <c r="B54" s="32" t="s">
        <v>77</v>
      </c>
      <c r="C54" s="38">
        <v>5</v>
      </c>
      <c r="D54" s="38">
        <v>21</v>
      </c>
      <c r="E54" s="38">
        <v>0</v>
      </c>
      <c r="F54" s="38">
        <v>128</v>
      </c>
      <c r="G54" s="38">
        <v>48</v>
      </c>
      <c r="H54" s="39"/>
      <c r="I54" s="39"/>
      <c r="J54" s="39">
        <v>0.73</v>
      </c>
      <c r="K54" s="39"/>
      <c r="L54" s="38"/>
      <c r="M54" s="38"/>
      <c r="N54" s="40"/>
      <c r="O54" s="38">
        <v>54</v>
      </c>
      <c r="P54" s="38"/>
      <c r="Q54" s="38"/>
      <c r="R54" s="40"/>
      <c r="S54" s="38"/>
      <c r="T54" s="41">
        <v>0.94</v>
      </c>
      <c r="U54" s="39">
        <v>0.5</v>
      </c>
      <c r="V54" s="38">
        <v>54</v>
      </c>
      <c r="W54" s="38"/>
      <c r="X54" s="40"/>
      <c r="Y54" s="38"/>
      <c r="Z54" s="38"/>
      <c r="AA54" s="40"/>
      <c r="AB54" s="42">
        <v>0</v>
      </c>
      <c r="AC54" s="40">
        <v>1.125</v>
      </c>
      <c r="AD54" s="42">
        <v>50.76</v>
      </c>
      <c r="AE54" s="43">
        <v>1</v>
      </c>
      <c r="AF54" s="42"/>
      <c r="AG54" s="42">
        <v>1</v>
      </c>
      <c r="AH54" s="42">
        <v>0</v>
      </c>
      <c r="AI54" s="36">
        <v>1</v>
      </c>
      <c r="AJ54" s="42">
        <v>0.55000000000000004</v>
      </c>
    </row>
  </sheetData>
  <autoFilter ref="A4:AD54" xr:uid="{00000000-0009-0000-0000-000003000000}"/>
  <mergeCells count="3">
    <mergeCell ref="V3:AA3"/>
    <mergeCell ref="G3:K3"/>
    <mergeCell ref="AB3:AJ3"/>
  </mergeCells>
  <conditionalFormatting sqref="B21:B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{E526CEEA-CD4A-40C8-BB87-CE8F9A6ED951}</x14:id>
        </ext>
      </extLst>
    </cfRule>
  </conditionalFormatting>
  <conditionalFormatting sqref="B5:B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{F3DC018D-456C-4D81-8101-C9D77ECC8C1A}</x14:id>
        </ext>
      </extLst>
    </cfRule>
  </conditionalFormatting>
  <hyperlinks>
    <hyperlink ref="A1" location="'2019'!A1" display="'2019'!A1" xr:uid="{00000000-0004-0000-0300-000000000000}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26CEEA-CD4A-40C8-BB87-CE8F9A6ED9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B21:B54</xm:sqref>
        </x14:conditionalFormatting>
        <x14:conditionalFormatting xmlns:xm="http://schemas.microsoft.com/office/excel/2006/main">
          <x14:cfRule type="dataBar" id="{F3DC018D-456C-4D81-8101-C9D77ECC8C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B5:B20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4"/>
  <sheetViews>
    <sheetView zoomScaleNormal="100" workbookViewId="0"/>
  </sheetViews>
  <sheetFormatPr defaultRowHeight="12.75" x14ac:dyDescent="0.2"/>
  <cols>
    <col min="1" max="1" width="21.140625" bestFit="1" customWidth="1"/>
    <col min="3" max="9" width="8.85546875" customWidth="1"/>
    <col min="10" max="10" width="9.85546875" customWidth="1"/>
    <col min="11" max="11" width="10.28515625" customWidth="1"/>
    <col min="12" max="20" width="8.85546875" customWidth="1"/>
    <col min="21" max="21" width="9.42578125" customWidth="1"/>
    <col min="22" max="29" width="8.85546875" customWidth="1"/>
    <col min="30" max="30" width="9.85546875" customWidth="1"/>
    <col min="31" max="33" width="8.85546875" customWidth="1"/>
    <col min="34" max="34" width="9.42578125" customWidth="1"/>
    <col min="35" max="35" width="8.85546875" customWidth="1"/>
    <col min="36" max="36" width="15.42578125" bestFit="1" customWidth="1"/>
  </cols>
  <sheetData>
    <row r="1" spans="1:36" x14ac:dyDescent="0.2">
      <c r="A1" s="33">
        <v>2019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</row>
    <row r="2" spans="1:36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</row>
    <row r="3" spans="1:36" ht="43.5" customHeight="1" x14ac:dyDescent="0.2">
      <c r="A3" s="114"/>
      <c r="B3" s="115"/>
      <c r="C3" s="115"/>
      <c r="D3" s="115"/>
      <c r="E3" s="115"/>
      <c r="F3" s="116"/>
      <c r="G3" s="122" t="s">
        <v>101</v>
      </c>
      <c r="H3" s="123"/>
      <c r="I3" s="123"/>
      <c r="J3" s="123"/>
      <c r="K3" s="124"/>
      <c r="L3" s="114"/>
      <c r="M3" s="115"/>
      <c r="N3" s="115"/>
      <c r="O3" s="115"/>
      <c r="P3" s="117"/>
      <c r="Q3" s="118"/>
      <c r="R3" s="118"/>
      <c r="S3" s="118"/>
      <c r="T3" s="118"/>
      <c r="U3" s="119"/>
      <c r="V3" s="124" t="s">
        <v>108</v>
      </c>
      <c r="W3" s="125"/>
      <c r="X3" s="125"/>
      <c r="Y3" s="125"/>
      <c r="Z3" s="125"/>
      <c r="AA3" s="122"/>
      <c r="AB3" s="117"/>
      <c r="AC3" s="118"/>
      <c r="AD3" s="118"/>
      <c r="AE3" s="118"/>
      <c r="AF3" s="118"/>
      <c r="AG3" s="118"/>
      <c r="AH3" s="118"/>
      <c r="AI3" s="118"/>
      <c r="AJ3" s="116"/>
    </row>
    <row r="4" spans="1:36" ht="37.5" customHeight="1" x14ac:dyDescent="0.2">
      <c r="A4" s="35" t="s">
        <v>100</v>
      </c>
      <c r="B4" s="35" t="s">
        <v>28</v>
      </c>
      <c r="C4" s="35" t="s">
        <v>30</v>
      </c>
      <c r="D4" s="35" t="s">
        <v>29</v>
      </c>
      <c r="E4" s="112" t="s">
        <v>138</v>
      </c>
      <c r="F4" s="35" t="s">
        <v>33</v>
      </c>
      <c r="G4" s="104" t="s">
        <v>115</v>
      </c>
      <c r="H4" s="104" t="s">
        <v>103</v>
      </c>
      <c r="I4" s="104" t="s">
        <v>105</v>
      </c>
      <c r="J4" s="104" t="s">
        <v>116</v>
      </c>
      <c r="K4" s="104" t="s">
        <v>117</v>
      </c>
      <c r="L4" s="112" t="s">
        <v>135</v>
      </c>
      <c r="M4" s="112" t="s">
        <v>102</v>
      </c>
      <c r="N4" s="112" t="s">
        <v>103</v>
      </c>
      <c r="O4" s="112" t="s">
        <v>126</v>
      </c>
      <c r="P4" s="113" t="s">
        <v>136</v>
      </c>
      <c r="Q4" s="112" t="s">
        <v>104</v>
      </c>
      <c r="R4" s="112" t="s">
        <v>105</v>
      </c>
      <c r="S4" s="112" t="s">
        <v>127</v>
      </c>
      <c r="T4" s="112" t="s">
        <v>106</v>
      </c>
      <c r="U4" s="112" t="s">
        <v>107</v>
      </c>
      <c r="V4" s="104" t="s">
        <v>118</v>
      </c>
      <c r="W4" s="104" t="s">
        <v>119</v>
      </c>
      <c r="X4" s="104" t="s">
        <v>103</v>
      </c>
      <c r="Y4" s="104" t="s">
        <v>120</v>
      </c>
      <c r="Z4" s="104" t="s">
        <v>104</v>
      </c>
      <c r="AA4" s="104" t="s">
        <v>105</v>
      </c>
      <c r="AB4" s="112" t="s">
        <v>109</v>
      </c>
      <c r="AC4" s="112" t="s">
        <v>110</v>
      </c>
      <c r="AD4" s="112" t="s">
        <v>111</v>
      </c>
      <c r="AE4" s="112" t="s">
        <v>112</v>
      </c>
      <c r="AF4" s="112" t="s">
        <v>113</v>
      </c>
      <c r="AG4" s="112" t="s">
        <v>114</v>
      </c>
      <c r="AH4" s="112" t="s">
        <v>45</v>
      </c>
      <c r="AI4" s="112" t="s">
        <v>39</v>
      </c>
      <c r="AJ4" s="35" t="s">
        <v>48</v>
      </c>
    </row>
    <row r="5" spans="1:36" x14ac:dyDescent="0.2">
      <c r="A5" s="37" t="s">
        <v>54</v>
      </c>
      <c r="B5" s="32" t="s">
        <v>52</v>
      </c>
      <c r="C5" s="38">
        <v>3</v>
      </c>
      <c r="D5" s="38">
        <v>22</v>
      </c>
      <c r="E5" s="38"/>
      <c r="F5" s="38">
        <v>152</v>
      </c>
      <c r="G5" s="38">
        <v>95</v>
      </c>
      <c r="H5" s="39">
        <v>0.45</v>
      </c>
      <c r="I5" s="39">
        <v>0.4</v>
      </c>
      <c r="J5" s="39">
        <v>0.9</v>
      </c>
      <c r="K5" s="39">
        <v>0.7</v>
      </c>
      <c r="L5" s="38">
        <v>38</v>
      </c>
      <c r="M5" s="38">
        <v>211</v>
      </c>
      <c r="N5" s="40">
        <v>0.18009478672985782</v>
      </c>
      <c r="O5" s="38">
        <v>55</v>
      </c>
      <c r="P5" s="38">
        <v>33</v>
      </c>
      <c r="Q5" s="38">
        <v>102</v>
      </c>
      <c r="R5" s="40">
        <v>0.3235294117647059</v>
      </c>
      <c r="S5" s="38">
        <v>41</v>
      </c>
      <c r="T5" s="41">
        <v>0.84848484848484851</v>
      </c>
      <c r="U5" s="47">
        <v>0.84615384615384615</v>
      </c>
      <c r="V5" s="38"/>
      <c r="W5" s="38"/>
      <c r="X5" s="40"/>
      <c r="Y5" s="38"/>
      <c r="Z5" s="38"/>
      <c r="AA5" s="40"/>
      <c r="AB5" s="42">
        <v>0.60451708329461329</v>
      </c>
      <c r="AC5" s="40">
        <v>1.0105263157894737</v>
      </c>
      <c r="AD5" s="42">
        <v>1.0757760757760759</v>
      </c>
      <c r="AE5" s="78">
        <v>1</v>
      </c>
      <c r="AF5" s="42">
        <v>0.14994495171342789</v>
      </c>
      <c r="AG5" s="42">
        <v>0.57173447537473265</v>
      </c>
      <c r="AH5" s="42">
        <v>0.3444407028100725</v>
      </c>
      <c r="AI5" s="42">
        <v>1</v>
      </c>
      <c r="AJ5" s="42">
        <v>0.43928561407913447</v>
      </c>
    </row>
    <row r="6" spans="1:36" x14ac:dyDescent="0.2">
      <c r="A6" s="37" t="s">
        <v>53</v>
      </c>
      <c r="B6" s="32" t="s">
        <v>52</v>
      </c>
      <c r="C6" s="38">
        <v>3</v>
      </c>
      <c r="D6" s="38">
        <v>22</v>
      </c>
      <c r="E6" s="38"/>
      <c r="F6" s="38">
        <v>152</v>
      </c>
      <c r="G6" s="38">
        <v>95</v>
      </c>
      <c r="H6" s="39">
        <v>0.45</v>
      </c>
      <c r="I6" s="39">
        <v>0.4</v>
      </c>
      <c r="J6" s="39">
        <v>0.9</v>
      </c>
      <c r="K6" s="39">
        <v>0.7</v>
      </c>
      <c r="L6" s="38">
        <v>56</v>
      </c>
      <c r="M6" s="38">
        <v>227</v>
      </c>
      <c r="N6" s="40">
        <v>0.24669603524229075</v>
      </c>
      <c r="O6" s="38">
        <v>65</v>
      </c>
      <c r="P6" s="38">
        <v>37</v>
      </c>
      <c r="Q6" s="38">
        <v>100</v>
      </c>
      <c r="R6" s="40">
        <v>0.37</v>
      </c>
      <c r="S6" s="38">
        <v>41</v>
      </c>
      <c r="T6" s="41">
        <v>0.967741935483871</v>
      </c>
      <c r="U6" s="47">
        <v>0.9375</v>
      </c>
      <c r="V6" s="38"/>
      <c r="W6" s="38"/>
      <c r="X6" s="40"/>
      <c r="Y6" s="38"/>
      <c r="Z6" s="38"/>
      <c r="AA6" s="40"/>
      <c r="AB6" s="42">
        <v>0.73660670582476739</v>
      </c>
      <c r="AC6" s="40">
        <v>1.1157894736842104</v>
      </c>
      <c r="AD6" s="42">
        <v>1.2072772657450077</v>
      </c>
      <c r="AE6" s="78">
        <v>0.99924999999999997</v>
      </c>
      <c r="AF6" s="42">
        <v>0.27804292693285243</v>
      </c>
      <c r="AG6" s="42">
        <v>1</v>
      </c>
      <c r="AH6" s="42">
        <v>1</v>
      </c>
      <c r="AI6" s="42">
        <v>0.98660714285714235</v>
      </c>
      <c r="AJ6" s="42">
        <v>0.8542692996722846</v>
      </c>
    </row>
    <row r="7" spans="1:36" x14ac:dyDescent="0.2">
      <c r="A7" s="37" t="s">
        <v>55</v>
      </c>
      <c r="B7" s="32" t="s">
        <v>52</v>
      </c>
      <c r="C7" s="38">
        <v>4</v>
      </c>
      <c r="D7" s="38">
        <v>22</v>
      </c>
      <c r="E7" s="38"/>
      <c r="F7" s="38">
        <v>144</v>
      </c>
      <c r="G7" s="38">
        <v>90</v>
      </c>
      <c r="H7" s="39">
        <v>0.45</v>
      </c>
      <c r="I7" s="39">
        <v>0.4</v>
      </c>
      <c r="J7" s="39">
        <v>0.9</v>
      </c>
      <c r="K7" s="39">
        <v>0.7</v>
      </c>
      <c r="L7" s="38">
        <v>29</v>
      </c>
      <c r="M7" s="38">
        <v>189</v>
      </c>
      <c r="N7" s="40">
        <v>0.15343915343915343</v>
      </c>
      <c r="O7" s="38">
        <v>51</v>
      </c>
      <c r="P7" s="38">
        <v>19</v>
      </c>
      <c r="Q7" s="38">
        <v>85</v>
      </c>
      <c r="R7" s="40">
        <v>0.22352941176470589</v>
      </c>
      <c r="S7" s="38">
        <v>28</v>
      </c>
      <c r="T7" s="41">
        <v>0.8928571428571429</v>
      </c>
      <c r="U7" s="47">
        <v>0.91666666666666663</v>
      </c>
      <c r="V7" s="38"/>
      <c r="W7" s="38"/>
      <c r="X7" s="40"/>
      <c r="Y7" s="38"/>
      <c r="Z7" s="38"/>
      <c r="AA7" s="40"/>
      <c r="AB7" s="42">
        <v>0.44989971297160836</v>
      </c>
      <c r="AC7" s="40">
        <v>0.87777777777777777</v>
      </c>
      <c r="AD7" s="42">
        <v>1.1507936507936507</v>
      </c>
      <c r="AE7" s="78">
        <v>0.99850000000000005</v>
      </c>
      <c r="AF7" s="42">
        <v>0</v>
      </c>
      <c r="AG7" s="42">
        <v>3.1644063763978096E-2</v>
      </c>
      <c r="AH7" s="42">
        <v>0.71841806960829535</v>
      </c>
      <c r="AI7" s="42">
        <v>0.9732142857142867</v>
      </c>
      <c r="AJ7" s="42">
        <v>0.39418187554394024</v>
      </c>
    </row>
    <row r="8" spans="1:36" x14ac:dyDescent="0.2">
      <c r="A8" s="37" t="s">
        <v>56</v>
      </c>
      <c r="B8" s="32" t="s">
        <v>52</v>
      </c>
      <c r="C8" s="38">
        <v>4</v>
      </c>
      <c r="D8" s="38">
        <v>22</v>
      </c>
      <c r="E8" s="38"/>
      <c r="F8" s="38">
        <v>144</v>
      </c>
      <c r="G8" s="38">
        <v>90</v>
      </c>
      <c r="H8" s="39">
        <v>0.45</v>
      </c>
      <c r="I8" s="39">
        <v>0.4</v>
      </c>
      <c r="J8" s="39">
        <v>0.9</v>
      </c>
      <c r="K8" s="39">
        <v>0.7</v>
      </c>
      <c r="L8" s="38">
        <v>31</v>
      </c>
      <c r="M8" s="38">
        <v>230</v>
      </c>
      <c r="N8" s="40">
        <v>0.13478260869565217</v>
      </c>
      <c r="O8" s="38">
        <v>38</v>
      </c>
      <c r="P8" s="38">
        <v>46</v>
      </c>
      <c r="Q8" s="38">
        <v>93</v>
      </c>
      <c r="R8" s="40">
        <v>0.4946236559139785</v>
      </c>
      <c r="S8" s="38">
        <v>59</v>
      </c>
      <c r="T8" s="41">
        <v>1</v>
      </c>
      <c r="U8" s="47">
        <v>0.63157894736842102</v>
      </c>
      <c r="V8" s="38"/>
      <c r="W8" s="38"/>
      <c r="X8" s="40"/>
      <c r="Y8" s="38"/>
      <c r="Z8" s="38"/>
      <c r="AA8" s="40"/>
      <c r="AB8" s="42">
        <v>0.76803802399875332</v>
      </c>
      <c r="AC8" s="40">
        <v>1.0777777777777777</v>
      </c>
      <c r="AD8" s="42">
        <v>1.0066833751044277</v>
      </c>
      <c r="AE8" s="78">
        <v>0.99924999999999997</v>
      </c>
      <c r="AF8" s="42">
        <v>0.30852441472456715</v>
      </c>
      <c r="AG8" s="42">
        <v>0.84534856055198671</v>
      </c>
      <c r="AH8" s="42">
        <v>0</v>
      </c>
      <c r="AI8" s="42">
        <v>0.98660714285714235</v>
      </c>
      <c r="AJ8" s="42">
        <v>0.41397016539622367</v>
      </c>
    </row>
    <row r="9" spans="1:36" x14ac:dyDescent="0.2">
      <c r="A9" s="45" t="s">
        <v>128</v>
      </c>
      <c r="B9" s="48" t="s">
        <v>129</v>
      </c>
      <c r="C9" s="49">
        <v>2</v>
      </c>
      <c r="D9" s="49">
        <v>22</v>
      </c>
      <c r="E9" s="49"/>
      <c r="F9" s="38">
        <v>160</v>
      </c>
      <c r="G9" s="38">
        <v>100</v>
      </c>
      <c r="H9" s="39">
        <v>0.45</v>
      </c>
      <c r="I9" s="39">
        <v>0.4</v>
      </c>
      <c r="J9" s="50">
        <v>0.9</v>
      </c>
      <c r="K9" s="50">
        <v>0.7</v>
      </c>
      <c r="L9" s="38">
        <v>38</v>
      </c>
      <c r="M9" s="38">
        <v>150</v>
      </c>
      <c r="N9" s="40">
        <v>0.25333333333333335</v>
      </c>
      <c r="O9" s="49">
        <v>46</v>
      </c>
      <c r="P9" s="38">
        <v>40</v>
      </c>
      <c r="Q9" s="38">
        <v>102</v>
      </c>
      <c r="R9" s="40">
        <v>0.39215686274509803</v>
      </c>
      <c r="S9" s="49">
        <v>47</v>
      </c>
      <c r="T9" s="51">
        <v>0.89743589743589747</v>
      </c>
      <c r="U9" s="52">
        <v>0.8214285714285714</v>
      </c>
      <c r="V9" s="49"/>
      <c r="W9" s="49"/>
      <c r="X9" s="40"/>
      <c r="Y9" s="49"/>
      <c r="Z9" s="49"/>
      <c r="AA9" s="40"/>
      <c r="AB9" s="42">
        <v>0.77167755991285403</v>
      </c>
      <c r="AC9" s="40">
        <v>0.93</v>
      </c>
      <c r="AD9" s="42">
        <v>1.0853101924530497</v>
      </c>
      <c r="AE9" s="78">
        <v>1</v>
      </c>
      <c r="AF9" s="42">
        <v>0.3120539666485137</v>
      </c>
      <c r="AG9" s="42">
        <v>0.24411134903640286</v>
      </c>
      <c r="AH9" s="42">
        <v>0.39197014972656319</v>
      </c>
      <c r="AI9" s="42">
        <v>1</v>
      </c>
      <c r="AJ9" s="42">
        <v>0.39243225793124892</v>
      </c>
    </row>
    <row r="10" spans="1:36" x14ac:dyDescent="0.2">
      <c r="A10" s="45" t="s">
        <v>130</v>
      </c>
      <c r="B10" s="48" t="s">
        <v>129</v>
      </c>
      <c r="C10" s="49">
        <v>2</v>
      </c>
      <c r="D10" s="49">
        <v>22</v>
      </c>
      <c r="E10" s="49"/>
      <c r="F10" s="38">
        <v>160</v>
      </c>
      <c r="G10" s="38">
        <v>100</v>
      </c>
      <c r="H10" s="39">
        <v>0.45</v>
      </c>
      <c r="I10" s="39">
        <v>0.4</v>
      </c>
      <c r="J10" s="50">
        <v>0.9</v>
      </c>
      <c r="K10" s="50">
        <v>0.7</v>
      </c>
      <c r="L10" s="38">
        <v>37</v>
      </c>
      <c r="M10" s="38">
        <v>173</v>
      </c>
      <c r="N10" s="40">
        <v>0.2138728323699422</v>
      </c>
      <c r="O10" s="49">
        <v>45</v>
      </c>
      <c r="P10" s="38">
        <v>39</v>
      </c>
      <c r="Q10" s="38">
        <v>97</v>
      </c>
      <c r="R10" s="40">
        <v>0.40206185567010311</v>
      </c>
      <c r="S10" s="49">
        <v>42</v>
      </c>
      <c r="T10" s="51">
        <v>0.9</v>
      </c>
      <c r="U10" s="52">
        <v>0.93103448275862066</v>
      </c>
      <c r="V10" s="49"/>
      <c r="W10" s="49"/>
      <c r="X10" s="40"/>
      <c r="Y10" s="49"/>
      <c r="Z10" s="49"/>
      <c r="AA10" s="40"/>
      <c r="AB10" s="42">
        <v>0.74021379999867576</v>
      </c>
      <c r="AC10" s="40">
        <v>0.87</v>
      </c>
      <c r="AD10" s="42">
        <v>1.1650246305418719</v>
      </c>
      <c r="AE10" s="78">
        <v>0.99975000000000003</v>
      </c>
      <c r="AF10" s="42">
        <v>0.28154101748116905</v>
      </c>
      <c r="AG10" s="42">
        <v>0</v>
      </c>
      <c r="AH10" s="42">
        <v>0.78936230276901487</v>
      </c>
      <c r="AI10" s="42">
        <v>0.99553571428571475</v>
      </c>
      <c r="AJ10" s="42">
        <v>0.47160669603241129</v>
      </c>
    </row>
    <row r="11" spans="1:36" x14ac:dyDescent="0.2">
      <c r="A11" s="45" t="s">
        <v>131</v>
      </c>
      <c r="B11" s="48" t="s">
        <v>129</v>
      </c>
      <c r="C11" s="49">
        <v>3</v>
      </c>
      <c r="D11" s="49">
        <v>22</v>
      </c>
      <c r="E11" s="49"/>
      <c r="F11" s="38">
        <v>152</v>
      </c>
      <c r="G11" s="38">
        <v>95</v>
      </c>
      <c r="H11" s="39">
        <v>0.45</v>
      </c>
      <c r="I11" s="39">
        <v>0.4</v>
      </c>
      <c r="J11" s="50">
        <v>0.9</v>
      </c>
      <c r="K11" s="50">
        <v>0.7</v>
      </c>
      <c r="L11" s="38">
        <v>54</v>
      </c>
      <c r="M11" s="38">
        <v>199</v>
      </c>
      <c r="N11" s="40">
        <v>0.271356783919598</v>
      </c>
      <c r="O11" s="49">
        <v>64</v>
      </c>
      <c r="P11" s="38">
        <v>28</v>
      </c>
      <c r="Q11" s="38">
        <v>98</v>
      </c>
      <c r="R11" s="40">
        <v>0.2857142857142857</v>
      </c>
      <c r="S11" s="49">
        <v>29</v>
      </c>
      <c r="T11" s="51">
        <v>0.97560975609756095</v>
      </c>
      <c r="U11" s="52">
        <v>0.88888888888888884</v>
      </c>
      <c r="V11" s="49"/>
      <c r="W11" s="49"/>
      <c r="X11" s="40"/>
      <c r="Y11" s="49"/>
      <c r="Z11" s="49"/>
      <c r="AA11" s="40"/>
      <c r="AB11" s="42">
        <v>0.65865039483129939</v>
      </c>
      <c r="AC11" s="40">
        <v>0.97894736842105268</v>
      </c>
      <c r="AD11" s="42">
        <v>1.1769260549748353</v>
      </c>
      <c r="AE11" s="78">
        <v>0.99950000000000006</v>
      </c>
      <c r="AF11" s="42">
        <v>0.20244239600121658</v>
      </c>
      <c r="AG11" s="42">
        <v>0.44325481798715238</v>
      </c>
      <c r="AH11" s="42">
        <v>0.84869324447894023</v>
      </c>
      <c r="AI11" s="42">
        <v>0.9910714285714296</v>
      </c>
      <c r="AJ11" s="42">
        <v>0.61204936524510811</v>
      </c>
    </row>
    <row r="12" spans="1:36" x14ac:dyDescent="0.2">
      <c r="A12" s="37" t="s">
        <v>57</v>
      </c>
      <c r="B12" s="32" t="s">
        <v>58</v>
      </c>
      <c r="C12" s="38">
        <v>1</v>
      </c>
      <c r="D12" s="38">
        <v>19</v>
      </c>
      <c r="E12" s="38"/>
      <c r="F12" s="38">
        <v>144</v>
      </c>
      <c r="G12" s="38">
        <v>108</v>
      </c>
      <c r="H12" s="39">
        <v>0.45</v>
      </c>
      <c r="I12" s="39">
        <v>0.4</v>
      </c>
      <c r="J12" s="39">
        <v>0.85</v>
      </c>
      <c r="K12" s="39">
        <v>0.7</v>
      </c>
      <c r="L12" s="38">
        <v>92</v>
      </c>
      <c r="M12" s="38">
        <v>186</v>
      </c>
      <c r="N12" s="40">
        <v>0.4946236559139785</v>
      </c>
      <c r="O12" s="38">
        <v>120</v>
      </c>
      <c r="P12" s="38">
        <v>32</v>
      </c>
      <c r="Q12" s="38">
        <v>43</v>
      </c>
      <c r="R12" s="40">
        <v>0.7441860465116279</v>
      </c>
      <c r="S12" s="38">
        <v>46</v>
      </c>
      <c r="T12" s="41">
        <v>0.92500000000000004</v>
      </c>
      <c r="U12" s="47">
        <v>0.90476190476190477</v>
      </c>
      <c r="V12" s="38"/>
      <c r="W12" s="38"/>
      <c r="X12" s="40"/>
      <c r="Y12" s="38"/>
      <c r="Z12" s="38"/>
      <c r="AA12" s="40"/>
      <c r="AB12" s="42">
        <v>1.4798143980439553</v>
      </c>
      <c r="AC12" s="40">
        <v>1.537037037037037</v>
      </c>
      <c r="AD12" s="42">
        <v>1.1903761504601842</v>
      </c>
      <c r="AE12" s="78">
        <v>1</v>
      </c>
      <c r="AF12" s="42">
        <v>0.99879145143594672</v>
      </c>
      <c r="AG12" s="42">
        <v>0.8055978352782005</v>
      </c>
      <c r="AH12" s="42">
        <v>0.8760064025610248</v>
      </c>
      <c r="AI12" s="42">
        <v>1</v>
      </c>
      <c r="AJ12" s="42">
        <v>0.89184020189505941</v>
      </c>
    </row>
    <row r="13" spans="1:36" x14ac:dyDescent="0.2">
      <c r="A13" s="37" t="s">
        <v>60</v>
      </c>
      <c r="B13" s="32" t="s">
        <v>58</v>
      </c>
      <c r="C13" s="38">
        <v>5</v>
      </c>
      <c r="D13" s="38">
        <v>19</v>
      </c>
      <c r="E13" s="38"/>
      <c r="F13" s="38">
        <v>112</v>
      </c>
      <c r="G13" s="38">
        <v>84</v>
      </c>
      <c r="H13" s="39">
        <v>0.45</v>
      </c>
      <c r="I13" s="39">
        <v>0.4</v>
      </c>
      <c r="J13" s="39">
        <v>0.85</v>
      </c>
      <c r="K13" s="39">
        <v>0.7</v>
      </c>
      <c r="L13" s="38">
        <v>114</v>
      </c>
      <c r="M13" s="38">
        <v>209</v>
      </c>
      <c r="N13" s="40">
        <v>0.54545454545454541</v>
      </c>
      <c r="O13" s="38">
        <v>127</v>
      </c>
      <c r="P13" s="38">
        <v>21</v>
      </c>
      <c r="Q13" s="38">
        <v>30</v>
      </c>
      <c r="R13" s="40">
        <v>0.7</v>
      </c>
      <c r="S13" s="38">
        <v>29</v>
      </c>
      <c r="T13" s="41">
        <v>0.92792792792792789</v>
      </c>
      <c r="U13" s="47">
        <v>0.83333333333333337</v>
      </c>
      <c r="V13" s="38"/>
      <c r="W13" s="38"/>
      <c r="X13" s="40"/>
      <c r="Y13" s="38"/>
      <c r="Z13" s="38"/>
      <c r="AA13" s="40"/>
      <c r="AB13" s="42">
        <v>1.481060606060606</v>
      </c>
      <c r="AC13" s="40">
        <v>1.8571428571428572</v>
      </c>
      <c r="AD13" s="42">
        <v>1.1410780528427589</v>
      </c>
      <c r="AE13" s="78">
        <v>1</v>
      </c>
      <c r="AF13" s="42">
        <v>1</v>
      </c>
      <c r="AG13" s="42">
        <v>1</v>
      </c>
      <c r="AH13" s="42">
        <v>0.78529790294496227</v>
      </c>
      <c r="AI13" s="42">
        <v>1</v>
      </c>
      <c r="AJ13" s="42">
        <v>0.91411916117798497</v>
      </c>
    </row>
    <row r="14" spans="1:36" x14ac:dyDescent="0.2">
      <c r="A14" s="37" t="s">
        <v>68</v>
      </c>
      <c r="B14" s="32" t="s">
        <v>58</v>
      </c>
      <c r="C14" s="38">
        <v>1</v>
      </c>
      <c r="D14" s="38">
        <v>19</v>
      </c>
      <c r="E14" s="38"/>
      <c r="F14" s="38">
        <v>144</v>
      </c>
      <c r="G14" s="38">
        <v>108</v>
      </c>
      <c r="H14" s="39">
        <v>0.45</v>
      </c>
      <c r="I14" s="39">
        <v>0.4</v>
      </c>
      <c r="J14" s="39">
        <v>0.85</v>
      </c>
      <c r="K14" s="39">
        <v>0.7</v>
      </c>
      <c r="L14" s="38">
        <v>111</v>
      </c>
      <c r="M14" s="38">
        <v>176</v>
      </c>
      <c r="N14" s="40">
        <v>0.63068181818181823</v>
      </c>
      <c r="O14" s="38">
        <v>128</v>
      </c>
      <c r="P14" s="38">
        <v>31</v>
      </c>
      <c r="Q14" s="38">
        <v>59</v>
      </c>
      <c r="R14" s="40">
        <v>0.52542372881355937</v>
      </c>
      <c r="S14" s="38">
        <v>40</v>
      </c>
      <c r="T14" s="41">
        <v>0.8839285714285714</v>
      </c>
      <c r="U14" s="47">
        <v>0.91666666666666663</v>
      </c>
      <c r="V14" s="38"/>
      <c r="W14" s="38"/>
      <c r="X14" s="40"/>
      <c r="Y14" s="38"/>
      <c r="Z14" s="38"/>
      <c r="AA14" s="40"/>
      <c r="AB14" s="42">
        <v>1.3575372367745251</v>
      </c>
      <c r="AC14" s="40">
        <v>1.5555555555555556</v>
      </c>
      <c r="AD14" s="42">
        <v>1.1747198879551821</v>
      </c>
      <c r="AE14" s="78">
        <v>1</v>
      </c>
      <c r="AF14" s="42">
        <v>0.88020941240697348</v>
      </c>
      <c r="AG14" s="42">
        <v>0.8168442415017757</v>
      </c>
      <c r="AH14" s="42">
        <v>0.84719887955182105</v>
      </c>
      <c r="AI14" s="42">
        <v>1</v>
      </c>
      <c r="AJ14" s="42">
        <v>0.85997470675265586</v>
      </c>
    </row>
    <row r="15" spans="1:36" x14ac:dyDescent="0.2">
      <c r="A15" s="37" t="s">
        <v>69</v>
      </c>
      <c r="B15" s="32" t="s">
        <v>58</v>
      </c>
      <c r="C15" s="38">
        <v>1</v>
      </c>
      <c r="D15" s="38">
        <v>19</v>
      </c>
      <c r="E15" s="38">
        <v>59.3</v>
      </c>
      <c r="F15" s="46">
        <v>84.7</v>
      </c>
      <c r="G15" s="46">
        <v>63.525000000000006</v>
      </c>
      <c r="H15" s="39">
        <v>0.45</v>
      </c>
      <c r="I15" s="39">
        <v>0.4</v>
      </c>
      <c r="J15" s="39">
        <v>0.85</v>
      </c>
      <c r="K15" s="39">
        <v>0.7</v>
      </c>
      <c r="L15" s="38">
        <v>59</v>
      </c>
      <c r="M15" s="38">
        <v>113</v>
      </c>
      <c r="N15" s="40">
        <v>0.52212389380530977</v>
      </c>
      <c r="O15" s="38">
        <v>81</v>
      </c>
      <c r="P15" s="38">
        <v>17</v>
      </c>
      <c r="Q15" s="38">
        <v>28</v>
      </c>
      <c r="R15" s="40">
        <v>0.6071428571428571</v>
      </c>
      <c r="S15" s="38">
        <v>20</v>
      </c>
      <c r="T15" s="41">
        <v>0.91139240506329111</v>
      </c>
      <c r="U15" s="47">
        <v>0.92307692307692313</v>
      </c>
      <c r="V15" s="38"/>
      <c r="W15" s="38"/>
      <c r="X15" s="40"/>
      <c r="Y15" s="38"/>
      <c r="Z15" s="38"/>
      <c r="AA15" s="40"/>
      <c r="AB15" s="42">
        <v>1.3390662312122488</v>
      </c>
      <c r="AC15" s="40">
        <v>1.5899252262888626</v>
      </c>
      <c r="AD15" s="42">
        <v>1.1954538387896543</v>
      </c>
      <c r="AE15" s="78">
        <v>0.99950000000000006</v>
      </c>
      <c r="AF15" s="42">
        <v>0.86229658649777552</v>
      </c>
      <c r="AG15" s="42">
        <v>0.83771714655898954</v>
      </c>
      <c r="AH15" s="42">
        <v>0.88534934908724983</v>
      </c>
      <c r="AI15" s="42">
        <v>0.9910714285714296</v>
      </c>
      <c r="AJ15" s="42">
        <v>0.87702134375929486</v>
      </c>
    </row>
    <row r="16" spans="1:36" x14ac:dyDescent="0.2">
      <c r="A16" s="37" t="s">
        <v>66</v>
      </c>
      <c r="B16" s="32" t="s">
        <v>58</v>
      </c>
      <c r="C16" s="38">
        <v>2</v>
      </c>
      <c r="D16" s="38">
        <v>19</v>
      </c>
      <c r="E16" s="38"/>
      <c r="F16" s="38">
        <v>136</v>
      </c>
      <c r="G16" s="38">
        <v>102</v>
      </c>
      <c r="H16" s="39">
        <v>0.45</v>
      </c>
      <c r="I16" s="39">
        <v>0.4</v>
      </c>
      <c r="J16" s="39">
        <v>0.85</v>
      </c>
      <c r="K16" s="39">
        <v>0.7</v>
      </c>
      <c r="L16" s="38">
        <v>37</v>
      </c>
      <c r="M16" s="38">
        <v>155</v>
      </c>
      <c r="N16" s="40">
        <v>0.23870967741935484</v>
      </c>
      <c r="O16" s="38">
        <v>60</v>
      </c>
      <c r="P16" s="38">
        <v>8</v>
      </c>
      <c r="Q16" s="38">
        <v>30</v>
      </c>
      <c r="R16" s="40">
        <v>0.26666666666666666</v>
      </c>
      <c r="S16" s="38">
        <v>22</v>
      </c>
      <c r="T16" s="41">
        <v>0.8928571428571429</v>
      </c>
      <c r="U16" s="47">
        <v>0.9285714285714286</v>
      </c>
      <c r="V16" s="38"/>
      <c r="W16" s="38"/>
      <c r="X16" s="40"/>
      <c r="Y16" s="38"/>
      <c r="Z16" s="38"/>
      <c r="AA16" s="40"/>
      <c r="AB16" s="42">
        <v>0.59856630824372759</v>
      </c>
      <c r="AC16" s="40">
        <v>0.80392156862745101</v>
      </c>
      <c r="AD16" s="42">
        <v>1.1884753901560625</v>
      </c>
      <c r="AE16" s="78">
        <v>1</v>
      </c>
      <c r="AF16" s="42">
        <v>0.14417400453072465</v>
      </c>
      <c r="AG16" s="42">
        <v>0.36037245948607755</v>
      </c>
      <c r="AH16" s="42">
        <v>0.8725090036014409</v>
      </c>
      <c r="AI16" s="42">
        <v>1</v>
      </c>
      <c r="AJ16" s="42">
        <v>0.58595014019254466</v>
      </c>
    </row>
    <row r="17" spans="1:36" x14ac:dyDescent="0.2">
      <c r="A17" s="37" t="s">
        <v>121</v>
      </c>
      <c r="B17" s="32" t="s">
        <v>58</v>
      </c>
      <c r="C17" s="38">
        <v>6</v>
      </c>
      <c r="D17" s="38">
        <v>19</v>
      </c>
      <c r="E17" s="38"/>
      <c r="F17" s="38">
        <v>104</v>
      </c>
      <c r="G17" s="38">
        <v>78</v>
      </c>
      <c r="H17" s="39">
        <v>0.45</v>
      </c>
      <c r="I17" s="39">
        <v>0.4</v>
      </c>
      <c r="J17" s="39">
        <v>0.85</v>
      </c>
      <c r="K17" s="39">
        <v>0.7</v>
      </c>
      <c r="L17" s="38">
        <v>83</v>
      </c>
      <c r="M17" s="38">
        <v>183</v>
      </c>
      <c r="N17" s="40">
        <v>0.45355191256830601</v>
      </c>
      <c r="O17" s="38">
        <v>89</v>
      </c>
      <c r="P17" s="38">
        <v>9</v>
      </c>
      <c r="Q17" s="38">
        <v>26</v>
      </c>
      <c r="R17" s="40">
        <v>0.34615384615384615</v>
      </c>
      <c r="S17" s="38">
        <v>16</v>
      </c>
      <c r="T17" s="41">
        <v>0.92391304347826086</v>
      </c>
      <c r="U17" s="47">
        <v>1</v>
      </c>
      <c r="V17" s="38"/>
      <c r="W17" s="38"/>
      <c r="X17" s="40"/>
      <c r="Y17" s="38"/>
      <c r="Z17" s="38"/>
      <c r="AA17" s="40"/>
      <c r="AB17" s="42">
        <v>0.93663887721264771</v>
      </c>
      <c r="AC17" s="40">
        <v>1.3461538461538463</v>
      </c>
      <c r="AD17" s="42">
        <v>1.2577639751552794</v>
      </c>
      <c r="AE17" s="78">
        <v>1</v>
      </c>
      <c r="AF17" s="42">
        <v>0.4720302791768401</v>
      </c>
      <c r="AG17" s="42">
        <v>0.68967334035827188</v>
      </c>
      <c r="AH17" s="42">
        <v>1</v>
      </c>
      <c r="AI17" s="42">
        <v>1</v>
      </c>
      <c r="AJ17" s="42">
        <v>0.80130805794284954</v>
      </c>
    </row>
    <row r="18" spans="1:36" x14ac:dyDescent="0.2">
      <c r="A18" s="37" t="s">
        <v>67</v>
      </c>
      <c r="B18" s="32" t="s">
        <v>58</v>
      </c>
      <c r="C18" s="38">
        <v>2.5</v>
      </c>
      <c r="D18" s="38">
        <v>19</v>
      </c>
      <c r="E18" s="38"/>
      <c r="F18" s="38">
        <v>132</v>
      </c>
      <c r="G18" s="38">
        <v>99</v>
      </c>
      <c r="H18" s="39">
        <v>0.45</v>
      </c>
      <c r="I18" s="39">
        <v>0.4</v>
      </c>
      <c r="J18" s="39">
        <v>0.85</v>
      </c>
      <c r="K18" s="39">
        <v>0.7</v>
      </c>
      <c r="L18" s="38">
        <v>97</v>
      </c>
      <c r="M18" s="38">
        <v>202</v>
      </c>
      <c r="N18" s="40">
        <v>0.48019801980198018</v>
      </c>
      <c r="O18" s="38">
        <v>110</v>
      </c>
      <c r="P18" s="38">
        <v>16</v>
      </c>
      <c r="Q18" s="38">
        <v>37</v>
      </c>
      <c r="R18" s="40">
        <v>0.43243243243243246</v>
      </c>
      <c r="S18" s="38">
        <v>23</v>
      </c>
      <c r="T18" s="41">
        <v>0.84146341463414631</v>
      </c>
      <c r="U18" s="47">
        <v>0.8</v>
      </c>
      <c r="V18" s="38"/>
      <c r="W18" s="38"/>
      <c r="X18" s="40"/>
      <c r="Y18" s="38"/>
      <c r="Z18" s="38"/>
      <c r="AA18" s="40"/>
      <c r="AB18" s="42">
        <v>1.0740938958760742</v>
      </c>
      <c r="AC18" s="40">
        <v>1.3434343434343434</v>
      </c>
      <c r="AD18" s="42">
        <v>1.0664070506251282</v>
      </c>
      <c r="AE18" s="78">
        <v>0.99975000000000003</v>
      </c>
      <c r="AF18" s="42">
        <v>0.60533151236428118</v>
      </c>
      <c r="AG18" s="42">
        <v>0.68802177021355104</v>
      </c>
      <c r="AH18" s="42">
        <v>0.64790325886452171</v>
      </c>
      <c r="AI18" s="42">
        <v>0.99553571428571475</v>
      </c>
      <c r="AJ18" s="42">
        <v>0.68618770851130173</v>
      </c>
    </row>
    <row r="19" spans="1:36" x14ac:dyDescent="0.2">
      <c r="A19" s="37" t="s">
        <v>122</v>
      </c>
      <c r="B19" s="32" t="s">
        <v>58</v>
      </c>
      <c r="C19" s="38">
        <v>1</v>
      </c>
      <c r="D19" s="38">
        <v>19</v>
      </c>
      <c r="E19" s="38"/>
      <c r="F19" s="38">
        <v>144</v>
      </c>
      <c r="G19" s="38">
        <v>108</v>
      </c>
      <c r="H19" s="39">
        <v>0.45</v>
      </c>
      <c r="I19" s="39">
        <v>0.4</v>
      </c>
      <c r="J19" s="39">
        <v>0.85</v>
      </c>
      <c r="K19" s="39">
        <v>0.7</v>
      </c>
      <c r="L19" s="38">
        <v>92</v>
      </c>
      <c r="M19" s="38">
        <v>194</v>
      </c>
      <c r="N19" s="40">
        <v>0.47422680412371132</v>
      </c>
      <c r="O19" s="38">
        <v>105</v>
      </c>
      <c r="P19" s="38">
        <v>20</v>
      </c>
      <c r="Q19" s="38">
        <v>38</v>
      </c>
      <c r="R19" s="40">
        <v>0.52631578947368418</v>
      </c>
      <c r="S19" s="38">
        <v>30</v>
      </c>
      <c r="T19" s="41">
        <v>0.85897435897435892</v>
      </c>
      <c r="U19" s="47">
        <v>0.90909090909090906</v>
      </c>
      <c r="V19" s="38"/>
      <c r="W19" s="38"/>
      <c r="X19" s="40"/>
      <c r="Y19" s="38"/>
      <c r="Z19" s="38"/>
      <c r="AA19" s="40"/>
      <c r="AB19" s="42">
        <v>1.1848134080906734</v>
      </c>
      <c r="AC19" s="40">
        <v>1.25</v>
      </c>
      <c r="AD19" s="42">
        <v>1.1546296840414487</v>
      </c>
      <c r="AE19" s="78">
        <v>1</v>
      </c>
      <c r="AF19" s="42">
        <v>0.71270516564832131</v>
      </c>
      <c r="AG19" s="42">
        <v>0.63127853881278539</v>
      </c>
      <c r="AH19" s="42">
        <v>0.81023290435055151</v>
      </c>
      <c r="AI19" s="42">
        <v>1</v>
      </c>
      <c r="AJ19" s="42">
        <v>0.7560177565137205</v>
      </c>
    </row>
    <row r="20" spans="1:36" x14ac:dyDescent="0.2">
      <c r="A20" s="37" t="s">
        <v>59</v>
      </c>
      <c r="B20" s="32" t="s">
        <v>58</v>
      </c>
      <c r="C20" s="38">
        <v>1</v>
      </c>
      <c r="D20" s="38">
        <v>19</v>
      </c>
      <c r="E20" s="38"/>
      <c r="F20" s="38">
        <v>144</v>
      </c>
      <c r="G20" s="38">
        <v>108</v>
      </c>
      <c r="H20" s="39">
        <v>0.45</v>
      </c>
      <c r="I20" s="39">
        <v>0.4</v>
      </c>
      <c r="J20" s="39">
        <v>0.85</v>
      </c>
      <c r="K20" s="39">
        <v>0.7</v>
      </c>
      <c r="L20" s="38">
        <v>100</v>
      </c>
      <c r="M20" s="38">
        <v>193</v>
      </c>
      <c r="N20" s="40">
        <v>0.51813471502590669</v>
      </c>
      <c r="O20" s="38">
        <v>125</v>
      </c>
      <c r="P20" s="38">
        <v>18</v>
      </c>
      <c r="Q20" s="38">
        <v>39</v>
      </c>
      <c r="R20" s="40">
        <v>0.46153846153846156</v>
      </c>
      <c r="S20" s="38">
        <v>23</v>
      </c>
      <c r="T20" s="41">
        <v>0.91954022988505746</v>
      </c>
      <c r="U20" s="47">
        <v>0.83333333333333337</v>
      </c>
      <c r="V20" s="38"/>
      <c r="W20" s="38"/>
      <c r="X20" s="40"/>
      <c r="Y20" s="38"/>
      <c r="Z20" s="38"/>
      <c r="AA20" s="40"/>
      <c r="AB20" s="42">
        <v>1.1526283158407509</v>
      </c>
      <c r="AC20" s="40">
        <v>1.3703703703703705</v>
      </c>
      <c r="AD20" s="42">
        <v>1.1361441128175409</v>
      </c>
      <c r="AE20" s="78">
        <v>1</v>
      </c>
      <c r="AF20" s="42">
        <v>0.68149268225641602</v>
      </c>
      <c r="AG20" s="42">
        <v>0.70438017926602403</v>
      </c>
      <c r="AH20" s="42">
        <v>0.77621945329856112</v>
      </c>
      <c r="AI20" s="42">
        <v>1</v>
      </c>
      <c r="AJ20" s="42">
        <v>0.7581003715505148</v>
      </c>
    </row>
    <row r="21" spans="1:36" x14ac:dyDescent="0.2">
      <c r="A21" s="37" t="s">
        <v>71</v>
      </c>
      <c r="B21" s="32" t="s">
        <v>58</v>
      </c>
      <c r="C21" s="38">
        <v>5</v>
      </c>
      <c r="D21" s="38">
        <v>19</v>
      </c>
      <c r="E21" s="38"/>
      <c r="F21" s="38">
        <v>112</v>
      </c>
      <c r="G21" s="38">
        <v>84</v>
      </c>
      <c r="H21" s="39">
        <v>0.45</v>
      </c>
      <c r="I21" s="39">
        <v>0.4</v>
      </c>
      <c r="J21" s="39">
        <v>0.85</v>
      </c>
      <c r="K21" s="39">
        <v>0.7</v>
      </c>
      <c r="L21" s="38">
        <v>71</v>
      </c>
      <c r="M21" s="38">
        <v>192</v>
      </c>
      <c r="N21" s="40">
        <v>0.36979166666666669</v>
      </c>
      <c r="O21" s="38">
        <v>78</v>
      </c>
      <c r="P21" s="38">
        <v>6</v>
      </c>
      <c r="Q21" s="38">
        <v>31</v>
      </c>
      <c r="R21" s="40">
        <v>0.19354838709677419</v>
      </c>
      <c r="S21" s="38">
        <v>10</v>
      </c>
      <c r="T21" s="41">
        <v>0.82352941176470584</v>
      </c>
      <c r="U21" s="47">
        <v>1</v>
      </c>
      <c r="V21" s="38"/>
      <c r="W21" s="38"/>
      <c r="X21" s="40"/>
      <c r="Y21" s="38"/>
      <c r="Z21" s="38"/>
      <c r="AA21" s="40"/>
      <c r="AB21" s="42">
        <v>0.6528151135005974</v>
      </c>
      <c r="AC21" s="40">
        <v>1.0476190476190477</v>
      </c>
      <c r="AD21" s="42">
        <v>1.1987147800296589</v>
      </c>
      <c r="AE21" s="78">
        <v>0.99975000000000003</v>
      </c>
      <c r="AF21" s="42">
        <v>0.19678345240685516</v>
      </c>
      <c r="AG21" s="42">
        <v>0.50837138508371382</v>
      </c>
      <c r="AH21" s="42">
        <v>0.89134948096885835</v>
      </c>
      <c r="AI21" s="42">
        <v>0.99553571428571475</v>
      </c>
      <c r="AJ21" s="42">
        <v>0.64796146982259994</v>
      </c>
    </row>
    <row r="22" spans="1:36" x14ac:dyDescent="0.2">
      <c r="A22" s="37" t="s">
        <v>74</v>
      </c>
      <c r="B22" s="32" t="s">
        <v>58</v>
      </c>
      <c r="C22" s="38">
        <v>2</v>
      </c>
      <c r="D22" s="38">
        <v>19</v>
      </c>
      <c r="E22" s="38"/>
      <c r="F22" s="38">
        <v>136</v>
      </c>
      <c r="G22" s="38">
        <v>102</v>
      </c>
      <c r="H22" s="39">
        <v>0.45</v>
      </c>
      <c r="I22" s="39">
        <v>0.4</v>
      </c>
      <c r="J22" s="39">
        <v>0.85</v>
      </c>
      <c r="K22" s="39">
        <v>0.7</v>
      </c>
      <c r="L22" s="38">
        <v>46</v>
      </c>
      <c r="M22" s="38">
        <v>166</v>
      </c>
      <c r="N22" s="40">
        <v>0.27710843373493976</v>
      </c>
      <c r="O22" s="38">
        <v>54</v>
      </c>
      <c r="P22" s="38">
        <v>25</v>
      </c>
      <c r="Q22" s="38">
        <v>77</v>
      </c>
      <c r="R22" s="40">
        <v>0.32467532467532467</v>
      </c>
      <c r="S22" s="38">
        <v>28</v>
      </c>
      <c r="T22" s="41">
        <v>0.75</v>
      </c>
      <c r="U22" s="47">
        <v>0.94117647058823528</v>
      </c>
      <c r="V22" s="38"/>
      <c r="W22" s="38"/>
      <c r="X22" s="40"/>
      <c r="Y22" s="38"/>
      <c r="Z22" s="38"/>
      <c r="AA22" s="40"/>
      <c r="AB22" s="42">
        <v>0.71374241554964446</v>
      </c>
      <c r="AC22" s="40">
        <v>0.80392156862745101</v>
      </c>
      <c r="AD22" s="42">
        <v>1.1134453781512605</v>
      </c>
      <c r="AE22" s="78">
        <v>0.99975000000000003</v>
      </c>
      <c r="AF22" s="42">
        <v>0.25586957801285071</v>
      </c>
      <c r="AG22" s="42">
        <v>0.36037245948607755</v>
      </c>
      <c r="AH22" s="42">
        <v>0.73445378151260532</v>
      </c>
      <c r="AI22" s="42">
        <v>0.99553571428571475</v>
      </c>
      <c r="AJ22" s="42">
        <v>0.55262073748200702</v>
      </c>
    </row>
    <row r="23" spans="1:36" x14ac:dyDescent="0.2">
      <c r="A23" s="37" t="s">
        <v>65</v>
      </c>
      <c r="B23" s="32" t="s">
        <v>58</v>
      </c>
      <c r="C23" s="38">
        <v>7</v>
      </c>
      <c r="D23" s="38">
        <v>19</v>
      </c>
      <c r="E23" s="38"/>
      <c r="F23" s="38">
        <v>96</v>
      </c>
      <c r="G23" s="38">
        <v>72</v>
      </c>
      <c r="H23" s="39">
        <v>0.45</v>
      </c>
      <c r="I23" s="39">
        <v>0.4</v>
      </c>
      <c r="J23" s="39">
        <v>0.85</v>
      </c>
      <c r="K23" s="39">
        <v>0.7</v>
      </c>
      <c r="L23" s="38">
        <v>29</v>
      </c>
      <c r="M23" s="38">
        <v>128</v>
      </c>
      <c r="N23" s="40">
        <v>0.2265625</v>
      </c>
      <c r="O23" s="38">
        <v>32</v>
      </c>
      <c r="P23" s="38">
        <v>13</v>
      </c>
      <c r="Q23" s="38">
        <v>45</v>
      </c>
      <c r="R23" s="40">
        <v>0.28888888888888886</v>
      </c>
      <c r="S23" s="38">
        <v>13</v>
      </c>
      <c r="T23" s="41">
        <v>0.85483870967741937</v>
      </c>
      <c r="U23" s="47">
        <v>0.75</v>
      </c>
      <c r="V23" s="38"/>
      <c r="W23" s="38"/>
      <c r="X23" s="40"/>
      <c r="Y23" s="38"/>
      <c r="Z23" s="38"/>
      <c r="AA23" s="40"/>
      <c r="AB23" s="42">
        <v>0.6128472222222221</v>
      </c>
      <c r="AC23" s="40">
        <v>0.625</v>
      </c>
      <c r="AD23" s="42">
        <v>1.0385605855245323</v>
      </c>
      <c r="AE23" s="78">
        <v>0.9996666666666667</v>
      </c>
      <c r="AF23" s="42">
        <v>0.15802336021731772</v>
      </c>
      <c r="AG23" s="42">
        <v>0.25171232876712329</v>
      </c>
      <c r="AH23" s="42">
        <v>0.59666576307942532</v>
      </c>
      <c r="AI23" s="42">
        <v>0.99404761904761973</v>
      </c>
      <c r="AJ23" s="42">
        <v>0.4451894378101327</v>
      </c>
    </row>
    <row r="24" spans="1:36" x14ac:dyDescent="0.2">
      <c r="A24" s="37" t="s">
        <v>62</v>
      </c>
      <c r="B24" s="32" t="s">
        <v>58</v>
      </c>
      <c r="C24" s="38">
        <v>1</v>
      </c>
      <c r="D24" s="38">
        <v>19</v>
      </c>
      <c r="E24" s="38"/>
      <c r="F24" s="38">
        <v>144</v>
      </c>
      <c r="G24" s="38">
        <v>108</v>
      </c>
      <c r="H24" s="39">
        <v>0.45</v>
      </c>
      <c r="I24" s="39">
        <v>0.4</v>
      </c>
      <c r="J24" s="39">
        <v>0.85</v>
      </c>
      <c r="K24" s="39">
        <v>0.7</v>
      </c>
      <c r="L24" s="38">
        <v>80</v>
      </c>
      <c r="M24" s="38">
        <v>168</v>
      </c>
      <c r="N24" s="40">
        <v>0.47619047619047616</v>
      </c>
      <c r="O24" s="38">
        <v>90</v>
      </c>
      <c r="P24" s="38">
        <v>34</v>
      </c>
      <c r="Q24" s="38">
        <v>68</v>
      </c>
      <c r="R24" s="40">
        <v>0.5</v>
      </c>
      <c r="S24" s="38">
        <v>35</v>
      </c>
      <c r="T24" s="41">
        <v>0.84722222222222221</v>
      </c>
      <c r="U24" s="47">
        <v>0.6428571428571429</v>
      </c>
      <c r="V24" s="38"/>
      <c r="W24" s="38"/>
      <c r="X24" s="40"/>
      <c r="Y24" s="38"/>
      <c r="Z24" s="38"/>
      <c r="AA24" s="40"/>
      <c r="AB24" s="42">
        <v>1.1541005291005291</v>
      </c>
      <c r="AC24" s="40">
        <v>1.1574074074074074</v>
      </c>
      <c r="AD24" s="42">
        <v>0.95754968654128325</v>
      </c>
      <c r="AE24" s="78">
        <v>0.99933333333333341</v>
      </c>
      <c r="AF24" s="42">
        <v>0.68292040635810103</v>
      </c>
      <c r="AG24" s="42">
        <v>0.5750465076949095</v>
      </c>
      <c r="AH24" s="42">
        <v>0.44760570895024698</v>
      </c>
      <c r="AI24" s="42">
        <v>0.98809523809523947</v>
      </c>
      <c r="AJ24" s="42">
        <v>0.58694984096971581</v>
      </c>
    </row>
    <row r="25" spans="1:36" x14ac:dyDescent="0.2">
      <c r="A25" s="37" t="s">
        <v>123</v>
      </c>
      <c r="B25" s="32" t="s">
        <v>58</v>
      </c>
      <c r="C25" s="38">
        <v>5</v>
      </c>
      <c r="D25" s="38">
        <v>19</v>
      </c>
      <c r="E25" s="38"/>
      <c r="F25" s="38">
        <v>112</v>
      </c>
      <c r="G25" s="38">
        <v>84</v>
      </c>
      <c r="H25" s="39">
        <v>0.45</v>
      </c>
      <c r="I25" s="39">
        <v>0.4</v>
      </c>
      <c r="J25" s="39">
        <v>0.85</v>
      </c>
      <c r="K25" s="39">
        <v>0.7</v>
      </c>
      <c r="L25" s="38">
        <v>84</v>
      </c>
      <c r="M25" s="38">
        <v>162</v>
      </c>
      <c r="N25" s="40">
        <v>0.51851851851851849</v>
      </c>
      <c r="O25" s="38">
        <v>93</v>
      </c>
      <c r="P25" s="38">
        <v>30</v>
      </c>
      <c r="Q25" s="38">
        <v>74</v>
      </c>
      <c r="R25" s="40">
        <v>0.40540540540540543</v>
      </c>
      <c r="S25" s="38">
        <v>32</v>
      </c>
      <c r="T25" s="41">
        <v>0.88732394366197187</v>
      </c>
      <c r="U25" s="47">
        <v>0.81818181818181823</v>
      </c>
      <c r="V25" s="38"/>
      <c r="W25" s="38"/>
      <c r="X25" s="40"/>
      <c r="Y25" s="38"/>
      <c r="Z25" s="38"/>
      <c r="AA25" s="40"/>
      <c r="AB25" s="42">
        <v>1.082888443999555</v>
      </c>
      <c r="AC25" s="40">
        <v>1.4880952380952381</v>
      </c>
      <c r="AD25" s="42">
        <v>1.1063708453932151</v>
      </c>
      <c r="AE25" s="78">
        <v>1</v>
      </c>
      <c r="AF25" s="42">
        <v>0.61386029597353475</v>
      </c>
      <c r="AG25" s="42">
        <v>0.77587519025875185</v>
      </c>
      <c r="AH25" s="42">
        <v>0.7214366412378016</v>
      </c>
      <c r="AI25" s="42">
        <v>1</v>
      </c>
      <c r="AJ25" s="42">
        <v>0.74410927276745309</v>
      </c>
    </row>
    <row r="26" spans="1:36" x14ac:dyDescent="0.2">
      <c r="A26" s="37" t="s">
        <v>99</v>
      </c>
      <c r="B26" s="32" t="s">
        <v>58</v>
      </c>
      <c r="C26" s="38">
        <v>0</v>
      </c>
      <c r="D26" s="38">
        <v>19</v>
      </c>
      <c r="E26" s="38"/>
      <c r="F26" s="38">
        <v>152</v>
      </c>
      <c r="G26" s="38">
        <v>114</v>
      </c>
      <c r="H26" s="39">
        <v>0.45</v>
      </c>
      <c r="I26" s="39">
        <v>0.4</v>
      </c>
      <c r="J26" s="39">
        <v>0.85</v>
      </c>
      <c r="K26" s="39">
        <v>0.7</v>
      </c>
      <c r="L26" s="38">
        <v>102</v>
      </c>
      <c r="M26" s="38">
        <v>206</v>
      </c>
      <c r="N26" s="40">
        <v>0.49514563106796117</v>
      </c>
      <c r="O26" s="38">
        <v>119</v>
      </c>
      <c r="P26" s="38">
        <v>21</v>
      </c>
      <c r="Q26" s="38">
        <v>48</v>
      </c>
      <c r="R26" s="40">
        <v>0.4375</v>
      </c>
      <c r="S26" s="38">
        <v>25</v>
      </c>
      <c r="T26" s="41">
        <v>0.8666666666666667</v>
      </c>
      <c r="U26" s="47">
        <v>0.72727272727272729</v>
      </c>
      <c r="V26" s="38"/>
      <c r="W26" s="38"/>
      <c r="X26" s="40"/>
      <c r="Y26" s="38"/>
      <c r="Z26" s="38"/>
      <c r="AA26" s="40"/>
      <c r="AB26" s="42">
        <v>1.0970368122977345</v>
      </c>
      <c r="AC26" s="40">
        <v>1.263157894736842</v>
      </c>
      <c r="AD26" s="42">
        <v>1.0292844410491471</v>
      </c>
      <c r="AE26" s="78">
        <v>0.99950000000000006</v>
      </c>
      <c r="AF26" s="42">
        <v>0.62758111140884087</v>
      </c>
      <c r="AG26" s="42">
        <v>0.63926940639269403</v>
      </c>
      <c r="AH26" s="42">
        <v>0.57959765724471646</v>
      </c>
      <c r="AI26" s="42">
        <v>0.9910714285714296</v>
      </c>
      <c r="AJ26" s="42">
        <v>0.64824324995460592</v>
      </c>
    </row>
    <row r="27" spans="1:36" x14ac:dyDescent="0.2">
      <c r="A27" s="37" t="s">
        <v>72</v>
      </c>
      <c r="B27" s="32" t="s">
        <v>58</v>
      </c>
      <c r="C27" s="38">
        <v>1</v>
      </c>
      <c r="D27" s="38">
        <v>19</v>
      </c>
      <c r="E27" s="38"/>
      <c r="F27" s="38">
        <v>144</v>
      </c>
      <c r="G27" s="38">
        <v>108</v>
      </c>
      <c r="H27" s="39">
        <v>0.45</v>
      </c>
      <c r="I27" s="39">
        <v>0.4</v>
      </c>
      <c r="J27" s="39">
        <v>0.85</v>
      </c>
      <c r="K27" s="39">
        <v>0.7</v>
      </c>
      <c r="L27" s="38">
        <v>73</v>
      </c>
      <c r="M27" s="38">
        <v>177</v>
      </c>
      <c r="N27" s="40">
        <v>0.41242937853107342</v>
      </c>
      <c r="O27" s="38">
        <v>76</v>
      </c>
      <c r="P27" s="38">
        <v>19</v>
      </c>
      <c r="Q27" s="38">
        <v>63</v>
      </c>
      <c r="R27" s="40">
        <v>0.30158730158730157</v>
      </c>
      <c r="S27" s="38">
        <v>26</v>
      </c>
      <c r="T27" s="41">
        <v>0.88372093023255816</v>
      </c>
      <c r="U27" s="47">
        <v>0.5714285714285714</v>
      </c>
      <c r="V27" s="38"/>
      <c r="W27" s="38"/>
      <c r="X27" s="40"/>
      <c r="Y27" s="38"/>
      <c r="Z27" s="38"/>
      <c r="AA27" s="40"/>
      <c r="AB27" s="42">
        <v>0.83523899201865293</v>
      </c>
      <c r="AC27" s="40">
        <v>0.94444444444444442</v>
      </c>
      <c r="AD27" s="42">
        <v>0.927999106619392</v>
      </c>
      <c r="AE27" s="78"/>
      <c r="AF27" s="42">
        <v>0.37369462091672495</v>
      </c>
      <c r="AG27" s="42">
        <v>0.44571283612379498</v>
      </c>
      <c r="AH27" s="42">
        <v>0.39323264189396706</v>
      </c>
      <c r="AI27" s="42"/>
      <c r="AJ27" s="42">
        <v>0.36574583177807035</v>
      </c>
    </row>
    <row r="28" spans="1:36" x14ac:dyDescent="0.2">
      <c r="A28" s="37" t="s">
        <v>139</v>
      </c>
      <c r="B28" s="32" t="s">
        <v>140</v>
      </c>
      <c r="C28" s="38"/>
      <c r="D28" s="38">
        <v>19</v>
      </c>
      <c r="E28" s="38"/>
      <c r="F28" s="49">
        <v>152</v>
      </c>
      <c r="G28" s="38">
        <v>114</v>
      </c>
      <c r="H28" s="50">
        <v>0.45</v>
      </c>
      <c r="I28" s="50">
        <v>0.4</v>
      </c>
      <c r="J28" s="50">
        <v>0.85</v>
      </c>
      <c r="K28" s="50">
        <v>0.7</v>
      </c>
      <c r="L28" s="38">
        <v>20</v>
      </c>
      <c r="M28" s="38">
        <v>92</v>
      </c>
      <c r="N28" s="43">
        <v>0.21739130434782608</v>
      </c>
      <c r="O28" s="38">
        <v>20</v>
      </c>
      <c r="P28" s="38">
        <v>4</v>
      </c>
      <c r="Q28" s="38">
        <v>16</v>
      </c>
      <c r="R28" s="43">
        <v>0.25</v>
      </c>
      <c r="S28" s="38">
        <v>4</v>
      </c>
      <c r="T28" s="41"/>
      <c r="U28" s="47">
        <v>1</v>
      </c>
      <c r="V28" s="38"/>
      <c r="W28" s="38"/>
      <c r="X28" s="40"/>
      <c r="Y28" s="38"/>
      <c r="Z28" s="38"/>
      <c r="AA28" s="40"/>
      <c r="AB28" s="42">
        <v>0.55404589371980673</v>
      </c>
      <c r="AC28" s="40">
        <v>0.21052631578947367</v>
      </c>
      <c r="AD28" s="42">
        <v>0.7142857142857143</v>
      </c>
      <c r="AE28" s="78"/>
      <c r="AF28" s="42">
        <v>0.10099896286428474</v>
      </c>
      <c r="AG28" s="42">
        <v>0</v>
      </c>
      <c r="AH28" s="42">
        <v>0</v>
      </c>
      <c r="AI28" s="42"/>
      <c r="AJ28" s="42">
        <v>2.0199792572856951E-2</v>
      </c>
    </row>
    <row r="29" spans="1:36" x14ac:dyDescent="0.2">
      <c r="A29" s="45" t="s">
        <v>132</v>
      </c>
      <c r="B29" s="48" t="s">
        <v>133</v>
      </c>
      <c r="C29" s="49">
        <v>2</v>
      </c>
      <c r="D29" s="49">
        <v>22</v>
      </c>
      <c r="E29" s="49"/>
      <c r="F29" s="38">
        <v>160</v>
      </c>
      <c r="G29" s="38">
        <v>72</v>
      </c>
      <c r="H29" s="39">
        <v>0.45</v>
      </c>
      <c r="I29" s="39">
        <v>0.4</v>
      </c>
      <c r="J29" s="50">
        <v>0.9</v>
      </c>
      <c r="K29" s="50">
        <v>0.7</v>
      </c>
      <c r="L29" s="38">
        <v>39</v>
      </c>
      <c r="M29" s="38">
        <v>132</v>
      </c>
      <c r="N29" s="40">
        <v>0.29545454545454547</v>
      </c>
      <c r="O29" s="49">
        <v>44</v>
      </c>
      <c r="P29" s="38">
        <v>9</v>
      </c>
      <c r="Q29" s="38">
        <v>30</v>
      </c>
      <c r="R29" s="40">
        <v>0.3</v>
      </c>
      <c r="S29" s="49">
        <v>11</v>
      </c>
      <c r="T29" s="51">
        <v>0.91666666666666663</v>
      </c>
      <c r="U29" s="52">
        <v>1</v>
      </c>
      <c r="V29" s="49"/>
      <c r="W29" s="49"/>
      <c r="X29" s="40"/>
      <c r="Y29" s="49"/>
      <c r="Z29" s="49"/>
      <c r="AA29" s="40"/>
      <c r="AB29" s="42">
        <v>0.70328282828282829</v>
      </c>
      <c r="AC29" s="40">
        <v>0.76388888888888884</v>
      </c>
      <c r="AD29" s="42">
        <v>1.2235449735449735</v>
      </c>
      <c r="AE29" s="78">
        <v>1</v>
      </c>
      <c r="AF29" s="42">
        <v>0.24572607146899517</v>
      </c>
      <c r="AG29" s="42">
        <v>1</v>
      </c>
      <c r="AH29" s="42">
        <v>1</v>
      </c>
      <c r="AI29" s="42">
        <v>1</v>
      </c>
      <c r="AJ29" s="42">
        <v>0.84914521429379897</v>
      </c>
    </row>
    <row r="30" spans="1:36" x14ac:dyDescent="0.2">
      <c r="A30" s="45" t="s">
        <v>134</v>
      </c>
      <c r="B30" s="48" t="s">
        <v>133</v>
      </c>
      <c r="C30" s="49">
        <v>1</v>
      </c>
      <c r="D30" s="49">
        <v>22</v>
      </c>
      <c r="E30" s="49"/>
      <c r="F30" s="38">
        <v>168</v>
      </c>
      <c r="G30" s="38">
        <v>75.600000000000009</v>
      </c>
      <c r="H30" s="39">
        <v>0.45</v>
      </c>
      <c r="I30" s="39">
        <v>0.4</v>
      </c>
      <c r="J30" s="50">
        <v>0.9</v>
      </c>
      <c r="K30" s="50">
        <v>0.7</v>
      </c>
      <c r="L30" s="38">
        <v>32</v>
      </c>
      <c r="M30" s="38">
        <v>134</v>
      </c>
      <c r="N30" s="40">
        <v>0.23880597014925373</v>
      </c>
      <c r="O30" s="49">
        <v>41</v>
      </c>
      <c r="P30" s="38">
        <v>7</v>
      </c>
      <c r="Q30" s="38">
        <v>30</v>
      </c>
      <c r="R30" s="40">
        <v>0.23333333333333334</v>
      </c>
      <c r="S30" s="49">
        <v>13</v>
      </c>
      <c r="T30" s="51">
        <v>0.94285714285714284</v>
      </c>
      <c r="U30" s="52">
        <v>0.8</v>
      </c>
      <c r="V30" s="49"/>
      <c r="W30" s="49"/>
      <c r="X30" s="40"/>
      <c r="Y30" s="49"/>
      <c r="Z30" s="49"/>
      <c r="AA30" s="40"/>
      <c r="AB30" s="42">
        <v>0.55700663349917079</v>
      </c>
      <c r="AC30" s="40">
        <v>0.71428571428571419</v>
      </c>
      <c r="AD30" s="42">
        <v>1.0952380952380953</v>
      </c>
      <c r="AE30" s="78">
        <v>0.99950000000000006</v>
      </c>
      <c r="AF30" s="42">
        <v>0.10387023135323482</v>
      </c>
      <c r="AG30" s="42">
        <v>0</v>
      </c>
      <c r="AH30" s="42">
        <v>0</v>
      </c>
      <c r="AI30" s="42">
        <v>0.9910714285714296</v>
      </c>
      <c r="AJ30" s="42">
        <v>0.11988118912778993</v>
      </c>
    </row>
    <row r="31" spans="1:36" x14ac:dyDescent="0.2">
      <c r="A31" s="37" t="s">
        <v>18</v>
      </c>
      <c r="B31" s="32" t="s">
        <v>90</v>
      </c>
      <c r="C31" s="38">
        <v>4</v>
      </c>
      <c r="D31" s="38">
        <v>19</v>
      </c>
      <c r="E31" s="38">
        <v>1</v>
      </c>
      <c r="F31" s="38">
        <v>119</v>
      </c>
      <c r="G31" s="46">
        <v>65.45</v>
      </c>
      <c r="H31" s="39">
        <v>0.45</v>
      </c>
      <c r="I31" s="39">
        <v>0.4</v>
      </c>
      <c r="J31" s="39">
        <v>0.85</v>
      </c>
      <c r="K31" s="39">
        <v>0.7</v>
      </c>
      <c r="L31" s="38">
        <v>71</v>
      </c>
      <c r="M31" s="38">
        <v>156</v>
      </c>
      <c r="N31" s="40">
        <v>0.45512820512820512</v>
      </c>
      <c r="O31" s="38">
        <v>84</v>
      </c>
      <c r="P31" s="38">
        <v>36</v>
      </c>
      <c r="Q31" s="38">
        <v>72</v>
      </c>
      <c r="R31" s="40">
        <v>0.5</v>
      </c>
      <c r="S31" s="38">
        <v>38</v>
      </c>
      <c r="T31" s="41">
        <v>0.86585365853658536</v>
      </c>
      <c r="U31" s="47">
        <v>0.55555555555555558</v>
      </c>
      <c r="V31" s="38"/>
      <c r="W31" s="38"/>
      <c r="X31" s="40"/>
      <c r="Y31" s="38"/>
      <c r="Z31" s="38"/>
      <c r="AA31" s="40"/>
      <c r="AB31" s="42">
        <v>1.1306980056980058</v>
      </c>
      <c r="AC31" s="40">
        <v>1.8640183346065697</v>
      </c>
      <c r="AD31" s="42">
        <v>0.90615107831750585</v>
      </c>
      <c r="AE31" s="78">
        <v>1</v>
      </c>
      <c r="AF31" s="42">
        <v>0.66022508930392387</v>
      </c>
      <c r="AG31" s="42">
        <v>1</v>
      </c>
      <c r="AH31" s="42">
        <v>0.1961167463094878</v>
      </c>
      <c r="AI31" s="42">
        <v>1</v>
      </c>
      <c r="AJ31" s="42">
        <v>0.61049171638457989</v>
      </c>
    </row>
    <row r="32" spans="1:36" x14ac:dyDescent="0.2">
      <c r="A32" s="37" t="s">
        <v>14</v>
      </c>
      <c r="B32" s="32" t="s">
        <v>90</v>
      </c>
      <c r="C32" s="38">
        <v>3</v>
      </c>
      <c r="D32" s="38">
        <v>19</v>
      </c>
      <c r="E32" s="38">
        <v>1</v>
      </c>
      <c r="F32" s="38">
        <v>127</v>
      </c>
      <c r="G32" s="46">
        <v>69.850000000000009</v>
      </c>
      <c r="H32" s="39">
        <v>0.45</v>
      </c>
      <c r="I32" s="39">
        <v>0.4</v>
      </c>
      <c r="J32" s="39">
        <v>0.85</v>
      </c>
      <c r="K32" s="39">
        <v>0.7</v>
      </c>
      <c r="L32" s="38">
        <v>46</v>
      </c>
      <c r="M32" s="38">
        <v>142</v>
      </c>
      <c r="N32" s="40">
        <v>0.323943661971831</v>
      </c>
      <c r="O32" s="38">
        <v>51</v>
      </c>
      <c r="P32" s="38">
        <v>30</v>
      </c>
      <c r="Q32" s="38">
        <v>58</v>
      </c>
      <c r="R32" s="40">
        <v>0.51724137931034486</v>
      </c>
      <c r="S32" s="38">
        <v>37</v>
      </c>
      <c r="T32" s="41">
        <v>0.7432432432432432</v>
      </c>
      <c r="U32" s="47">
        <v>0.60869565217391308</v>
      </c>
      <c r="V32" s="38"/>
      <c r="W32" s="38"/>
      <c r="X32" s="40"/>
      <c r="Y32" s="38"/>
      <c r="Z32" s="38"/>
      <c r="AA32" s="40"/>
      <c r="AB32" s="42">
        <v>1.0064891263288545</v>
      </c>
      <c r="AC32" s="40">
        <v>1.2598425196850391</v>
      </c>
      <c r="AD32" s="42">
        <v>0.87198451648579534</v>
      </c>
      <c r="AE32" s="78">
        <v>0.99724999999999997</v>
      </c>
      <c r="AF32" s="42">
        <v>0.53976970721794804</v>
      </c>
      <c r="AG32" s="42">
        <v>0.59189902772035585</v>
      </c>
      <c r="AH32" s="42">
        <v>0.12682307691649355</v>
      </c>
      <c r="AI32" s="42">
        <v>0.95089285714285665</v>
      </c>
      <c r="AJ32" s="42">
        <v>0.43134216624057942</v>
      </c>
    </row>
    <row r="33" spans="1:36" x14ac:dyDescent="0.2">
      <c r="A33" s="37" t="s">
        <v>93</v>
      </c>
      <c r="B33" s="32" t="s">
        <v>90</v>
      </c>
      <c r="C33" s="38">
        <v>1</v>
      </c>
      <c r="D33" s="38">
        <v>19</v>
      </c>
      <c r="E33" s="38">
        <v>1</v>
      </c>
      <c r="F33" s="38">
        <v>143</v>
      </c>
      <c r="G33" s="46">
        <v>78.650000000000006</v>
      </c>
      <c r="H33" s="39">
        <v>0.45</v>
      </c>
      <c r="I33" s="39">
        <v>0.4</v>
      </c>
      <c r="J33" s="39">
        <v>0.85</v>
      </c>
      <c r="K33" s="39">
        <v>0.7</v>
      </c>
      <c r="L33" s="38">
        <v>40</v>
      </c>
      <c r="M33" s="38">
        <v>164</v>
      </c>
      <c r="N33" s="40">
        <v>0.24390243902439024</v>
      </c>
      <c r="O33" s="38">
        <v>80</v>
      </c>
      <c r="P33" s="38">
        <v>7</v>
      </c>
      <c r="Q33" s="38">
        <v>45</v>
      </c>
      <c r="R33" s="40">
        <v>0.15555555555555556</v>
      </c>
      <c r="S33" s="38">
        <v>12</v>
      </c>
      <c r="T33" s="41">
        <v>0.90789473684210531</v>
      </c>
      <c r="U33" s="47">
        <v>1</v>
      </c>
      <c r="V33" s="38"/>
      <c r="W33" s="38"/>
      <c r="X33" s="40"/>
      <c r="Y33" s="38"/>
      <c r="Z33" s="38"/>
      <c r="AA33" s="40"/>
      <c r="AB33" s="42">
        <v>0.46544715447154472</v>
      </c>
      <c r="AC33" s="40">
        <v>1.1697393515575334</v>
      </c>
      <c r="AD33" s="42">
        <v>1.2483414418398939</v>
      </c>
      <c r="AE33" s="78">
        <v>0.999</v>
      </c>
      <c r="AF33" s="42">
        <v>1.5077609715552404E-2</v>
      </c>
      <c r="AG33" s="42">
        <v>0.53103728911685488</v>
      </c>
      <c r="AH33" s="42">
        <v>0.89011768313719486</v>
      </c>
      <c r="AI33" s="42">
        <v>0.9821428571428571</v>
      </c>
      <c r="AJ33" s="42">
        <v>0.61658806764733065</v>
      </c>
    </row>
    <row r="34" spans="1:36" x14ac:dyDescent="0.2">
      <c r="A34" s="37" t="s">
        <v>16</v>
      </c>
      <c r="B34" s="32" t="s">
        <v>90</v>
      </c>
      <c r="C34" s="38">
        <v>6</v>
      </c>
      <c r="D34" s="38">
        <v>19</v>
      </c>
      <c r="E34" s="38"/>
      <c r="F34" s="38">
        <v>104</v>
      </c>
      <c r="G34" s="46">
        <v>57.2</v>
      </c>
      <c r="H34" s="39">
        <v>0.45</v>
      </c>
      <c r="I34" s="39">
        <v>0.4</v>
      </c>
      <c r="J34" s="39">
        <v>0.85</v>
      </c>
      <c r="K34" s="39">
        <v>0.7</v>
      </c>
      <c r="L34" s="38">
        <v>33</v>
      </c>
      <c r="M34" s="38">
        <v>98</v>
      </c>
      <c r="N34" s="40">
        <v>0.33673469387755101</v>
      </c>
      <c r="O34" s="38">
        <v>45</v>
      </c>
      <c r="P34" s="38">
        <v>14</v>
      </c>
      <c r="Q34" s="38">
        <v>35</v>
      </c>
      <c r="R34" s="40">
        <v>0.4</v>
      </c>
      <c r="S34" s="38">
        <v>18</v>
      </c>
      <c r="T34" s="41">
        <v>0.8771929824561403</v>
      </c>
      <c r="U34" s="47">
        <v>0.82352941176470584</v>
      </c>
      <c r="V34" s="38"/>
      <c r="W34" s="38"/>
      <c r="X34" s="40"/>
      <c r="Y34" s="38"/>
      <c r="Z34" s="38"/>
      <c r="AA34" s="40"/>
      <c r="AB34" s="42">
        <v>0.87414965986394555</v>
      </c>
      <c r="AC34" s="40">
        <v>1.1013986013986012</v>
      </c>
      <c r="AD34" s="42">
        <v>1.104231166150671</v>
      </c>
      <c r="AE34" s="78">
        <v>0.99975000000000003</v>
      </c>
      <c r="AF34" s="42">
        <v>0.41142943815628286</v>
      </c>
      <c r="AG34" s="42">
        <v>0.48487535098994927</v>
      </c>
      <c r="AH34" s="42">
        <v>0.59784567025721658</v>
      </c>
      <c r="AI34" s="42">
        <v>0.99553571428571475</v>
      </c>
      <c r="AJ34" s="42">
        <v>0.56644033245969938</v>
      </c>
    </row>
    <row r="35" spans="1:36" x14ac:dyDescent="0.2">
      <c r="A35" s="37" t="s">
        <v>23</v>
      </c>
      <c r="B35" s="32" t="s">
        <v>90</v>
      </c>
      <c r="C35" s="38">
        <v>2</v>
      </c>
      <c r="D35" s="38">
        <v>19</v>
      </c>
      <c r="E35" s="38"/>
      <c r="F35" s="38">
        <v>136</v>
      </c>
      <c r="G35" s="46">
        <v>74.800000000000011</v>
      </c>
      <c r="H35" s="39">
        <v>0.45</v>
      </c>
      <c r="I35" s="39">
        <v>0.4</v>
      </c>
      <c r="J35" s="39">
        <v>0.85</v>
      </c>
      <c r="K35" s="39">
        <v>0.7</v>
      </c>
      <c r="L35" s="38">
        <v>30</v>
      </c>
      <c r="M35" s="38">
        <v>158</v>
      </c>
      <c r="N35" s="40">
        <v>0.189873417721519</v>
      </c>
      <c r="O35" s="38">
        <v>46</v>
      </c>
      <c r="P35" s="38">
        <v>14</v>
      </c>
      <c r="Q35" s="38">
        <v>62</v>
      </c>
      <c r="R35" s="40">
        <v>0.22580645161290322</v>
      </c>
      <c r="S35" s="38">
        <v>20</v>
      </c>
      <c r="T35" s="41">
        <v>0.72222222222222221</v>
      </c>
      <c r="U35" s="47">
        <v>0.53846153846153844</v>
      </c>
      <c r="V35" s="38"/>
      <c r="W35" s="38"/>
      <c r="X35" s="40"/>
      <c r="Y35" s="38"/>
      <c r="Z35" s="38"/>
      <c r="AA35" s="40"/>
      <c r="AB35" s="42">
        <v>0.49322852865115008</v>
      </c>
      <c r="AC35" s="40">
        <v>0.88235294117647045</v>
      </c>
      <c r="AD35" s="42">
        <v>0.80945198592257417</v>
      </c>
      <c r="AE35" s="78">
        <v>0.99975000000000003</v>
      </c>
      <c r="AF35" s="42">
        <v>4.2019452027261942E-2</v>
      </c>
      <c r="AG35" s="42">
        <v>0.33691718268442328</v>
      </c>
      <c r="AH35" s="42">
        <v>0</v>
      </c>
      <c r="AI35" s="42">
        <v>0.99553571428571475</v>
      </c>
      <c r="AJ35" s="42">
        <v>0.20903261663935085</v>
      </c>
    </row>
    <row r="36" spans="1:36" x14ac:dyDescent="0.2">
      <c r="A36" s="37" t="s">
        <v>92</v>
      </c>
      <c r="B36" s="32" t="s">
        <v>90</v>
      </c>
      <c r="C36" s="38">
        <v>6</v>
      </c>
      <c r="D36" s="38">
        <v>19</v>
      </c>
      <c r="E36" s="38"/>
      <c r="F36" s="38">
        <v>104</v>
      </c>
      <c r="G36" s="46">
        <v>57.2</v>
      </c>
      <c r="H36" s="39">
        <v>0.45</v>
      </c>
      <c r="I36" s="39">
        <v>0.4</v>
      </c>
      <c r="J36" s="39">
        <v>0.85</v>
      </c>
      <c r="K36" s="39">
        <v>0.7</v>
      </c>
      <c r="L36" s="38">
        <v>39</v>
      </c>
      <c r="M36" s="38">
        <v>138</v>
      </c>
      <c r="N36" s="40">
        <v>0.28260869565217389</v>
      </c>
      <c r="O36" s="38">
        <v>53</v>
      </c>
      <c r="P36" s="38">
        <v>11</v>
      </c>
      <c r="Q36" s="38">
        <v>45</v>
      </c>
      <c r="R36" s="40">
        <v>0.24444444444444444</v>
      </c>
      <c r="S36" s="38">
        <v>14</v>
      </c>
      <c r="T36" s="41">
        <v>0.89130434782608692</v>
      </c>
      <c r="U36" s="47">
        <v>0.5</v>
      </c>
      <c r="V36" s="38"/>
      <c r="W36" s="38"/>
      <c r="X36" s="40"/>
      <c r="Y36" s="38"/>
      <c r="Z36" s="38"/>
      <c r="AA36" s="40"/>
      <c r="AB36" s="42">
        <v>0.61956521739130421</v>
      </c>
      <c r="AC36" s="40">
        <v>1.1713286713286712</v>
      </c>
      <c r="AD36" s="42">
        <v>0.88143953233467309</v>
      </c>
      <c r="AE36" s="78">
        <v>1</v>
      </c>
      <c r="AF36" s="42">
        <v>0.16453834271336384</v>
      </c>
      <c r="AG36" s="42">
        <v>0.53211082256166653</v>
      </c>
      <c r="AH36" s="42">
        <v>0.14599892333512793</v>
      </c>
      <c r="AI36" s="42">
        <v>1</v>
      </c>
      <c r="AJ36" s="42">
        <v>0.35094048464522387</v>
      </c>
    </row>
    <row r="37" spans="1:36" x14ac:dyDescent="0.2">
      <c r="A37" s="37" t="s">
        <v>17</v>
      </c>
      <c r="B37" s="32" t="s">
        <v>90</v>
      </c>
      <c r="C37" s="38">
        <v>1</v>
      </c>
      <c r="D37" s="38">
        <v>19</v>
      </c>
      <c r="E37" s="38"/>
      <c r="F37" s="38">
        <v>144</v>
      </c>
      <c r="G37" s="46">
        <v>79.2</v>
      </c>
      <c r="H37" s="39">
        <v>0.45</v>
      </c>
      <c r="I37" s="39">
        <v>0.4</v>
      </c>
      <c r="J37" s="39">
        <v>0.85</v>
      </c>
      <c r="K37" s="39">
        <v>0.7</v>
      </c>
      <c r="L37" s="38">
        <v>45</v>
      </c>
      <c r="M37" s="38">
        <v>164</v>
      </c>
      <c r="N37" s="40">
        <v>0.27439024390243905</v>
      </c>
      <c r="O37" s="38">
        <v>61</v>
      </c>
      <c r="P37" s="38">
        <v>19</v>
      </c>
      <c r="Q37" s="38">
        <v>63</v>
      </c>
      <c r="R37" s="40">
        <v>0.30158730158730157</v>
      </c>
      <c r="S37" s="38">
        <v>24</v>
      </c>
      <c r="T37" s="41">
        <v>0.83582089552238803</v>
      </c>
      <c r="U37" s="47">
        <v>0.6</v>
      </c>
      <c r="V37" s="38"/>
      <c r="W37" s="38"/>
      <c r="X37" s="40"/>
      <c r="Y37" s="38"/>
      <c r="Z37" s="38"/>
      <c r="AA37" s="40"/>
      <c r="AB37" s="42">
        <v>0.68186217576461472</v>
      </c>
      <c r="AC37" s="40">
        <v>1.0732323232323231</v>
      </c>
      <c r="AD37" s="42">
        <v>0.92023077887871563</v>
      </c>
      <c r="AE37" s="78">
        <v>0.99975000000000003</v>
      </c>
      <c r="AF37" s="42">
        <v>0.22495273467763879</v>
      </c>
      <c r="AG37" s="42">
        <v>0.46584995271800766</v>
      </c>
      <c r="AH37" s="42">
        <v>0.22467197878053277</v>
      </c>
      <c r="AI37" s="42">
        <v>0.99553571428571475</v>
      </c>
      <c r="AJ37" s="42">
        <v>0.3741678956917146</v>
      </c>
    </row>
    <row r="38" spans="1:36" x14ac:dyDescent="0.2">
      <c r="A38" s="37" t="s">
        <v>22</v>
      </c>
      <c r="B38" s="32" t="s">
        <v>90</v>
      </c>
      <c r="C38" s="38">
        <v>1</v>
      </c>
      <c r="D38" s="38">
        <v>19</v>
      </c>
      <c r="E38" s="38"/>
      <c r="F38" s="38">
        <v>144</v>
      </c>
      <c r="G38" s="46">
        <v>79.2</v>
      </c>
      <c r="H38" s="39">
        <v>0.45</v>
      </c>
      <c r="I38" s="39">
        <v>0.4</v>
      </c>
      <c r="J38" s="39">
        <v>0.85</v>
      </c>
      <c r="K38" s="39">
        <v>0.7</v>
      </c>
      <c r="L38" s="38">
        <v>38</v>
      </c>
      <c r="M38" s="38">
        <v>162</v>
      </c>
      <c r="N38" s="40">
        <v>0.23456790123456789</v>
      </c>
      <c r="O38" s="38">
        <v>79</v>
      </c>
      <c r="P38" s="38">
        <v>11</v>
      </c>
      <c r="Q38" s="38">
        <v>51</v>
      </c>
      <c r="R38" s="40">
        <v>0.21568627450980393</v>
      </c>
      <c r="S38" s="38">
        <v>12</v>
      </c>
      <c r="T38" s="41">
        <v>0.95180722891566261</v>
      </c>
      <c r="U38" s="47">
        <v>1</v>
      </c>
      <c r="V38" s="38"/>
      <c r="W38" s="38"/>
      <c r="X38" s="40"/>
      <c r="Y38" s="38"/>
      <c r="Z38" s="38"/>
      <c r="AA38" s="40"/>
      <c r="AB38" s="42">
        <v>0.53023884450899694</v>
      </c>
      <c r="AC38" s="40">
        <v>1.148989898989899</v>
      </c>
      <c r="AD38" s="42">
        <v>1.2741723195302217</v>
      </c>
      <c r="AE38" s="78">
        <v>0.99924999999999997</v>
      </c>
      <c r="AF38" s="42">
        <v>7.7911344462182439E-2</v>
      </c>
      <c r="AG38" s="42">
        <v>0.51702171358736804</v>
      </c>
      <c r="AH38" s="42">
        <v>0.94250563799261122</v>
      </c>
      <c r="AI38" s="42">
        <v>0.98660714285714235</v>
      </c>
      <c r="AJ38" s="42">
        <v>0.64635175245140564</v>
      </c>
    </row>
    <row r="39" spans="1:36" x14ac:dyDescent="0.2">
      <c r="A39" s="45" t="s">
        <v>20</v>
      </c>
      <c r="B39" s="32" t="s">
        <v>90</v>
      </c>
      <c r="C39" s="38">
        <v>3</v>
      </c>
      <c r="D39" s="38">
        <v>19</v>
      </c>
      <c r="E39" s="38"/>
      <c r="F39" s="38">
        <v>128</v>
      </c>
      <c r="G39" s="46">
        <v>35.200000000000003</v>
      </c>
      <c r="H39" s="39">
        <v>0.45</v>
      </c>
      <c r="I39" s="39">
        <v>0.4</v>
      </c>
      <c r="J39" s="39">
        <v>0.85</v>
      </c>
      <c r="K39" s="39">
        <v>0.7</v>
      </c>
      <c r="L39" s="38">
        <v>18</v>
      </c>
      <c r="M39" s="38">
        <v>61</v>
      </c>
      <c r="N39" s="40">
        <v>0.29508196721311475</v>
      </c>
      <c r="O39" s="38">
        <v>29</v>
      </c>
      <c r="P39" s="38">
        <v>6</v>
      </c>
      <c r="Q39" s="38">
        <v>40</v>
      </c>
      <c r="R39" s="40">
        <v>0.15</v>
      </c>
      <c r="S39" s="38">
        <v>11</v>
      </c>
      <c r="T39" s="41">
        <v>0.90322580645161288</v>
      </c>
      <c r="U39" s="47">
        <v>0.6</v>
      </c>
      <c r="V39" s="38"/>
      <c r="W39" s="38"/>
      <c r="X39" s="40"/>
      <c r="Y39" s="38"/>
      <c r="Z39" s="38"/>
      <c r="AA39" s="40"/>
      <c r="AB39" s="42">
        <v>0.51536885245901631</v>
      </c>
      <c r="AC39" s="40">
        <v>1.1363636363636362</v>
      </c>
      <c r="AD39" s="42">
        <v>0.95988072648414202</v>
      </c>
      <c r="AE39" s="78">
        <v>0.99975000000000003</v>
      </c>
      <c r="AF39" s="42">
        <v>6.3490712192629112E-2</v>
      </c>
      <c r="AG39" s="42">
        <v>0.50849308677580796</v>
      </c>
      <c r="AH39" s="42">
        <v>0.30508657754387608</v>
      </c>
      <c r="AI39" s="42">
        <v>0.99553571428571475</v>
      </c>
      <c r="AJ39" s="42">
        <v>0.38683427091739009</v>
      </c>
    </row>
    <row r="40" spans="1:36" x14ac:dyDescent="0.2">
      <c r="A40" s="37" t="s">
        <v>24</v>
      </c>
      <c r="B40" s="32" t="s">
        <v>90</v>
      </c>
      <c r="C40" s="38">
        <v>2</v>
      </c>
      <c r="D40" s="38">
        <v>19</v>
      </c>
      <c r="E40" s="38"/>
      <c r="F40" s="38">
        <v>136</v>
      </c>
      <c r="G40" s="46">
        <v>74.800000000000011</v>
      </c>
      <c r="H40" s="39">
        <v>0.45</v>
      </c>
      <c r="I40" s="39">
        <v>0.4</v>
      </c>
      <c r="J40" s="39">
        <v>0.85</v>
      </c>
      <c r="K40" s="39">
        <v>0.7</v>
      </c>
      <c r="L40" s="38">
        <v>48</v>
      </c>
      <c r="M40" s="38">
        <v>184</v>
      </c>
      <c r="N40" s="40">
        <v>0.2608695652173913</v>
      </c>
      <c r="O40" s="38">
        <v>58</v>
      </c>
      <c r="P40" s="38">
        <v>19</v>
      </c>
      <c r="Q40" s="38">
        <v>71</v>
      </c>
      <c r="R40" s="40">
        <v>0.26760563380281688</v>
      </c>
      <c r="S40" s="38">
        <v>16</v>
      </c>
      <c r="T40" s="41">
        <v>0.88888888888888884</v>
      </c>
      <c r="U40" s="47">
        <v>0.625</v>
      </c>
      <c r="V40" s="38"/>
      <c r="W40" s="38"/>
      <c r="X40" s="40"/>
      <c r="Y40" s="38"/>
      <c r="Z40" s="38"/>
      <c r="AA40" s="40"/>
      <c r="AB40" s="42">
        <v>0.6243621147172892</v>
      </c>
      <c r="AC40" s="40">
        <v>0.98930481283422445</v>
      </c>
      <c r="AD40" s="42">
        <v>0.96930438842203559</v>
      </c>
      <c r="AE40" s="78">
        <v>0.99950000000000006</v>
      </c>
      <c r="AF40" s="42">
        <v>0.16919028147300316</v>
      </c>
      <c r="AG40" s="42">
        <v>0.40915966861763786</v>
      </c>
      <c r="AH40" s="42">
        <v>0.32419883466860905</v>
      </c>
      <c r="AI40" s="42">
        <v>0.9910714285714296</v>
      </c>
      <c r="AJ40" s="42">
        <v>0.38537263360447854</v>
      </c>
    </row>
    <row r="41" spans="1:36" x14ac:dyDescent="0.2">
      <c r="A41" s="37" t="s">
        <v>19</v>
      </c>
      <c r="B41" s="32" t="s">
        <v>90</v>
      </c>
      <c r="C41" s="38">
        <v>3</v>
      </c>
      <c r="D41" s="38">
        <v>19</v>
      </c>
      <c r="E41" s="38"/>
      <c r="F41" s="38">
        <v>128</v>
      </c>
      <c r="G41" s="46">
        <v>70.400000000000006</v>
      </c>
      <c r="H41" s="39">
        <v>0.45</v>
      </c>
      <c r="I41" s="39">
        <v>0.4</v>
      </c>
      <c r="J41" s="39">
        <v>0.85</v>
      </c>
      <c r="K41" s="39">
        <v>0.7</v>
      </c>
      <c r="L41" s="38">
        <v>40</v>
      </c>
      <c r="M41" s="38">
        <v>158</v>
      </c>
      <c r="N41" s="40">
        <v>0.25316455696202533</v>
      </c>
      <c r="O41" s="38">
        <v>63</v>
      </c>
      <c r="P41" s="38">
        <v>13</v>
      </c>
      <c r="Q41" s="38">
        <v>56</v>
      </c>
      <c r="R41" s="40">
        <v>0.23214285714285715</v>
      </c>
      <c r="S41" s="38">
        <v>15</v>
      </c>
      <c r="T41" s="41">
        <v>0.88235294117647056</v>
      </c>
      <c r="U41" s="47">
        <v>0.5</v>
      </c>
      <c r="V41" s="38"/>
      <c r="W41" s="38"/>
      <c r="X41" s="40"/>
      <c r="Y41" s="38"/>
      <c r="Z41" s="38"/>
      <c r="AA41" s="40"/>
      <c r="AB41" s="42">
        <v>0.57147252360859957</v>
      </c>
      <c r="AC41" s="40">
        <v>1.1079545454545454</v>
      </c>
      <c r="AD41" s="42">
        <v>0.87617399901136928</v>
      </c>
      <c r="AE41" s="78">
        <v>0.99950000000000006</v>
      </c>
      <c r="AF41" s="42">
        <v>0.11789897333363909</v>
      </c>
      <c r="AG41" s="42">
        <v>0.48930367644979789</v>
      </c>
      <c r="AH41" s="42">
        <v>0.13531982348656871</v>
      </c>
      <c r="AI41" s="42">
        <v>0.9910714285714296</v>
      </c>
      <c r="AJ41" s="42">
        <v>0.32360596985343765</v>
      </c>
    </row>
    <row r="42" spans="1:36" x14ac:dyDescent="0.2">
      <c r="A42" s="37" t="s">
        <v>21</v>
      </c>
      <c r="B42" s="32" t="s">
        <v>90</v>
      </c>
      <c r="C42" s="38">
        <v>2</v>
      </c>
      <c r="D42" s="38">
        <v>19</v>
      </c>
      <c r="E42" s="38">
        <v>40.799999999999997</v>
      </c>
      <c r="F42" s="46">
        <v>95.2</v>
      </c>
      <c r="G42" s="46">
        <v>52.360000000000007</v>
      </c>
      <c r="H42" s="39">
        <v>0.45</v>
      </c>
      <c r="I42" s="39">
        <v>0.4</v>
      </c>
      <c r="J42" s="39">
        <v>0.85</v>
      </c>
      <c r="K42" s="39">
        <v>0.7</v>
      </c>
      <c r="L42" s="38">
        <v>27</v>
      </c>
      <c r="M42" s="38">
        <v>62</v>
      </c>
      <c r="N42" s="40">
        <v>0.43548387096774194</v>
      </c>
      <c r="O42" s="38">
        <v>41</v>
      </c>
      <c r="P42" s="38">
        <v>11</v>
      </c>
      <c r="Q42" s="38">
        <v>41</v>
      </c>
      <c r="R42" s="40">
        <v>0.26829268292682928</v>
      </c>
      <c r="S42" s="38">
        <v>16</v>
      </c>
      <c r="T42" s="41">
        <v>0.93333333333333335</v>
      </c>
      <c r="U42" s="47">
        <v>0.66666666666666663</v>
      </c>
      <c r="V42" s="38"/>
      <c r="W42" s="38"/>
      <c r="X42" s="40"/>
      <c r="Y42" s="38"/>
      <c r="Z42" s="38"/>
      <c r="AA42" s="40"/>
      <c r="AB42" s="42">
        <v>0.81923682140047216</v>
      </c>
      <c r="AC42" s="40">
        <v>1.0886172650878532</v>
      </c>
      <c r="AD42" s="42">
        <v>1.0252100840336136</v>
      </c>
      <c r="AE42" s="78">
        <v>0.99825000000000008</v>
      </c>
      <c r="AF42" s="42">
        <v>0.35817602364889817</v>
      </c>
      <c r="AG42" s="42">
        <v>0.47624197698419424</v>
      </c>
      <c r="AH42" s="42">
        <v>0.43758193736343798</v>
      </c>
      <c r="AI42" s="42">
        <v>0.96875000000000144</v>
      </c>
      <c r="AJ42" s="42">
        <v>0.48641557277041325</v>
      </c>
    </row>
    <row r="43" spans="1:36" x14ac:dyDescent="0.2">
      <c r="A43" s="45" t="s">
        <v>137</v>
      </c>
      <c r="B43" s="48" t="s">
        <v>90</v>
      </c>
      <c r="C43" s="49">
        <v>3</v>
      </c>
      <c r="D43" s="49">
        <v>19</v>
      </c>
      <c r="E43" s="49"/>
      <c r="F43" s="49">
        <v>128</v>
      </c>
      <c r="G43" s="53">
        <v>73</v>
      </c>
      <c r="H43" s="50">
        <v>0.45</v>
      </c>
      <c r="I43" s="50">
        <v>0.4</v>
      </c>
      <c r="J43" s="50">
        <v>0.85</v>
      </c>
      <c r="K43" s="50">
        <v>0.7</v>
      </c>
      <c r="L43" s="49">
        <v>16</v>
      </c>
      <c r="M43" s="49">
        <v>88</v>
      </c>
      <c r="N43" s="43">
        <v>0.18181818181818182</v>
      </c>
      <c r="O43" s="49">
        <v>15</v>
      </c>
      <c r="P43" s="49">
        <v>13</v>
      </c>
      <c r="Q43" s="49">
        <v>38</v>
      </c>
      <c r="R43" s="43">
        <v>0.34210526315789475</v>
      </c>
      <c r="S43" s="49">
        <v>13</v>
      </c>
      <c r="T43" s="51">
        <v>1</v>
      </c>
      <c r="U43" s="52">
        <v>1</v>
      </c>
      <c r="V43" s="49"/>
      <c r="W43" s="49"/>
      <c r="X43" s="43"/>
      <c r="Y43" s="49"/>
      <c r="Z43" s="49"/>
      <c r="AA43" s="43"/>
      <c r="AB43" s="54">
        <v>0.62965178096757046</v>
      </c>
      <c r="AC43" s="43">
        <v>0.38356164383561642</v>
      </c>
      <c r="AD43" s="54">
        <v>1.3025210084033614</v>
      </c>
      <c r="AE43" s="78"/>
      <c r="AF43" s="42">
        <v>0.17432009805713997</v>
      </c>
      <c r="AG43" s="42">
        <v>0</v>
      </c>
      <c r="AH43" s="42">
        <v>1</v>
      </c>
      <c r="AI43" s="42"/>
      <c r="AJ43" s="54">
        <v>0.43486401961142801</v>
      </c>
    </row>
    <row r="44" spans="1:36" x14ac:dyDescent="0.2">
      <c r="A44" s="44" t="s">
        <v>86</v>
      </c>
      <c r="B44" s="32" t="s">
        <v>77</v>
      </c>
      <c r="C44" s="38">
        <v>3</v>
      </c>
      <c r="D44" s="38">
        <v>22</v>
      </c>
      <c r="E44" s="38"/>
      <c r="F44" s="38">
        <v>152</v>
      </c>
      <c r="G44" s="38">
        <v>57</v>
      </c>
      <c r="H44" s="39"/>
      <c r="I44" s="39"/>
      <c r="J44" s="39">
        <v>0.73</v>
      </c>
      <c r="K44" s="39"/>
      <c r="L44" s="38"/>
      <c r="M44" s="38"/>
      <c r="N44" s="40"/>
      <c r="O44" s="38">
        <v>42</v>
      </c>
      <c r="P44" s="38"/>
      <c r="Q44" s="38"/>
      <c r="R44" s="40"/>
      <c r="S44" s="38">
        <v>22</v>
      </c>
      <c r="T44" s="41">
        <v>0.72</v>
      </c>
      <c r="U44" s="41"/>
      <c r="V44" s="38"/>
      <c r="W44" s="38"/>
      <c r="X44" s="40"/>
      <c r="Y44" s="38"/>
      <c r="Z44" s="38"/>
      <c r="AA44" s="40"/>
      <c r="AB44" s="42">
        <v>0</v>
      </c>
      <c r="AC44" s="40">
        <v>1.1228070175438596</v>
      </c>
      <c r="AD44" s="42">
        <v>0.98630136986301364</v>
      </c>
      <c r="AE44" s="78">
        <v>0.99562499999999998</v>
      </c>
      <c r="AF44" s="42"/>
      <c r="AG44" s="42">
        <v>0.61988304093567248</v>
      </c>
      <c r="AH44" s="42">
        <v>0.23999999999999963</v>
      </c>
      <c r="AI44" s="42">
        <v>0.92187499999999978</v>
      </c>
      <c r="AJ44" s="42">
        <v>0.47913486842105241</v>
      </c>
    </row>
    <row r="45" spans="1:36" x14ac:dyDescent="0.2">
      <c r="A45" s="44" t="s">
        <v>85</v>
      </c>
      <c r="B45" s="32" t="s">
        <v>77</v>
      </c>
      <c r="C45" s="38">
        <v>5</v>
      </c>
      <c r="D45" s="38">
        <v>22</v>
      </c>
      <c r="E45" s="38"/>
      <c r="F45" s="38">
        <v>136</v>
      </c>
      <c r="G45" s="38">
        <v>51</v>
      </c>
      <c r="H45" s="39"/>
      <c r="I45" s="39"/>
      <c r="J45" s="39">
        <v>0.73</v>
      </c>
      <c r="K45" s="39"/>
      <c r="L45" s="38"/>
      <c r="M45" s="38"/>
      <c r="N45" s="40"/>
      <c r="O45" s="38">
        <v>42</v>
      </c>
      <c r="P45" s="38"/>
      <c r="Q45" s="38"/>
      <c r="R45" s="40"/>
      <c r="S45" s="38">
        <v>13</v>
      </c>
      <c r="T45" s="41">
        <v>0.77</v>
      </c>
      <c r="U45" s="41"/>
      <c r="V45" s="38"/>
      <c r="W45" s="38"/>
      <c r="X45" s="40"/>
      <c r="Y45" s="38"/>
      <c r="Z45" s="38"/>
      <c r="AA45" s="40"/>
      <c r="AB45" s="42">
        <v>0</v>
      </c>
      <c r="AC45" s="40">
        <v>1.0784313725490196</v>
      </c>
      <c r="AD45" s="42">
        <v>1.0547945205479452</v>
      </c>
      <c r="AE45" s="78">
        <v>0.9996666666666667</v>
      </c>
      <c r="AF45" s="42"/>
      <c r="AG45" s="42">
        <v>0.42265795206971679</v>
      </c>
      <c r="AH45" s="42">
        <v>0.43999999999999978</v>
      </c>
      <c r="AI45" s="42">
        <v>0.99404761904761973</v>
      </c>
      <c r="AJ45" s="42">
        <v>0.48760084033613449</v>
      </c>
    </row>
    <row r="46" spans="1:36" x14ac:dyDescent="0.2">
      <c r="A46" s="44" t="s">
        <v>79</v>
      </c>
      <c r="B46" s="32" t="s">
        <v>77</v>
      </c>
      <c r="C46" s="38">
        <v>6</v>
      </c>
      <c r="D46" s="38">
        <v>22</v>
      </c>
      <c r="E46" s="38"/>
      <c r="F46" s="38">
        <v>128</v>
      </c>
      <c r="G46" s="38">
        <v>48</v>
      </c>
      <c r="H46" s="39"/>
      <c r="I46" s="39"/>
      <c r="J46" s="39">
        <v>0.73</v>
      </c>
      <c r="K46" s="39"/>
      <c r="L46" s="38"/>
      <c r="M46" s="38"/>
      <c r="N46" s="40"/>
      <c r="O46" s="38">
        <v>41</v>
      </c>
      <c r="P46" s="38"/>
      <c r="Q46" s="38"/>
      <c r="R46" s="40"/>
      <c r="S46" s="38">
        <v>17</v>
      </c>
      <c r="T46" s="41">
        <v>0.69</v>
      </c>
      <c r="U46" s="41"/>
      <c r="V46" s="38"/>
      <c r="W46" s="38"/>
      <c r="X46" s="40"/>
      <c r="Y46" s="38"/>
      <c r="Z46" s="38"/>
      <c r="AA46" s="40"/>
      <c r="AB46" s="42">
        <v>0</v>
      </c>
      <c r="AC46" s="40">
        <v>1.2083333333333333</v>
      </c>
      <c r="AD46" s="42">
        <v>0.9452054794520548</v>
      </c>
      <c r="AE46" s="78">
        <v>0.99787499999999996</v>
      </c>
      <c r="AF46" s="42"/>
      <c r="AG46" s="42">
        <v>1</v>
      </c>
      <c r="AH46" s="42">
        <v>0.11999999999999982</v>
      </c>
      <c r="AI46" s="42">
        <v>0.96205357142857073</v>
      </c>
      <c r="AJ46" s="42">
        <v>0.60020535714285694</v>
      </c>
    </row>
    <row r="47" spans="1:36" x14ac:dyDescent="0.2">
      <c r="A47" s="44" t="s">
        <v>87</v>
      </c>
      <c r="B47" s="32" t="s">
        <v>77</v>
      </c>
      <c r="C47" s="38">
        <v>8</v>
      </c>
      <c r="D47" s="38">
        <v>22</v>
      </c>
      <c r="E47" s="38"/>
      <c r="F47" s="38">
        <v>112</v>
      </c>
      <c r="G47" s="38">
        <v>42</v>
      </c>
      <c r="H47" s="39"/>
      <c r="I47" s="39"/>
      <c r="J47" s="39">
        <v>0.73</v>
      </c>
      <c r="K47" s="39"/>
      <c r="L47" s="38"/>
      <c r="M47" s="38"/>
      <c r="N47" s="40"/>
      <c r="O47" s="38">
        <v>31</v>
      </c>
      <c r="P47" s="38"/>
      <c r="Q47" s="38"/>
      <c r="R47" s="40"/>
      <c r="S47" s="38">
        <v>14</v>
      </c>
      <c r="T47" s="41">
        <v>0.66</v>
      </c>
      <c r="U47" s="41"/>
      <c r="V47" s="38"/>
      <c r="W47" s="38"/>
      <c r="X47" s="40"/>
      <c r="Y47" s="38"/>
      <c r="Z47" s="38"/>
      <c r="AA47" s="40"/>
      <c r="AB47" s="42">
        <v>0</v>
      </c>
      <c r="AC47" s="40">
        <v>1.0714285714285714</v>
      </c>
      <c r="AD47" s="42">
        <v>0.90410958904109595</v>
      </c>
      <c r="AE47" s="78">
        <v>0.99712500000000004</v>
      </c>
      <c r="AF47" s="42"/>
      <c r="AG47" s="42">
        <v>0.39153439153439168</v>
      </c>
      <c r="AH47" s="42">
        <v>0</v>
      </c>
      <c r="AI47" s="42">
        <v>0.94866071428571508</v>
      </c>
      <c r="AJ47" s="42">
        <v>0.27105654761904774</v>
      </c>
    </row>
    <row r="48" spans="1:36" x14ac:dyDescent="0.2">
      <c r="A48" s="44" t="s">
        <v>84</v>
      </c>
      <c r="B48" s="32" t="s">
        <v>77</v>
      </c>
      <c r="C48" s="38">
        <v>4</v>
      </c>
      <c r="D48" s="38">
        <v>22</v>
      </c>
      <c r="E48" s="38"/>
      <c r="F48" s="38">
        <v>144</v>
      </c>
      <c r="G48" s="38">
        <v>54</v>
      </c>
      <c r="H48" s="39"/>
      <c r="I48" s="39"/>
      <c r="J48" s="39">
        <v>0.73</v>
      </c>
      <c r="K48" s="39"/>
      <c r="L48" s="38"/>
      <c r="M48" s="38"/>
      <c r="N48" s="40"/>
      <c r="O48" s="38">
        <v>38</v>
      </c>
      <c r="P48" s="38"/>
      <c r="Q48" s="38"/>
      <c r="R48" s="40"/>
      <c r="S48" s="38">
        <v>17</v>
      </c>
      <c r="T48" s="41">
        <v>0.74</v>
      </c>
      <c r="U48" s="41"/>
      <c r="V48" s="38"/>
      <c r="W48" s="38"/>
      <c r="X48" s="40"/>
      <c r="Y48" s="38"/>
      <c r="Z48" s="38"/>
      <c r="AA48" s="40"/>
      <c r="AB48" s="42">
        <v>0</v>
      </c>
      <c r="AC48" s="40">
        <v>1.0185185185185186</v>
      </c>
      <c r="AD48" s="42">
        <v>1.0136986301369864</v>
      </c>
      <c r="AE48" s="78">
        <v>0.99887499999999996</v>
      </c>
      <c r="AF48" s="42"/>
      <c r="AG48" s="42">
        <v>0.15637860082304589</v>
      </c>
      <c r="AH48" s="42">
        <v>0.31999999999999995</v>
      </c>
      <c r="AI48" s="42">
        <v>0.97991071428571352</v>
      </c>
      <c r="AJ48" s="42">
        <v>0.31236144179894199</v>
      </c>
    </row>
    <row r="49" spans="1:36" x14ac:dyDescent="0.2">
      <c r="A49" s="44" t="s">
        <v>83</v>
      </c>
      <c r="B49" s="32" t="s">
        <v>77</v>
      </c>
      <c r="C49" s="38">
        <v>1.5</v>
      </c>
      <c r="D49" s="38">
        <v>22</v>
      </c>
      <c r="E49" s="38"/>
      <c r="F49" s="38">
        <v>164</v>
      </c>
      <c r="G49" s="38">
        <v>61.5</v>
      </c>
      <c r="H49" s="39"/>
      <c r="I49" s="39"/>
      <c r="J49" s="39">
        <v>0.73</v>
      </c>
      <c r="K49" s="39"/>
      <c r="L49" s="38"/>
      <c r="M49" s="38"/>
      <c r="N49" s="40"/>
      <c r="O49" s="38">
        <v>48</v>
      </c>
      <c r="P49" s="38"/>
      <c r="Q49" s="38"/>
      <c r="R49" s="40"/>
      <c r="S49" s="38">
        <v>14</v>
      </c>
      <c r="T49" s="41">
        <v>0.67</v>
      </c>
      <c r="U49" s="41"/>
      <c r="V49" s="38"/>
      <c r="W49" s="38"/>
      <c r="X49" s="40"/>
      <c r="Y49" s="38"/>
      <c r="Z49" s="38"/>
      <c r="AA49" s="40"/>
      <c r="AB49" s="42">
        <v>0</v>
      </c>
      <c r="AC49" s="40">
        <v>1.0081300813008129</v>
      </c>
      <c r="AD49" s="42">
        <v>0.91780821917808231</v>
      </c>
      <c r="AE49" s="78">
        <v>0.94399999999999995</v>
      </c>
      <c r="AF49" s="42"/>
      <c r="AG49" s="42">
        <v>0.11020776874435405</v>
      </c>
      <c r="AH49" s="42">
        <v>4.0000000000000153E-2</v>
      </c>
      <c r="AI49" s="42">
        <v>0</v>
      </c>
      <c r="AJ49" s="42">
        <v>6.7593495934959391E-2</v>
      </c>
    </row>
    <row r="50" spans="1:36" x14ac:dyDescent="0.2">
      <c r="A50" s="44" t="s">
        <v>82</v>
      </c>
      <c r="B50" s="32" t="s">
        <v>77</v>
      </c>
      <c r="C50" s="38">
        <v>3</v>
      </c>
      <c r="D50" s="38">
        <v>22</v>
      </c>
      <c r="E50" s="38"/>
      <c r="F50" s="38">
        <v>152</v>
      </c>
      <c r="G50" s="38">
        <v>57</v>
      </c>
      <c r="H50" s="39"/>
      <c r="I50" s="39"/>
      <c r="J50" s="39">
        <v>0.73</v>
      </c>
      <c r="K50" s="39"/>
      <c r="L50" s="38"/>
      <c r="M50" s="38"/>
      <c r="N50" s="40"/>
      <c r="O50" s="38">
        <v>45</v>
      </c>
      <c r="P50" s="38"/>
      <c r="Q50" s="38"/>
      <c r="R50" s="40"/>
      <c r="S50" s="38">
        <v>16</v>
      </c>
      <c r="T50" s="41">
        <v>0.75</v>
      </c>
      <c r="U50" s="41"/>
      <c r="V50" s="38"/>
      <c r="W50" s="38"/>
      <c r="X50" s="40"/>
      <c r="Y50" s="38"/>
      <c r="Z50" s="38"/>
      <c r="AA50" s="40"/>
      <c r="AB50" s="42">
        <v>0</v>
      </c>
      <c r="AC50" s="40">
        <v>1.0701754385964912</v>
      </c>
      <c r="AD50" s="42">
        <v>1.0273972602739727</v>
      </c>
      <c r="AE50" s="78">
        <v>0.99800000000000011</v>
      </c>
      <c r="AF50" s="42"/>
      <c r="AG50" s="42">
        <v>0.38596491228070201</v>
      </c>
      <c r="AH50" s="42">
        <v>0.3600000000000001</v>
      </c>
      <c r="AI50" s="42">
        <v>0.9642857142857163</v>
      </c>
      <c r="AJ50" s="42">
        <v>0.43211278195488761</v>
      </c>
    </row>
    <row r="51" spans="1:36" x14ac:dyDescent="0.2">
      <c r="A51" s="44" t="s">
        <v>81</v>
      </c>
      <c r="B51" s="32" t="s">
        <v>77</v>
      </c>
      <c r="C51" s="38">
        <v>4</v>
      </c>
      <c r="D51" s="38">
        <v>22</v>
      </c>
      <c r="E51" s="38"/>
      <c r="F51" s="38">
        <v>144</v>
      </c>
      <c r="G51" s="38">
        <v>54</v>
      </c>
      <c r="H51" s="39"/>
      <c r="I51" s="39"/>
      <c r="J51" s="39">
        <v>0.73</v>
      </c>
      <c r="K51" s="39"/>
      <c r="L51" s="38"/>
      <c r="M51" s="38"/>
      <c r="N51" s="40"/>
      <c r="O51" s="38">
        <v>42</v>
      </c>
      <c r="P51" s="38"/>
      <c r="Q51" s="38"/>
      <c r="R51" s="40"/>
      <c r="S51" s="38">
        <v>14</v>
      </c>
      <c r="T51" s="41">
        <v>0.88</v>
      </c>
      <c r="U51" s="41"/>
      <c r="V51" s="38"/>
      <c r="W51" s="38"/>
      <c r="X51" s="40"/>
      <c r="Y51" s="38"/>
      <c r="Z51" s="38"/>
      <c r="AA51" s="40"/>
      <c r="AB51" s="42">
        <v>0</v>
      </c>
      <c r="AC51" s="40">
        <v>1.037037037037037</v>
      </c>
      <c r="AD51" s="42">
        <v>1.2054794520547945</v>
      </c>
      <c r="AE51" s="78">
        <v>0.99650000000000005</v>
      </c>
      <c r="AF51" s="42"/>
      <c r="AG51" s="42">
        <v>0.23868312757201646</v>
      </c>
      <c r="AH51" s="42">
        <v>0.87999999999999956</v>
      </c>
      <c r="AI51" s="42">
        <v>0.937500000000001</v>
      </c>
      <c r="AJ51" s="42">
        <v>0.5971574074074073</v>
      </c>
    </row>
    <row r="52" spans="1:36" x14ac:dyDescent="0.2">
      <c r="A52" s="44" t="s">
        <v>88</v>
      </c>
      <c r="B52" s="32" t="s">
        <v>77</v>
      </c>
      <c r="C52" s="38">
        <v>6</v>
      </c>
      <c r="D52" s="38">
        <v>22</v>
      </c>
      <c r="E52" s="38"/>
      <c r="F52" s="38">
        <v>128</v>
      </c>
      <c r="G52" s="38">
        <v>48</v>
      </c>
      <c r="H52" s="39"/>
      <c r="I52" s="39"/>
      <c r="J52" s="39">
        <v>0.73</v>
      </c>
      <c r="K52" s="39"/>
      <c r="L52" s="38"/>
      <c r="M52" s="38"/>
      <c r="N52" s="40"/>
      <c r="O52" s="38">
        <v>33</v>
      </c>
      <c r="P52" s="38"/>
      <c r="Q52" s="38"/>
      <c r="R52" s="40"/>
      <c r="S52" s="38">
        <v>16</v>
      </c>
      <c r="T52" s="41">
        <v>0.68</v>
      </c>
      <c r="U52" s="41"/>
      <c r="V52" s="38"/>
      <c r="W52" s="38"/>
      <c r="X52" s="40"/>
      <c r="Y52" s="38"/>
      <c r="Z52" s="38"/>
      <c r="AA52" s="40"/>
      <c r="AB52" s="42">
        <v>0</v>
      </c>
      <c r="AC52" s="40">
        <v>1.0208333333333333</v>
      </c>
      <c r="AD52" s="42">
        <v>0.93150684931506855</v>
      </c>
      <c r="AE52" s="78">
        <v>0.99824999999999997</v>
      </c>
      <c r="AF52" s="42"/>
      <c r="AG52" s="42">
        <v>0.16666666666666657</v>
      </c>
      <c r="AH52" s="42">
        <v>7.9999999999999988E-2</v>
      </c>
      <c r="AI52" s="42">
        <v>0.96874999999999956</v>
      </c>
      <c r="AJ52" s="42">
        <v>0.20787499999999992</v>
      </c>
    </row>
    <row r="53" spans="1:36" x14ac:dyDescent="0.2">
      <c r="A53" s="44" t="s">
        <v>80</v>
      </c>
      <c r="B53" s="32" t="s">
        <v>77</v>
      </c>
      <c r="C53" s="38">
        <v>3</v>
      </c>
      <c r="D53" s="38">
        <v>22</v>
      </c>
      <c r="E53" s="38"/>
      <c r="F53" s="38">
        <v>152</v>
      </c>
      <c r="G53" s="38">
        <v>57</v>
      </c>
      <c r="H53" s="39"/>
      <c r="I53" s="39"/>
      <c r="J53" s="39">
        <v>0.73</v>
      </c>
      <c r="K53" s="39"/>
      <c r="L53" s="38"/>
      <c r="M53" s="38"/>
      <c r="N53" s="40"/>
      <c r="O53" s="38">
        <v>50</v>
      </c>
      <c r="P53" s="38"/>
      <c r="Q53" s="38"/>
      <c r="R53" s="40"/>
      <c r="S53" s="38">
        <v>7</v>
      </c>
      <c r="T53" s="41">
        <v>0.76</v>
      </c>
      <c r="U53" s="41"/>
      <c r="V53" s="38"/>
      <c r="W53" s="38"/>
      <c r="X53" s="40"/>
      <c r="Y53" s="38"/>
      <c r="Z53" s="38"/>
      <c r="AA53" s="40"/>
      <c r="AB53" s="42">
        <v>0</v>
      </c>
      <c r="AC53" s="40">
        <v>1</v>
      </c>
      <c r="AD53" s="42">
        <v>1.0410958904109588</v>
      </c>
      <c r="AE53" s="78">
        <v>0.99575000000000002</v>
      </c>
      <c r="AF53" s="42"/>
      <c r="AG53" s="42">
        <v>7.4074074074074306E-2</v>
      </c>
      <c r="AH53" s="42">
        <v>0.39999999999999963</v>
      </c>
      <c r="AI53" s="42">
        <v>0.92410714285714335</v>
      </c>
      <c r="AJ53" s="42">
        <v>0.30574404761904761</v>
      </c>
    </row>
    <row r="54" spans="1:36" x14ac:dyDescent="0.2">
      <c r="A54" s="44" t="s">
        <v>94</v>
      </c>
      <c r="B54" s="32" t="s">
        <v>77</v>
      </c>
      <c r="C54" s="38">
        <v>2</v>
      </c>
      <c r="D54" s="38">
        <v>22</v>
      </c>
      <c r="E54" s="38"/>
      <c r="F54" s="38">
        <v>160</v>
      </c>
      <c r="G54" s="38">
        <v>60</v>
      </c>
      <c r="H54" s="39"/>
      <c r="I54" s="39"/>
      <c r="J54" s="39">
        <v>0.73</v>
      </c>
      <c r="K54" s="39"/>
      <c r="L54" s="38"/>
      <c r="M54" s="38"/>
      <c r="N54" s="40"/>
      <c r="O54" s="38">
        <v>44</v>
      </c>
      <c r="P54" s="38"/>
      <c r="Q54" s="38"/>
      <c r="R54" s="40"/>
      <c r="S54" s="38">
        <v>15</v>
      </c>
      <c r="T54" s="41">
        <v>0.91</v>
      </c>
      <c r="U54" s="41"/>
      <c r="V54" s="38"/>
      <c r="W54" s="38"/>
      <c r="X54" s="40"/>
      <c r="Y54" s="38"/>
      <c r="Z54" s="38"/>
      <c r="AA54" s="40"/>
      <c r="AB54" s="42">
        <v>0</v>
      </c>
      <c r="AC54" s="40">
        <v>0.98333333333333328</v>
      </c>
      <c r="AD54" s="42">
        <v>1.2465753424657535</v>
      </c>
      <c r="AE54" s="78">
        <v>0.99774999999999991</v>
      </c>
      <c r="AF54" s="42"/>
      <c r="AG54" s="42">
        <v>0</v>
      </c>
      <c r="AH54" s="42">
        <v>1</v>
      </c>
      <c r="AI54" s="42">
        <v>0.95982142857142705</v>
      </c>
      <c r="AJ54" s="42">
        <v>0.54598214285714275</v>
      </c>
    </row>
  </sheetData>
  <autoFilter ref="A4:AD54" xr:uid="{00000000-0009-0000-0000-000004000000}"/>
  <mergeCells count="2">
    <mergeCell ref="G3:K3"/>
    <mergeCell ref="V3:AA3"/>
  </mergeCells>
  <conditionalFormatting sqref="B16:B1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{982043BB-DA61-45B4-8188-40A5E5BAF296}</x14:id>
        </ext>
      </extLst>
    </cfRule>
  </conditionalFormatting>
  <conditionalFormatting sqref="B20:B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{83542D83-675F-41B1-9AC9-BEEC78ED0EC7}</x14:id>
        </ext>
      </extLst>
    </cfRule>
  </conditionalFormatting>
  <conditionalFormatting sqref="B5:B1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{41CDAADF-B1F6-4C75-92F2-DDB1C7E46E75}</x14:id>
        </ext>
      </extLst>
    </cfRule>
  </conditionalFormatting>
  <conditionalFormatting sqref="B31:B4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{514FC627-4C5F-4395-A381-AFF6EA6974FF}</x14:id>
        </ext>
      </extLst>
    </cfRule>
  </conditionalFormatting>
  <conditionalFormatting sqref="B2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{E59828B2-B45D-41A0-94C5-C02C31778B89}</x14:id>
        </ext>
      </extLst>
    </cfRule>
  </conditionalFormatting>
  <conditionalFormatting sqref="B26:B29 B44:B5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{0C9A15F7-8574-4D82-B50C-AE3E7F052105}</x14:id>
        </ext>
      </extLst>
    </cfRule>
  </conditionalFormatting>
  <conditionalFormatting sqref="B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{014DEAC9-68E7-417D-A18A-F3B531B1A22D}</x14:id>
        </ext>
      </extLst>
    </cfRule>
  </conditionalFormatting>
  <hyperlinks>
    <hyperlink ref="A1" location="'2019'!A1" display="'2019'!A1" xr:uid="{00000000-0004-0000-0400-000000000000}"/>
  </hyperlink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2043BB-DA61-45B4-8188-40A5E5BAF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B16:B19</xm:sqref>
        </x14:conditionalFormatting>
        <x14:conditionalFormatting xmlns:xm="http://schemas.microsoft.com/office/excel/2006/main">
          <x14:cfRule type="dataBar" id="{83542D83-675F-41B1-9AC9-BEEC78ED0E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B20:B24</xm:sqref>
        </x14:conditionalFormatting>
        <x14:conditionalFormatting xmlns:xm="http://schemas.microsoft.com/office/excel/2006/main">
          <x14:cfRule type="dataBar" id="{41CDAADF-B1F6-4C75-92F2-DDB1C7E46E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B5:B15</xm:sqref>
        </x14:conditionalFormatting>
        <x14:conditionalFormatting xmlns:xm="http://schemas.microsoft.com/office/excel/2006/main">
          <x14:cfRule type="dataBar" id="{514FC627-4C5F-4395-A381-AFF6EA6974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B31:B43</xm:sqref>
        </x14:conditionalFormatting>
        <x14:conditionalFormatting xmlns:xm="http://schemas.microsoft.com/office/excel/2006/main">
          <x14:cfRule type="dataBar" id="{E59828B2-B45D-41A0-94C5-C02C31778B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0C9A15F7-8574-4D82-B50C-AE3E7F0521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B26:B29 B44:B54</xm:sqref>
        </x14:conditionalFormatting>
        <x14:conditionalFormatting xmlns:xm="http://schemas.microsoft.com/office/excel/2006/main">
          <x14:cfRule type="dataBar" id="{014DEAC9-68E7-417D-A18A-F3B531B1A2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7"/>
  <sheetViews>
    <sheetView zoomScaleNormal="100" workbookViewId="0">
      <pane xSplit="2" ySplit="4" topLeftCell="C5" activePane="bottomRight" state="frozen"/>
      <selection activeCell="F3" sqref="F3"/>
      <selection pane="topRight" activeCell="F3" sqref="F3"/>
      <selection pane="bottomLeft" activeCell="F3" sqref="F3"/>
      <selection pane="bottomRight" activeCell="F3" sqref="F3"/>
    </sheetView>
  </sheetViews>
  <sheetFormatPr defaultRowHeight="12.75" x14ac:dyDescent="0.2"/>
  <cols>
    <col min="1" max="1" width="22.5703125" bestFit="1" customWidth="1"/>
    <col min="3" max="3" width="10.7109375" customWidth="1"/>
    <col min="9" max="9" width="9.85546875" customWidth="1"/>
    <col min="10" max="10" width="10.5703125" customWidth="1"/>
    <col min="11" max="11" width="11.5703125" customWidth="1"/>
    <col min="12" max="12" width="13.140625" customWidth="1"/>
    <col min="13" max="14" width="10" customWidth="1"/>
    <col min="16" max="16" width="9.140625" customWidth="1"/>
    <col min="19" max="19" width="9.140625" customWidth="1"/>
    <col min="21" max="21" width="11.28515625" customWidth="1"/>
  </cols>
  <sheetData>
    <row r="1" spans="1:21" x14ac:dyDescent="0.2">
      <c r="A1" s="67">
        <v>2019</v>
      </c>
    </row>
    <row r="3" spans="1:21" ht="43.5" customHeight="1" x14ac:dyDescent="0.2">
      <c r="A3" s="120"/>
      <c r="B3" s="115"/>
      <c r="C3" s="115"/>
      <c r="D3" s="115"/>
      <c r="E3" s="115"/>
      <c r="F3" s="115"/>
      <c r="G3" s="116"/>
      <c r="H3" s="123" t="s">
        <v>101</v>
      </c>
      <c r="I3" s="123"/>
      <c r="J3" s="123"/>
      <c r="K3" s="126" t="s">
        <v>153</v>
      </c>
      <c r="L3" s="126"/>
      <c r="M3" s="126"/>
      <c r="N3" s="127"/>
      <c r="O3" s="123" t="s">
        <v>164</v>
      </c>
      <c r="P3" s="123"/>
      <c r="Q3" s="123"/>
      <c r="R3" s="123"/>
      <c r="S3" s="123"/>
      <c r="T3" s="123"/>
      <c r="U3" s="123"/>
    </row>
    <row r="4" spans="1:21" ht="81.95" customHeight="1" x14ac:dyDescent="0.2">
      <c r="A4" s="121" t="s">
        <v>100</v>
      </c>
      <c r="B4" s="105" t="s">
        <v>28</v>
      </c>
      <c r="C4" s="105" t="s">
        <v>30</v>
      </c>
      <c r="D4" s="105" t="s">
        <v>29</v>
      </c>
      <c r="E4" s="104" t="s">
        <v>141</v>
      </c>
      <c r="F4" s="104" t="s">
        <v>146</v>
      </c>
      <c r="G4" s="104" t="s">
        <v>33</v>
      </c>
      <c r="H4" s="104" t="s">
        <v>115</v>
      </c>
      <c r="I4" s="104" t="s">
        <v>116</v>
      </c>
      <c r="J4" s="104" t="s">
        <v>117</v>
      </c>
      <c r="K4" s="104" t="s">
        <v>126</v>
      </c>
      <c r="L4" s="104" t="s">
        <v>127</v>
      </c>
      <c r="M4" s="104" t="s">
        <v>116</v>
      </c>
      <c r="N4" s="104" t="s">
        <v>117</v>
      </c>
      <c r="O4" s="104" t="s">
        <v>110</v>
      </c>
      <c r="P4" s="104" t="s">
        <v>111</v>
      </c>
      <c r="Q4" s="104" t="s">
        <v>112</v>
      </c>
      <c r="R4" s="104" t="s">
        <v>114</v>
      </c>
      <c r="S4" s="104" t="s">
        <v>45</v>
      </c>
      <c r="T4" s="104" t="s">
        <v>39</v>
      </c>
      <c r="U4" s="105" t="s">
        <v>164</v>
      </c>
    </row>
    <row r="5" spans="1:21" ht="12.95" customHeight="1" x14ac:dyDescent="0.2">
      <c r="A5" s="58" t="s">
        <v>68</v>
      </c>
      <c r="B5" s="32" t="s">
        <v>58</v>
      </c>
      <c r="C5" s="44">
        <v>2</v>
      </c>
      <c r="D5" s="44">
        <v>22</v>
      </c>
      <c r="E5" s="69"/>
      <c r="F5" s="44"/>
      <c r="G5" s="44">
        <f t="shared" ref="G5:G36" si="0">((D5-C5)*8)-SUM(E5:F5)</f>
        <v>160</v>
      </c>
      <c r="H5" s="62">
        <f t="shared" ref="H5:H36" si="1">IF(B5="CN",G5*5/8,IF(B5="EU",G5*6/8,IF(B5="IN",G5*3/8,IF(B5="NA",G5*22/40,IF(B5="JP",G5*18/40)))))</f>
        <v>120</v>
      </c>
      <c r="I5" s="61">
        <v>0.85</v>
      </c>
      <c r="J5" s="59">
        <v>0.7</v>
      </c>
      <c r="K5" s="44">
        <v>136</v>
      </c>
      <c r="L5" s="44">
        <v>16</v>
      </c>
      <c r="M5" s="60">
        <v>0.95283018867924529</v>
      </c>
      <c r="N5" s="59">
        <v>1</v>
      </c>
      <c r="O5" s="61">
        <f t="shared" ref="O5:O36" si="2">SUM(K5:L5)/H5</f>
        <v>1.2666666666666666</v>
      </c>
      <c r="P5" s="42">
        <f t="shared" ref="P5:P11" si="3">IF(N5=0,(M5/I5), ((N5/J5)+(M5/I5))/2)</f>
        <v>1.2747740605676232</v>
      </c>
      <c r="Q5" s="79">
        <v>1</v>
      </c>
      <c r="R5" s="32">
        <f t="shared" ref="R5:R36" si="4">(O5-(MIN($O$5:$O$57)))/(MAX($O$5:$O$57)-MIN($O$5:$O$57))</f>
        <v>0.54594594594594592</v>
      </c>
      <c r="S5" s="32">
        <f t="shared" ref="S5:S36" si="5">(P5-(MIN($P$5:$P$57)))/(MAX($P$5:$P$57)-MIN($P$5:$P$57))</f>
        <v>0.95522865366165643</v>
      </c>
      <c r="T5" s="32">
        <f t="shared" ref="T5:T36" si="6">(Q5-(MIN($Q$5:$Q$57)))/(MAX($Q$5:$Q$57)-MIN($Q$5:$Q$57))</f>
        <v>1</v>
      </c>
      <c r="U5" s="83">
        <f t="shared" ref="U5:U36" si="7">(0.45*R5)+(0.45*S5)+(0.1*T5)</f>
        <v>0.775528569823421</v>
      </c>
    </row>
    <row r="6" spans="1:21" ht="12.95" customHeight="1" x14ac:dyDescent="0.2">
      <c r="A6" s="58" t="s">
        <v>59</v>
      </c>
      <c r="B6" s="32" t="s">
        <v>58</v>
      </c>
      <c r="C6" s="44">
        <v>0</v>
      </c>
      <c r="D6" s="44">
        <v>22</v>
      </c>
      <c r="E6" s="69"/>
      <c r="F6" s="44">
        <v>8</v>
      </c>
      <c r="G6" s="44">
        <f t="shared" si="0"/>
        <v>168</v>
      </c>
      <c r="H6" s="62">
        <f t="shared" si="1"/>
        <v>126</v>
      </c>
      <c r="I6" s="61">
        <v>0.85</v>
      </c>
      <c r="J6" s="59">
        <v>0.7</v>
      </c>
      <c r="K6" s="44">
        <v>151</v>
      </c>
      <c r="L6" s="44">
        <v>18</v>
      </c>
      <c r="M6" s="60">
        <v>0.93333333333333335</v>
      </c>
      <c r="N6" s="59">
        <v>0.88888888888888884</v>
      </c>
      <c r="O6" s="61">
        <f t="shared" si="2"/>
        <v>1.3412698412698412</v>
      </c>
      <c r="P6" s="42">
        <f t="shared" si="3"/>
        <v>1.1839402427637722</v>
      </c>
      <c r="Q6" s="79">
        <v>0.99979999999999991</v>
      </c>
      <c r="R6" s="32">
        <f t="shared" si="4"/>
        <v>0.60038610038610041</v>
      </c>
      <c r="S6" s="32">
        <f t="shared" si="5"/>
        <v>0.80866290018832387</v>
      </c>
      <c r="T6" s="32">
        <f t="shared" si="6"/>
        <v>0.99939999999999973</v>
      </c>
      <c r="U6" s="83">
        <f t="shared" si="7"/>
        <v>0.73401205025849081</v>
      </c>
    </row>
    <row r="7" spans="1:21" ht="12.95" customHeight="1" x14ac:dyDescent="0.2">
      <c r="A7" s="56" t="s">
        <v>18</v>
      </c>
      <c r="B7" s="32" t="s">
        <v>90</v>
      </c>
      <c r="C7" s="44">
        <v>5</v>
      </c>
      <c r="D7" s="44">
        <v>22</v>
      </c>
      <c r="E7" s="69"/>
      <c r="F7" s="44">
        <v>8</v>
      </c>
      <c r="G7" s="44">
        <f t="shared" si="0"/>
        <v>128</v>
      </c>
      <c r="H7" s="62">
        <f t="shared" si="1"/>
        <v>70.400000000000006</v>
      </c>
      <c r="I7" s="61">
        <v>0.85</v>
      </c>
      <c r="J7" s="59">
        <v>0.7</v>
      </c>
      <c r="K7" s="44">
        <v>83</v>
      </c>
      <c r="L7" s="44">
        <v>23</v>
      </c>
      <c r="M7" s="60">
        <v>0.87272727272727268</v>
      </c>
      <c r="N7" s="59">
        <v>0.76923076923076927</v>
      </c>
      <c r="O7" s="61">
        <f t="shared" si="2"/>
        <v>1.5056818181818181</v>
      </c>
      <c r="P7" s="42">
        <f t="shared" si="3"/>
        <v>1.0628195334077688</v>
      </c>
      <c r="Q7" s="79">
        <v>1</v>
      </c>
      <c r="R7" s="32">
        <f t="shared" si="4"/>
        <v>0.72036240786240791</v>
      </c>
      <c r="S7" s="32">
        <f t="shared" si="5"/>
        <v>0.61322745051558625</v>
      </c>
      <c r="T7" s="32">
        <f t="shared" si="6"/>
        <v>1</v>
      </c>
      <c r="U7" s="83">
        <f t="shared" si="7"/>
        <v>0.70011543627009731</v>
      </c>
    </row>
    <row r="8" spans="1:21" ht="12.95" customHeight="1" x14ac:dyDescent="0.2">
      <c r="A8" s="58" t="s">
        <v>57</v>
      </c>
      <c r="B8" s="32" t="s">
        <v>58</v>
      </c>
      <c r="C8" s="44">
        <v>4</v>
      </c>
      <c r="D8" s="44">
        <v>22</v>
      </c>
      <c r="E8" s="69"/>
      <c r="F8" s="44">
        <v>16</v>
      </c>
      <c r="G8" s="44">
        <f t="shared" si="0"/>
        <v>128</v>
      </c>
      <c r="H8" s="62">
        <f t="shared" si="1"/>
        <v>96</v>
      </c>
      <c r="I8" s="61">
        <v>0.85</v>
      </c>
      <c r="J8" s="59">
        <v>0.7</v>
      </c>
      <c r="K8" s="44">
        <v>111</v>
      </c>
      <c r="L8" s="44">
        <v>27</v>
      </c>
      <c r="M8" s="60">
        <v>0.90344827586206899</v>
      </c>
      <c r="N8" s="59">
        <v>0.70967741935483875</v>
      </c>
      <c r="O8" s="61">
        <f t="shared" si="2"/>
        <v>1.4375</v>
      </c>
      <c r="P8" s="42">
        <f t="shared" si="3"/>
        <v>1.0383526046681189</v>
      </c>
      <c r="Q8" s="79">
        <v>1</v>
      </c>
      <c r="R8" s="32">
        <f t="shared" si="4"/>
        <v>0.67060810810810823</v>
      </c>
      <c r="S8" s="32">
        <f t="shared" si="5"/>
        <v>0.5737486095661849</v>
      </c>
      <c r="T8" s="32">
        <f t="shared" si="6"/>
        <v>1</v>
      </c>
      <c r="U8" s="83">
        <f t="shared" si="7"/>
        <v>0.65996052295343188</v>
      </c>
    </row>
    <row r="9" spans="1:21" ht="12.95" customHeight="1" x14ac:dyDescent="0.2">
      <c r="A9" s="56" t="s">
        <v>123</v>
      </c>
      <c r="B9" s="32" t="s">
        <v>58</v>
      </c>
      <c r="C9" s="44">
        <v>4</v>
      </c>
      <c r="D9" s="44">
        <v>22</v>
      </c>
      <c r="E9" s="69"/>
      <c r="F9" s="44">
        <v>8</v>
      </c>
      <c r="G9" s="44">
        <f t="shared" si="0"/>
        <v>136</v>
      </c>
      <c r="H9" s="62">
        <f t="shared" si="1"/>
        <v>102</v>
      </c>
      <c r="I9" s="61">
        <v>0.85</v>
      </c>
      <c r="J9" s="59">
        <v>0.7</v>
      </c>
      <c r="K9" s="44">
        <v>98</v>
      </c>
      <c r="L9" s="44">
        <v>32</v>
      </c>
      <c r="M9" s="60">
        <v>0.88095238095238093</v>
      </c>
      <c r="N9" s="59">
        <v>0.8</v>
      </c>
      <c r="O9" s="61">
        <f t="shared" si="2"/>
        <v>1.2745098039215685</v>
      </c>
      <c r="P9" s="42">
        <f t="shared" si="3"/>
        <v>1.0896358543417368</v>
      </c>
      <c r="Q9" s="79">
        <v>1</v>
      </c>
      <c r="R9" s="32">
        <f t="shared" si="4"/>
        <v>0.55166931637519878</v>
      </c>
      <c r="S9" s="32">
        <f t="shared" si="5"/>
        <v>0.65649717514124306</v>
      </c>
      <c r="T9" s="32">
        <f t="shared" si="6"/>
        <v>1</v>
      </c>
      <c r="U9" s="83">
        <f t="shared" si="7"/>
        <v>0.64367492118239877</v>
      </c>
    </row>
    <row r="10" spans="1:21" ht="12.95" customHeight="1" x14ac:dyDescent="0.2">
      <c r="A10" s="56" t="s">
        <v>19</v>
      </c>
      <c r="B10" s="32" t="s">
        <v>90</v>
      </c>
      <c r="C10" s="44">
        <v>2</v>
      </c>
      <c r="D10" s="44">
        <v>22</v>
      </c>
      <c r="E10" s="69"/>
      <c r="F10" s="44">
        <v>8</v>
      </c>
      <c r="G10" s="44">
        <f t="shared" si="0"/>
        <v>152</v>
      </c>
      <c r="H10" s="62">
        <f t="shared" si="1"/>
        <v>83.6</v>
      </c>
      <c r="I10" s="61">
        <v>0.85</v>
      </c>
      <c r="J10" s="59">
        <v>0.7</v>
      </c>
      <c r="K10" s="44">
        <v>68</v>
      </c>
      <c r="L10" s="44">
        <v>17</v>
      </c>
      <c r="M10" s="60">
        <v>0.93846153846153846</v>
      </c>
      <c r="N10" s="59">
        <v>0.88888888888888884</v>
      </c>
      <c r="O10" s="61">
        <f t="shared" si="2"/>
        <v>1.0167464114832536</v>
      </c>
      <c r="P10" s="42">
        <f t="shared" si="3"/>
        <v>1.1869568340156575</v>
      </c>
      <c r="Q10" s="79">
        <v>1</v>
      </c>
      <c r="R10" s="32">
        <f t="shared" si="4"/>
        <v>0.36357170567696889</v>
      </c>
      <c r="S10" s="32">
        <f t="shared" si="5"/>
        <v>0.81353034912356936</v>
      </c>
      <c r="T10" s="32">
        <f t="shared" si="6"/>
        <v>1</v>
      </c>
      <c r="U10" s="83">
        <f t="shared" si="7"/>
        <v>0.62969592466024216</v>
      </c>
    </row>
    <row r="11" spans="1:21" ht="12.95" customHeight="1" x14ac:dyDescent="0.2">
      <c r="A11" s="56" t="s">
        <v>22</v>
      </c>
      <c r="B11" s="32" t="s">
        <v>90</v>
      </c>
      <c r="C11" s="44">
        <v>1</v>
      </c>
      <c r="D11" s="44">
        <v>22</v>
      </c>
      <c r="E11" s="69"/>
      <c r="F11" s="44">
        <v>8</v>
      </c>
      <c r="G11" s="44">
        <f t="shared" si="0"/>
        <v>160</v>
      </c>
      <c r="H11" s="62">
        <f t="shared" si="1"/>
        <v>88</v>
      </c>
      <c r="I11" s="61">
        <v>0.85</v>
      </c>
      <c r="J11" s="59">
        <v>0.7</v>
      </c>
      <c r="K11" s="44">
        <v>79</v>
      </c>
      <c r="L11" s="44">
        <v>11</v>
      </c>
      <c r="M11" s="60">
        <v>0.88</v>
      </c>
      <c r="N11" s="59">
        <v>0.90909090909090906</v>
      </c>
      <c r="O11" s="61">
        <f t="shared" si="2"/>
        <v>1.0227272727272727</v>
      </c>
      <c r="P11" s="42">
        <f t="shared" si="3"/>
        <v>1.1669977081741787</v>
      </c>
      <c r="Q11" s="79">
        <v>1</v>
      </c>
      <c r="R11" s="32">
        <f t="shared" si="4"/>
        <v>0.36793611793611797</v>
      </c>
      <c r="S11" s="32">
        <f t="shared" si="5"/>
        <v>0.78132511556240358</v>
      </c>
      <c r="T11" s="32">
        <f t="shared" si="6"/>
        <v>1</v>
      </c>
      <c r="U11" s="83">
        <f t="shared" si="7"/>
        <v>0.61716755507433463</v>
      </c>
    </row>
    <row r="12" spans="1:21" ht="12.95" customHeight="1" x14ac:dyDescent="0.2">
      <c r="A12" s="58" t="s">
        <v>82</v>
      </c>
      <c r="B12" s="32" t="s">
        <v>77</v>
      </c>
      <c r="C12" s="44">
        <v>4</v>
      </c>
      <c r="D12" s="44">
        <v>23</v>
      </c>
      <c r="E12" s="69"/>
      <c r="F12" s="44"/>
      <c r="G12" s="44">
        <f t="shared" si="0"/>
        <v>152</v>
      </c>
      <c r="H12" s="62">
        <f t="shared" si="1"/>
        <v>57</v>
      </c>
      <c r="I12" s="61">
        <v>0.73</v>
      </c>
      <c r="J12" s="59"/>
      <c r="K12" s="44">
        <v>51</v>
      </c>
      <c r="L12" s="44">
        <v>16</v>
      </c>
      <c r="M12" s="60">
        <v>0.78</v>
      </c>
      <c r="N12" s="59" t="s">
        <v>144</v>
      </c>
      <c r="O12" s="61">
        <f t="shared" si="2"/>
        <v>1.1754385964912282</v>
      </c>
      <c r="P12" s="42">
        <f>M12/I12</f>
        <v>1.0684931506849316</v>
      </c>
      <c r="Q12" s="79">
        <v>0.99870000000000003</v>
      </c>
      <c r="R12" s="32">
        <f t="shared" si="4"/>
        <v>0.47937411095305849</v>
      </c>
      <c r="S12" s="32">
        <f t="shared" si="5"/>
        <v>0.62238216856280482</v>
      </c>
      <c r="T12" s="32">
        <f t="shared" si="6"/>
        <v>0.9961000000000001</v>
      </c>
      <c r="U12" s="83">
        <f t="shared" si="7"/>
        <v>0.59540032578213842</v>
      </c>
    </row>
    <row r="13" spans="1:21" ht="12.95" customHeight="1" x14ac:dyDescent="0.2">
      <c r="A13" s="58" t="s">
        <v>69</v>
      </c>
      <c r="B13" s="32" t="s">
        <v>58</v>
      </c>
      <c r="C13" s="44">
        <v>1</v>
      </c>
      <c r="D13" s="44">
        <v>22</v>
      </c>
      <c r="E13" s="69">
        <v>67.599999999999994</v>
      </c>
      <c r="F13" s="44">
        <v>8</v>
      </c>
      <c r="G13" s="44">
        <f t="shared" si="0"/>
        <v>92.4</v>
      </c>
      <c r="H13" s="62">
        <f t="shared" si="1"/>
        <v>69.300000000000011</v>
      </c>
      <c r="I13" s="61">
        <v>0.85</v>
      </c>
      <c r="J13" s="59">
        <v>0.7</v>
      </c>
      <c r="K13" s="44">
        <v>64</v>
      </c>
      <c r="L13" s="44">
        <v>14</v>
      </c>
      <c r="M13" s="60">
        <v>0.97499999999999998</v>
      </c>
      <c r="N13" s="59">
        <v>0.72727272727272729</v>
      </c>
      <c r="O13" s="61">
        <f t="shared" si="2"/>
        <v>1.1255411255411254</v>
      </c>
      <c r="P13" s="42">
        <f>IF(N13=0,(M13/I13), ((N13/J13)+(M13/I13))/2)</f>
        <v>1.0930099312452253</v>
      </c>
      <c r="Q13" s="79">
        <v>1</v>
      </c>
      <c r="R13" s="32">
        <f t="shared" si="4"/>
        <v>0.44296244296244291</v>
      </c>
      <c r="S13" s="32">
        <f t="shared" si="5"/>
        <v>0.66194144838212621</v>
      </c>
      <c r="T13" s="32">
        <f t="shared" si="6"/>
        <v>1</v>
      </c>
      <c r="U13" s="83">
        <f t="shared" si="7"/>
        <v>0.59720675110505606</v>
      </c>
    </row>
    <row r="14" spans="1:21" ht="12.95" customHeight="1" x14ac:dyDescent="0.2">
      <c r="A14" s="58" t="s">
        <v>81</v>
      </c>
      <c r="B14" s="32" t="s">
        <v>77</v>
      </c>
      <c r="C14" s="44">
        <v>2.5</v>
      </c>
      <c r="D14" s="44">
        <v>23</v>
      </c>
      <c r="E14" s="69"/>
      <c r="F14" s="44"/>
      <c r="G14" s="44">
        <f t="shared" si="0"/>
        <v>164</v>
      </c>
      <c r="H14" s="62">
        <f t="shared" si="1"/>
        <v>61.5</v>
      </c>
      <c r="I14" s="61">
        <v>0.73</v>
      </c>
      <c r="J14" s="59"/>
      <c r="K14" s="44">
        <v>48</v>
      </c>
      <c r="L14" s="44">
        <v>15</v>
      </c>
      <c r="M14" s="60">
        <v>0.83</v>
      </c>
      <c r="N14" s="59" t="s">
        <v>144</v>
      </c>
      <c r="O14" s="61">
        <f t="shared" si="2"/>
        <v>1.024390243902439</v>
      </c>
      <c r="P14" s="42">
        <f>M14/I14</f>
        <v>1.1369863013698629</v>
      </c>
      <c r="Q14" s="79">
        <v>0.9951000000000001</v>
      </c>
      <c r="R14" s="32">
        <f t="shared" si="4"/>
        <v>0.36914963744232043</v>
      </c>
      <c r="S14" s="32">
        <f t="shared" si="5"/>
        <v>0.73289993034594825</v>
      </c>
      <c r="T14" s="32">
        <f t="shared" si="6"/>
        <v>0.98530000000000029</v>
      </c>
      <c r="U14" s="83">
        <f t="shared" si="7"/>
        <v>0.59445230550472095</v>
      </c>
    </row>
    <row r="15" spans="1:21" ht="12.95" customHeight="1" x14ac:dyDescent="0.2">
      <c r="A15" s="58" t="s">
        <v>60</v>
      </c>
      <c r="B15" s="32" t="s">
        <v>58</v>
      </c>
      <c r="C15" s="44">
        <v>2</v>
      </c>
      <c r="D15" s="44">
        <v>22</v>
      </c>
      <c r="E15" s="69"/>
      <c r="F15" s="44">
        <v>8</v>
      </c>
      <c r="G15" s="44">
        <f t="shared" si="0"/>
        <v>152</v>
      </c>
      <c r="H15" s="62">
        <f t="shared" si="1"/>
        <v>114</v>
      </c>
      <c r="I15" s="61">
        <v>0.85</v>
      </c>
      <c r="J15" s="59">
        <v>0.7</v>
      </c>
      <c r="K15" s="44">
        <v>126</v>
      </c>
      <c r="L15" s="44">
        <v>25</v>
      </c>
      <c r="M15" s="60">
        <v>0.89928057553956831</v>
      </c>
      <c r="N15" s="59">
        <v>0.5714285714285714</v>
      </c>
      <c r="O15" s="61">
        <f t="shared" si="2"/>
        <v>1.3245614035087718</v>
      </c>
      <c r="P15" s="42">
        <f>IF(N15=0,(M15/I15), ((N15/J15)+(M15/I15))/2)</f>
        <v>0.93715183915292732</v>
      </c>
      <c r="Q15" s="79">
        <v>1</v>
      </c>
      <c r="R15" s="32">
        <f t="shared" si="4"/>
        <v>0.58819345661450928</v>
      </c>
      <c r="S15" s="32">
        <f t="shared" si="5"/>
        <v>0.41045517097218098</v>
      </c>
      <c r="T15" s="32">
        <f t="shared" si="6"/>
        <v>1</v>
      </c>
      <c r="U15" s="83">
        <f t="shared" si="7"/>
        <v>0.5493918824140106</v>
      </c>
    </row>
    <row r="16" spans="1:21" ht="12.95" customHeight="1" x14ac:dyDescent="0.2">
      <c r="A16" s="58" t="s">
        <v>121</v>
      </c>
      <c r="B16" s="32" t="s">
        <v>58</v>
      </c>
      <c r="C16" s="44">
        <v>2</v>
      </c>
      <c r="D16" s="44">
        <v>22</v>
      </c>
      <c r="E16" s="69"/>
      <c r="F16" s="44">
        <v>8</v>
      </c>
      <c r="G16" s="44">
        <f t="shared" si="0"/>
        <v>152</v>
      </c>
      <c r="H16" s="62">
        <f t="shared" si="1"/>
        <v>114</v>
      </c>
      <c r="I16" s="61">
        <v>0.85</v>
      </c>
      <c r="J16" s="59">
        <v>0.7</v>
      </c>
      <c r="K16" s="44">
        <v>103</v>
      </c>
      <c r="L16" s="44">
        <v>10</v>
      </c>
      <c r="M16" s="60">
        <v>0.85555555555555551</v>
      </c>
      <c r="N16" s="59">
        <v>0.88888888888888884</v>
      </c>
      <c r="O16" s="61">
        <f t="shared" si="2"/>
        <v>0.99122807017543857</v>
      </c>
      <c r="P16" s="42">
        <f>IF(N16=0,(M16/I16), ((N16/J16)+(M16/I16))/2)</f>
        <v>1.138188608776844</v>
      </c>
      <c r="Q16" s="79">
        <v>1</v>
      </c>
      <c r="R16" s="32">
        <f t="shared" si="4"/>
        <v>0.34495021337126602</v>
      </c>
      <c r="S16" s="32">
        <f t="shared" si="5"/>
        <v>0.73483992467043302</v>
      </c>
      <c r="T16" s="32">
        <f t="shared" si="6"/>
        <v>1</v>
      </c>
      <c r="U16" s="83">
        <f t="shared" si="7"/>
        <v>0.58590556211876454</v>
      </c>
    </row>
    <row r="17" spans="1:21" x14ac:dyDescent="0.2">
      <c r="A17" s="58" t="s">
        <v>85</v>
      </c>
      <c r="B17" s="32" t="s">
        <v>77</v>
      </c>
      <c r="C17" s="44">
        <v>3</v>
      </c>
      <c r="D17" s="44">
        <v>23</v>
      </c>
      <c r="E17" s="69"/>
      <c r="F17" s="44"/>
      <c r="G17" s="44">
        <f t="shared" si="0"/>
        <v>160</v>
      </c>
      <c r="H17" s="62">
        <f t="shared" si="1"/>
        <v>60</v>
      </c>
      <c r="I17" s="61">
        <v>0.73</v>
      </c>
      <c r="J17" s="59"/>
      <c r="K17" s="44">
        <v>56</v>
      </c>
      <c r="L17" s="44">
        <v>19</v>
      </c>
      <c r="M17" s="60">
        <v>0.71</v>
      </c>
      <c r="N17" s="59" t="s">
        <v>144</v>
      </c>
      <c r="O17" s="61">
        <f t="shared" si="2"/>
        <v>1.25</v>
      </c>
      <c r="P17" s="42">
        <f>M17/I17</f>
        <v>0.9726027397260274</v>
      </c>
      <c r="Q17" s="79">
        <v>0.99929999999999997</v>
      </c>
      <c r="R17" s="32">
        <f t="shared" si="4"/>
        <v>0.53378378378378388</v>
      </c>
      <c r="S17" s="32">
        <f t="shared" si="5"/>
        <v>0.46765730206640349</v>
      </c>
      <c r="T17" s="32">
        <f t="shared" si="6"/>
        <v>0.9978999999999999</v>
      </c>
      <c r="U17" s="83">
        <f t="shared" si="7"/>
        <v>0.55043848863258438</v>
      </c>
    </row>
    <row r="18" spans="1:21" ht="12.95" customHeight="1" x14ac:dyDescent="0.2">
      <c r="A18" s="56" t="s">
        <v>53</v>
      </c>
      <c r="B18" s="32" t="s">
        <v>52</v>
      </c>
      <c r="C18" s="44">
        <v>1</v>
      </c>
      <c r="D18" s="44">
        <v>22</v>
      </c>
      <c r="E18" s="69"/>
      <c r="F18" s="44"/>
      <c r="G18" s="44">
        <f t="shared" si="0"/>
        <v>168</v>
      </c>
      <c r="H18" s="62">
        <f t="shared" si="1"/>
        <v>105</v>
      </c>
      <c r="I18" s="61">
        <v>0.9</v>
      </c>
      <c r="J18" s="59">
        <v>0.7</v>
      </c>
      <c r="K18" s="44">
        <v>77</v>
      </c>
      <c r="L18" s="44">
        <v>36</v>
      </c>
      <c r="M18" s="60">
        <v>0.90361445783132532</v>
      </c>
      <c r="N18" s="59">
        <v>0.77777777777777779</v>
      </c>
      <c r="O18" s="61">
        <f t="shared" si="2"/>
        <v>1.0761904761904761</v>
      </c>
      <c r="P18" s="42">
        <f>IF(N18=0,(M18/I18), ((N18/J18)+(M18/I18))/2)</f>
        <v>1.0575635876840697</v>
      </c>
      <c r="Q18" s="79">
        <v>0.99979999999999991</v>
      </c>
      <c r="R18" s="32">
        <f t="shared" si="4"/>
        <v>0.40694980694980698</v>
      </c>
      <c r="S18" s="32">
        <f t="shared" si="5"/>
        <v>0.60474667029700724</v>
      </c>
      <c r="T18" s="32">
        <f t="shared" si="6"/>
        <v>0.99939999999999973</v>
      </c>
      <c r="U18" s="83">
        <f t="shared" si="7"/>
        <v>0.55520341476106638</v>
      </c>
    </row>
    <row r="19" spans="1:21" x14ac:dyDescent="0.2">
      <c r="A19" s="57" t="s">
        <v>128</v>
      </c>
      <c r="B19" s="32" t="s">
        <v>52</v>
      </c>
      <c r="C19" s="44">
        <v>4</v>
      </c>
      <c r="D19" s="44">
        <v>23</v>
      </c>
      <c r="E19" s="68"/>
      <c r="F19" s="63"/>
      <c r="G19" s="44">
        <f t="shared" si="0"/>
        <v>152</v>
      </c>
      <c r="H19" s="62">
        <f t="shared" si="1"/>
        <v>95</v>
      </c>
      <c r="I19" s="61">
        <v>0.9</v>
      </c>
      <c r="J19" s="59">
        <v>0.7</v>
      </c>
      <c r="K19" s="44">
        <v>44</v>
      </c>
      <c r="L19" s="44">
        <v>50</v>
      </c>
      <c r="M19" s="60">
        <v>0.96363636363636362</v>
      </c>
      <c r="N19" s="59">
        <v>0.80555555555555558</v>
      </c>
      <c r="O19" s="61">
        <f t="shared" si="2"/>
        <v>0.98947368421052628</v>
      </c>
      <c r="P19" s="42">
        <f>IF(N19=0,(M19/I19), ((N19/J19)+(M19/I19))/2)</f>
        <v>1.1107503607503608</v>
      </c>
      <c r="Q19" s="79">
        <v>0.99979999999999991</v>
      </c>
      <c r="R19" s="32">
        <f t="shared" si="4"/>
        <v>0.34366998577524899</v>
      </c>
      <c r="S19" s="32">
        <f t="shared" si="5"/>
        <v>0.69056668378702279</v>
      </c>
      <c r="T19" s="32">
        <f t="shared" si="6"/>
        <v>0.99939999999999973</v>
      </c>
      <c r="U19" s="83">
        <f t="shared" si="7"/>
        <v>0.56534650130302233</v>
      </c>
    </row>
    <row r="20" spans="1:21" x14ac:dyDescent="0.2">
      <c r="A20" s="58" t="s">
        <v>86</v>
      </c>
      <c r="B20" s="32" t="s">
        <v>77</v>
      </c>
      <c r="C20" s="44">
        <v>3.5</v>
      </c>
      <c r="D20" s="44">
        <v>23</v>
      </c>
      <c r="E20" s="69"/>
      <c r="F20" s="44"/>
      <c r="G20" s="44">
        <f t="shared" si="0"/>
        <v>156</v>
      </c>
      <c r="H20" s="62">
        <f t="shared" si="1"/>
        <v>58.5</v>
      </c>
      <c r="I20" s="61">
        <v>0.73</v>
      </c>
      <c r="J20" s="59"/>
      <c r="K20" s="44">
        <v>53</v>
      </c>
      <c r="L20" s="44">
        <v>19</v>
      </c>
      <c r="M20" s="60">
        <v>0.7</v>
      </c>
      <c r="N20" s="59" t="s">
        <v>144</v>
      </c>
      <c r="O20" s="61">
        <f t="shared" si="2"/>
        <v>1.2307692307692308</v>
      </c>
      <c r="P20" s="42">
        <f>M20/I20</f>
        <v>0.95890410958904104</v>
      </c>
      <c r="Q20" s="79">
        <v>0.99950000000000006</v>
      </c>
      <c r="R20" s="32">
        <f t="shared" si="4"/>
        <v>0.51975051975051989</v>
      </c>
      <c r="S20" s="32">
        <f t="shared" si="5"/>
        <v>0.44555374970977468</v>
      </c>
      <c r="T20" s="32">
        <f t="shared" si="6"/>
        <v>0.99850000000000017</v>
      </c>
      <c r="U20" s="83">
        <f t="shared" si="7"/>
        <v>0.53423692125713262</v>
      </c>
    </row>
    <row r="21" spans="1:21" x14ac:dyDescent="0.2">
      <c r="A21" s="56" t="s">
        <v>55</v>
      </c>
      <c r="B21" s="32" t="s">
        <v>52</v>
      </c>
      <c r="C21" s="44">
        <v>4.5</v>
      </c>
      <c r="D21" s="44">
        <v>22</v>
      </c>
      <c r="E21" s="69"/>
      <c r="F21" s="44"/>
      <c r="G21" s="44">
        <f t="shared" si="0"/>
        <v>140</v>
      </c>
      <c r="H21" s="62">
        <f t="shared" si="1"/>
        <v>87.5</v>
      </c>
      <c r="I21" s="61">
        <v>0.9</v>
      </c>
      <c r="J21" s="59">
        <v>0.7</v>
      </c>
      <c r="K21" s="44">
        <v>49</v>
      </c>
      <c r="L21" s="44">
        <v>37</v>
      </c>
      <c r="M21" s="60">
        <v>0.96551724137931039</v>
      </c>
      <c r="N21" s="59">
        <v>0.80555555555555558</v>
      </c>
      <c r="O21" s="61">
        <f t="shared" si="2"/>
        <v>0.98285714285714287</v>
      </c>
      <c r="P21" s="42">
        <f>IF(N21=0,(M21/I21), ((N21/J21)+(M21/I21))/2)</f>
        <v>1.1117952928297756</v>
      </c>
      <c r="Q21" s="79">
        <v>0.99979999999999991</v>
      </c>
      <c r="R21" s="32">
        <f t="shared" si="4"/>
        <v>0.3388416988416989</v>
      </c>
      <c r="S21" s="32">
        <f t="shared" si="5"/>
        <v>0.69225274368465484</v>
      </c>
      <c r="T21" s="32">
        <f t="shared" si="6"/>
        <v>0.99939999999999973</v>
      </c>
      <c r="U21" s="83">
        <f t="shared" si="7"/>
        <v>0.56393249913685917</v>
      </c>
    </row>
    <row r="22" spans="1:21" ht="12.95" customHeight="1" x14ac:dyDescent="0.2">
      <c r="A22" s="58" t="s">
        <v>94</v>
      </c>
      <c r="B22" s="32" t="s">
        <v>77</v>
      </c>
      <c r="C22" s="44">
        <v>7</v>
      </c>
      <c r="D22" s="44">
        <v>23</v>
      </c>
      <c r="E22" s="69"/>
      <c r="F22" s="44"/>
      <c r="G22" s="44">
        <f t="shared" si="0"/>
        <v>128</v>
      </c>
      <c r="H22" s="62">
        <f t="shared" si="1"/>
        <v>48</v>
      </c>
      <c r="I22" s="61">
        <v>0.73</v>
      </c>
      <c r="J22" s="59"/>
      <c r="K22" s="44">
        <v>37</v>
      </c>
      <c r="L22" s="44">
        <v>8</v>
      </c>
      <c r="M22" s="60">
        <v>0.83</v>
      </c>
      <c r="N22" s="59" t="s">
        <v>144</v>
      </c>
      <c r="O22" s="61">
        <f t="shared" si="2"/>
        <v>0.9375</v>
      </c>
      <c r="P22" s="42">
        <f>M22/I22</f>
        <v>1.1369863013698629</v>
      </c>
      <c r="Q22" s="79">
        <v>0.99890000000000001</v>
      </c>
      <c r="R22" s="32">
        <f t="shared" si="4"/>
        <v>0.30574324324324331</v>
      </c>
      <c r="S22" s="32">
        <f t="shared" si="5"/>
        <v>0.73289993034594825</v>
      </c>
      <c r="T22" s="32">
        <f t="shared" si="6"/>
        <v>0.99670000000000003</v>
      </c>
      <c r="U22" s="83">
        <f t="shared" si="7"/>
        <v>0.56705942811513621</v>
      </c>
    </row>
    <row r="23" spans="1:21" ht="12.95" customHeight="1" x14ac:dyDescent="0.2">
      <c r="A23" s="56" t="s">
        <v>14</v>
      </c>
      <c r="B23" s="32" t="s">
        <v>90</v>
      </c>
      <c r="C23" s="44">
        <v>4</v>
      </c>
      <c r="D23" s="44">
        <v>22</v>
      </c>
      <c r="E23" s="69"/>
      <c r="F23" s="44">
        <v>8</v>
      </c>
      <c r="G23" s="44">
        <f t="shared" si="0"/>
        <v>136</v>
      </c>
      <c r="H23" s="62">
        <f t="shared" si="1"/>
        <v>74.8</v>
      </c>
      <c r="I23" s="61">
        <v>0.85</v>
      </c>
      <c r="J23" s="59">
        <v>0.7</v>
      </c>
      <c r="K23" s="44">
        <v>65</v>
      </c>
      <c r="L23" s="44">
        <v>11</v>
      </c>
      <c r="M23" s="60">
        <v>0.87323943661971826</v>
      </c>
      <c r="N23" s="59">
        <v>0.78947368421052633</v>
      </c>
      <c r="O23" s="61">
        <f t="shared" si="2"/>
        <v>1.0160427807486632</v>
      </c>
      <c r="P23" s="42">
        <f>IF(N23=0,(M23/I23), ((N23/J23)+(M23/I23))/2)</f>
        <v>1.0775800312712187</v>
      </c>
      <c r="Q23" s="79">
        <v>0.99624999999999997</v>
      </c>
      <c r="R23" s="32">
        <f t="shared" si="4"/>
        <v>0.3630582454111867</v>
      </c>
      <c r="S23" s="32">
        <f t="shared" si="5"/>
        <v>0.63704438944101727</v>
      </c>
      <c r="T23" s="32">
        <f t="shared" si="6"/>
        <v>0.98874999999999991</v>
      </c>
      <c r="U23" s="83">
        <f t="shared" si="7"/>
        <v>0.5489211856834918</v>
      </c>
    </row>
    <row r="24" spans="1:21" x14ac:dyDescent="0.2">
      <c r="A24" s="57" t="s">
        <v>130</v>
      </c>
      <c r="B24" s="32" t="s">
        <v>52</v>
      </c>
      <c r="C24" s="44">
        <v>4</v>
      </c>
      <c r="D24" s="44">
        <v>23</v>
      </c>
      <c r="E24" s="68"/>
      <c r="F24" s="63"/>
      <c r="G24" s="44">
        <f t="shared" si="0"/>
        <v>152</v>
      </c>
      <c r="H24" s="62">
        <f t="shared" si="1"/>
        <v>95</v>
      </c>
      <c r="I24" s="61">
        <v>0.9</v>
      </c>
      <c r="J24" s="59">
        <v>0.7</v>
      </c>
      <c r="K24" s="44">
        <v>52</v>
      </c>
      <c r="L24" s="44">
        <v>40</v>
      </c>
      <c r="M24" s="60">
        <v>0.9821428571428571</v>
      </c>
      <c r="N24" s="59">
        <v>0.89795918367346939</v>
      </c>
      <c r="O24" s="61">
        <f t="shared" si="2"/>
        <v>0.96842105263157896</v>
      </c>
      <c r="P24" s="42">
        <f>IF(N24=0,(M24/I24), ((N24/J24)+(M24/I24))/2)</f>
        <v>1.1870343375445416</v>
      </c>
      <c r="Q24" s="79">
        <v>0.8</v>
      </c>
      <c r="R24" s="32">
        <f t="shared" si="4"/>
        <v>0.32830725462304416</v>
      </c>
      <c r="S24" s="32">
        <f t="shared" si="5"/>
        <v>0.81365540566509076</v>
      </c>
      <c r="T24" s="32">
        <f t="shared" si="6"/>
        <v>0.4</v>
      </c>
      <c r="U24" s="83">
        <f t="shared" si="7"/>
        <v>0.55388319712966072</v>
      </c>
    </row>
    <row r="25" spans="1:21" x14ac:dyDescent="0.2">
      <c r="A25" s="58" t="s">
        <v>87</v>
      </c>
      <c r="B25" s="32" t="s">
        <v>77</v>
      </c>
      <c r="C25" s="44">
        <v>4.5</v>
      </c>
      <c r="D25" s="44">
        <v>23</v>
      </c>
      <c r="E25" s="69"/>
      <c r="F25" s="44"/>
      <c r="G25" s="44">
        <f t="shared" si="0"/>
        <v>148</v>
      </c>
      <c r="H25" s="62">
        <f t="shared" si="1"/>
        <v>55.5</v>
      </c>
      <c r="I25" s="61">
        <v>0.73</v>
      </c>
      <c r="J25" s="59"/>
      <c r="K25" s="44">
        <v>51</v>
      </c>
      <c r="L25" s="44">
        <v>18</v>
      </c>
      <c r="M25" s="60">
        <v>0.68</v>
      </c>
      <c r="N25" s="59" t="s">
        <v>144</v>
      </c>
      <c r="O25" s="61">
        <f t="shared" si="2"/>
        <v>1.2432432432432432</v>
      </c>
      <c r="P25" s="42">
        <f>M25/I25</f>
        <v>0.93150684931506855</v>
      </c>
      <c r="Q25" s="79">
        <v>0.99979999999999991</v>
      </c>
      <c r="R25" s="32">
        <f t="shared" si="4"/>
        <v>0.52885317750182614</v>
      </c>
      <c r="S25" s="32">
        <f t="shared" si="5"/>
        <v>0.40134664499651734</v>
      </c>
      <c r="T25" s="32">
        <f t="shared" si="6"/>
        <v>0.99939999999999973</v>
      </c>
      <c r="U25" s="83">
        <f t="shared" si="7"/>
        <v>0.51852992012425458</v>
      </c>
    </row>
    <row r="26" spans="1:21" x14ac:dyDescent="0.2">
      <c r="A26" s="56" t="s">
        <v>24</v>
      </c>
      <c r="B26" s="32" t="s">
        <v>90</v>
      </c>
      <c r="C26" s="44">
        <v>2.5</v>
      </c>
      <c r="D26" s="44">
        <v>22</v>
      </c>
      <c r="E26" s="69"/>
      <c r="F26" s="44">
        <v>8</v>
      </c>
      <c r="G26" s="44">
        <f t="shared" si="0"/>
        <v>148</v>
      </c>
      <c r="H26" s="62">
        <f t="shared" si="1"/>
        <v>81.400000000000006</v>
      </c>
      <c r="I26" s="61">
        <v>0.85</v>
      </c>
      <c r="J26" s="59">
        <v>0.7</v>
      </c>
      <c r="K26" s="44">
        <v>72</v>
      </c>
      <c r="L26" s="44">
        <v>9</v>
      </c>
      <c r="M26" s="60">
        <v>0.8904109589041096</v>
      </c>
      <c r="N26" s="59">
        <v>0.77777777777777779</v>
      </c>
      <c r="O26" s="61">
        <f t="shared" si="2"/>
        <v>0.99508599508599505</v>
      </c>
      <c r="P26" s="42">
        <f>IF(N26=0,(M26/I26), ((N26/J26)+(M26/I26))/2)</f>
        <v>1.0793267078520907</v>
      </c>
      <c r="Q26" s="79">
        <v>1</v>
      </c>
      <c r="R26" s="32">
        <f t="shared" si="4"/>
        <v>0.347765455873564</v>
      </c>
      <c r="S26" s="32">
        <f t="shared" si="5"/>
        <v>0.63986275572066165</v>
      </c>
      <c r="T26" s="32">
        <f t="shared" si="6"/>
        <v>1</v>
      </c>
      <c r="U26" s="83">
        <f t="shared" si="7"/>
        <v>0.54443269521740156</v>
      </c>
    </row>
    <row r="27" spans="1:21" ht="12.95" customHeight="1" x14ac:dyDescent="0.2">
      <c r="A27" s="56" t="s">
        <v>92</v>
      </c>
      <c r="B27" s="32" t="s">
        <v>90</v>
      </c>
      <c r="C27" s="44">
        <v>2</v>
      </c>
      <c r="D27" s="44">
        <v>22</v>
      </c>
      <c r="E27" s="69"/>
      <c r="F27" s="44">
        <v>8</v>
      </c>
      <c r="G27" s="44">
        <f t="shared" si="0"/>
        <v>152</v>
      </c>
      <c r="H27" s="62">
        <f t="shared" si="1"/>
        <v>83.6</v>
      </c>
      <c r="I27" s="61">
        <v>0.85</v>
      </c>
      <c r="J27" s="59">
        <v>0.7</v>
      </c>
      <c r="K27" s="44">
        <v>65</v>
      </c>
      <c r="L27" s="44">
        <v>17</v>
      </c>
      <c r="M27" s="60">
        <v>0.91428571428571426</v>
      </c>
      <c r="N27" s="59">
        <v>0.76470588235294112</v>
      </c>
      <c r="O27" s="61">
        <f t="shared" si="2"/>
        <v>0.98086124401913888</v>
      </c>
      <c r="P27" s="42">
        <f>IF(N27=0,(M27/I27), ((N27/J27)+(M27/I27))/2)</f>
        <v>1.0840336134453781</v>
      </c>
      <c r="Q27" s="79">
        <v>1</v>
      </c>
      <c r="R27" s="32">
        <f t="shared" si="4"/>
        <v>0.33738523212207439</v>
      </c>
      <c r="S27" s="32">
        <f t="shared" si="5"/>
        <v>0.64745762711864385</v>
      </c>
      <c r="T27" s="32">
        <f t="shared" si="6"/>
        <v>1</v>
      </c>
      <c r="U27" s="83">
        <f t="shared" si="7"/>
        <v>0.54317928665832316</v>
      </c>
    </row>
    <row r="28" spans="1:21" x14ac:dyDescent="0.2">
      <c r="A28" s="58" t="s">
        <v>88</v>
      </c>
      <c r="B28" s="32" t="s">
        <v>77</v>
      </c>
      <c r="C28" s="44">
        <v>4</v>
      </c>
      <c r="D28" s="44">
        <v>23</v>
      </c>
      <c r="E28" s="69"/>
      <c r="F28" s="44"/>
      <c r="G28" s="44">
        <f t="shared" si="0"/>
        <v>152</v>
      </c>
      <c r="H28" s="62">
        <f t="shared" si="1"/>
        <v>57</v>
      </c>
      <c r="I28" s="61">
        <v>0.73</v>
      </c>
      <c r="J28" s="59"/>
      <c r="K28" s="44">
        <v>48</v>
      </c>
      <c r="L28" s="44">
        <v>19</v>
      </c>
      <c r="M28" s="60">
        <v>0.69</v>
      </c>
      <c r="N28" s="59" t="s">
        <v>144</v>
      </c>
      <c r="O28" s="61">
        <f t="shared" si="2"/>
        <v>1.1754385964912282</v>
      </c>
      <c r="P28" s="42">
        <f>M28/I28</f>
        <v>0.9452054794520548</v>
      </c>
      <c r="Q28" s="79">
        <v>0.99960000000000004</v>
      </c>
      <c r="R28" s="32">
        <f t="shared" si="4"/>
        <v>0.47937411095305849</v>
      </c>
      <c r="S28" s="32">
        <f t="shared" si="5"/>
        <v>0.42345019735314599</v>
      </c>
      <c r="T28" s="32">
        <f t="shared" si="6"/>
        <v>0.99880000000000013</v>
      </c>
      <c r="U28" s="83">
        <f t="shared" si="7"/>
        <v>0.50615093873779204</v>
      </c>
    </row>
    <row r="29" spans="1:21" x14ac:dyDescent="0.2">
      <c r="A29" s="58" t="s">
        <v>62</v>
      </c>
      <c r="B29" s="32" t="s">
        <v>58</v>
      </c>
      <c r="C29" s="44">
        <v>0</v>
      </c>
      <c r="D29" s="44">
        <v>22</v>
      </c>
      <c r="E29" s="69">
        <v>84</v>
      </c>
      <c r="F29" s="44">
        <v>8</v>
      </c>
      <c r="G29" s="44">
        <f>((D29-C29)*8)-SUM(E29:F29)</f>
        <v>84</v>
      </c>
      <c r="H29" s="62">
        <f t="shared" si="1"/>
        <v>63</v>
      </c>
      <c r="I29" s="61">
        <v>0.85</v>
      </c>
      <c r="J29" s="59">
        <v>0.7</v>
      </c>
      <c r="K29" s="44">
        <v>100</v>
      </c>
      <c r="L29" s="44">
        <v>19</v>
      </c>
      <c r="M29" s="60">
        <v>0.88636363636363635</v>
      </c>
      <c r="N29" s="59">
        <v>0.7931034482758621</v>
      </c>
      <c r="O29" s="61">
        <f t="shared" si="2"/>
        <v>1.8888888888888888</v>
      </c>
      <c r="P29" s="42">
        <f>IF(N29=0,(M29/I29), ((N29/J29)+(M29/I29))/2)</f>
        <v>1.0878928373857382</v>
      </c>
      <c r="Q29" s="79">
        <v>0.99979999999999991</v>
      </c>
      <c r="R29" s="32">
        <f t="shared" si="4"/>
        <v>1</v>
      </c>
      <c r="S29" s="32">
        <f t="shared" si="5"/>
        <v>0.6536847138834283</v>
      </c>
      <c r="T29" s="32">
        <f t="shared" si="6"/>
        <v>0.99939999999999973</v>
      </c>
      <c r="U29" s="83">
        <f t="shared" si="7"/>
        <v>0.84409812124754269</v>
      </c>
    </row>
    <row r="30" spans="1:21" x14ac:dyDescent="0.2">
      <c r="A30" s="58" t="s">
        <v>67</v>
      </c>
      <c r="B30" s="32" t="s">
        <v>58</v>
      </c>
      <c r="C30" s="44">
        <v>1</v>
      </c>
      <c r="D30" s="44">
        <v>22</v>
      </c>
      <c r="E30" s="69"/>
      <c r="F30" s="44">
        <v>8</v>
      </c>
      <c r="G30" s="44">
        <f t="shared" si="0"/>
        <v>160</v>
      </c>
      <c r="H30" s="62">
        <f t="shared" si="1"/>
        <v>120</v>
      </c>
      <c r="I30" s="61">
        <v>0.85</v>
      </c>
      <c r="J30" s="59">
        <v>0.7</v>
      </c>
      <c r="K30" s="44">
        <v>90</v>
      </c>
      <c r="L30" s="44">
        <v>25</v>
      </c>
      <c r="M30" s="60">
        <v>0.9</v>
      </c>
      <c r="N30" s="59">
        <v>0.76190476190476186</v>
      </c>
      <c r="O30" s="61">
        <f t="shared" si="2"/>
        <v>0.95833333333333337</v>
      </c>
      <c r="P30" s="42">
        <f>IF(N30=0,(M30/I30), ((N30/J30)+(M30/I30))/2)</f>
        <v>1.0736294517807123</v>
      </c>
      <c r="Q30" s="79">
        <v>1</v>
      </c>
      <c r="R30" s="32">
        <f t="shared" si="4"/>
        <v>0.320945945945946</v>
      </c>
      <c r="S30" s="32">
        <f t="shared" si="5"/>
        <v>0.63066989507667481</v>
      </c>
      <c r="T30" s="32">
        <f t="shared" si="6"/>
        <v>1</v>
      </c>
      <c r="U30" s="83">
        <f t="shared" si="7"/>
        <v>0.52822712846017938</v>
      </c>
    </row>
    <row r="31" spans="1:21" ht="12.95" customHeight="1" x14ac:dyDescent="0.2">
      <c r="A31" s="58" t="s">
        <v>84</v>
      </c>
      <c r="B31" s="32" t="s">
        <v>77</v>
      </c>
      <c r="C31" s="44">
        <v>8</v>
      </c>
      <c r="D31" s="44">
        <v>23</v>
      </c>
      <c r="E31" s="69"/>
      <c r="F31" s="44"/>
      <c r="G31" s="44">
        <f t="shared" si="0"/>
        <v>120</v>
      </c>
      <c r="H31" s="62">
        <f t="shared" si="1"/>
        <v>45</v>
      </c>
      <c r="I31" s="61">
        <v>0.73</v>
      </c>
      <c r="J31" s="59"/>
      <c r="K31" s="44">
        <v>39</v>
      </c>
      <c r="L31" s="44">
        <v>11</v>
      </c>
      <c r="M31" s="60">
        <v>0.71</v>
      </c>
      <c r="N31" s="59" t="s">
        <v>144</v>
      </c>
      <c r="O31" s="61">
        <f t="shared" si="2"/>
        <v>1.1111111111111112</v>
      </c>
      <c r="P31" s="42">
        <f>M31/I31</f>
        <v>0.9726027397260274</v>
      </c>
      <c r="Q31" s="79">
        <v>0.99974999999999992</v>
      </c>
      <c r="R31" s="32">
        <f t="shared" si="4"/>
        <v>0.43243243243243251</v>
      </c>
      <c r="S31" s="32">
        <f t="shared" si="5"/>
        <v>0.46765730206640349</v>
      </c>
      <c r="T31" s="32">
        <f t="shared" si="6"/>
        <v>0.99924999999999975</v>
      </c>
      <c r="U31" s="83">
        <f t="shared" si="7"/>
        <v>0.50496538052447626</v>
      </c>
    </row>
    <row r="32" spans="1:21" ht="12.95" customHeight="1" x14ac:dyDescent="0.2">
      <c r="A32" s="56" t="s">
        <v>54</v>
      </c>
      <c r="B32" s="32" t="s">
        <v>52</v>
      </c>
      <c r="C32" s="44">
        <v>6</v>
      </c>
      <c r="D32" s="44">
        <v>22</v>
      </c>
      <c r="E32" s="69"/>
      <c r="F32" s="44"/>
      <c r="G32" s="44">
        <f t="shared" si="0"/>
        <v>128</v>
      </c>
      <c r="H32" s="62">
        <f t="shared" si="1"/>
        <v>80</v>
      </c>
      <c r="I32" s="61">
        <v>0.9</v>
      </c>
      <c r="J32" s="59">
        <v>0.7</v>
      </c>
      <c r="K32" s="44">
        <v>43</v>
      </c>
      <c r="L32" s="44">
        <v>37</v>
      </c>
      <c r="M32" s="60">
        <v>0.90277777777777779</v>
      </c>
      <c r="N32" s="59">
        <v>0.7567567567567568</v>
      </c>
      <c r="O32" s="61">
        <f t="shared" si="2"/>
        <v>1</v>
      </c>
      <c r="P32" s="42">
        <f>IF(N32=0,(M32/I32), ((N32/J32)+(M32/I32))/2)</f>
        <v>1.0420837504170839</v>
      </c>
      <c r="Q32" s="79">
        <v>0.99939999999999996</v>
      </c>
      <c r="R32" s="32">
        <f t="shared" si="4"/>
        <v>0.35135135135135143</v>
      </c>
      <c r="S32" s="32">
        <f t="shared" si="5"/>
        <v>0.57976903457129469</v>
      </c>
      <c r="T32" s="32">
        <f t="shared" si="6"/>
        <v>0.99819999999999987</v>
      </c>
      <c r="U32" s="83">
        <f t="shared" si="7"/>
        <v>0.51882417366519074</v>
      </c>
    </row>
    <row r="33" spans="1:21" x14ac:dyDescent="0.2">
      <c r="A33" s="64" t="s">
        <v>139</v>
      </c>
      <c r="B33" s="65" t="s">
        <v>58</v>
      </c>
      <c r="C33" s="44">
        <v>0</v>
      </c>
      <c r="D33" s="44">
        <v>23</v>
      </c>
      <c r="E33" s="69"/>
      <c r="F33" s="44">
        <v>16</v>
      </c>
      <c r="G33" s="44">
        <f t="shared" si="0"/>
        <v>168</v>
      </c>
      <c r="H33" s="62">
        <f t="shared" si="1"/>
        <v>126</v>
      </c>
      <c r="I33" s="61">
        <v>0.85</v>
      </c>
      <c r="J33" s="59">
        <v>0.7</v>
      </c>
      <c r="K33" s="44">
        <v>58</v>
      </c>
      <c r="L33" s="44">
        <v>15</v>
      </c>
      <c r="M33" s="60">
        <v>1</v>
      </c>
      <c r="N33" s="59">
        <v>1</v>
      </c>
      <c r="O33" s="61">
        <f t="shared" si="2"/>
        <v>0.57936507936507942</v>
      </c>
      <c r="P33" s="42">
        <f>IF(N33=0,(M33/I33), ((N33/J33)+(M33/I33))/2)</f>
        <v>1.3025210084033614</v>
      </c>
      <c r="Q33" s="79">
        <v>0.99875000000000003</v>
      </c>
      <c r="R33" s="32">
        <f t="shared" si="4"/>
        <v>4.4401544401544465E-2</v>
      </c>
      <c r="S33" s="32">
        <f t="shared" si="5"/>
        <v>1</v>
      </c>
      <c r="T33" s="32">
        <f t="shared" si="6"/>
        <v>0.99625000000000008</v>
      </c>
      <c r="U33" s="83">
        <f t="shared" si="7"/>
        <v>0.56960569498069502</v>
      </c>
    </row>
    <row r="34" spans="1:21" ht="12.95" customHeight="1" x14ac:dyDescent="0.2">
      <c r="A34" s="56" t="s">
        <v>56</v>
      </c>
      <c r="B34" s="32" t="s">
        <v>52</v>
      </c>
      <c r="C34" s="44">
        <v>3</v>
      </c>
      <c r="D34" s="44">
        <v>22</v>
      </c>
      <c r="E34" s="69"/>
      <c r="F34" s="44"/>
      <c r="G34" s="44">
        <f t="shared" si="0"/>
        <v>152</v>
      </c>
      <c r="H34" s="62">
        <f t="shared" si="1"/>
        <v>95</v>
      </c>
      <c r="I34" s="61">
        <v>0.9</v>
      </c>
      <c r="J34" s="59">
        <v>0.7</v>
      </c>
      <c r="K34" s="44">
        <v>59</v>
      </c>
      <c r="L34" s="44">
        <v>28</v>
      </c>
      <c r="M34" s="60">
        <v>0.90384615384615385</v>
      </c>
      <c r="N34" s="59">
        <v>0.80952380952380953</v>
      </c>
      <c r="O34" s="61">
        <f t="shared" si="2"/>
        <v>0.91578947368421049</v>
      </c>
      <c r="P34" s="42">
        <f>IF(N34=0,(M34/I34), ((N34/J34)+(M34/I34))/2)</f>
        <v>1.0803680446537589</v>
      </c>
      <c r="Q34" s="79">
        <v>0.99879999999999991</v>
      </c>
      <c r="R34" s="32">
        <f t="shared" si="4"/>
        <v>0.28990042674253202</v>
      </c>
      <c r="S34" s="32">
        <f t="shared" si="5"/>
        <v>0.64154301442437023</v>
      </c>
      <c r="T34" s="32">
        <f t="shared" si="6"/>
        <v>0.99639999999999973</v>
      </c>
      <c r="U34" s="83">
        <f t="shared" si="7"/>
        <v>0.51878954852510595</v>
      </c>
    </row>
    <row r="35" spans="1:21" ht="12.95" customHeight="1" x14ac:dyDescent="0.2">
      <c r="A35" s="57" t="s">
        <v>20</v>
      </c>
      <c r="B35" s="32" t="s">
        <v>90</v>
      </c>
      <c r="C35" s="44">
        <v>4</v>
      </c>
      <c r="D35" s="44">
        <v>22</v>
      </c>
      <c r="E35" s="69"/>
      <c r="F35" s="44">
        <v>8</v>
      </c>
      <c r="G35" s="44">
        <f t="shared" si="0"/>
        <v>136</v>
      </c>
      <c r="H35" s="62">
        <f t="shared" si="1"/>
        <v>74.8</v>
      </c>
      <c r="I35" s="61">
        <v>0.85</v>
      </c>
      <c r="J35" s="59">
        <v>0.7</v>
      </c>
      <c r="K35" s="44">
        <v>29</v>
      </c>
      <c r="L35" s="44">
        <v>12</v>
      </c>
      <c r="M35" s="60">
        <v>0.97435897435897434</v>
      </c>
      <c r="N35" s="59">
        <v>1</v>
      </c>
      <c r="O35" s="61">
        <f t="shared" si="2"/>
        <v>0.54812834224598928</v>
      </c>
      <c r="P35" s="42">
        <f>IF(N35=0,(M35/I35), ((N35/J35)+(M35/I35))/2)</f>
        <v>1.2874380521439344</v>
      </c>
      <c r="Q35" s="79">
        <v>1</v>
      </c>
      <c r="R35" s="32">
        <f t="shared" si="4"/>
        <v>2.1607168665992198E-2</v>
      </c>
      <c r="S35" s="32">
        <f t="shared" si="5"/>
        <v>0.975662755323772</v>
      </c>
      <c r="T35" s="32">
        <f t="shared" si="6"/>
        <v>1</v>
      </c>
      <c r="U35" s="83">
        <f t="shared" si="7"/>
        <v>0.54877146579539393</v>
      </c>
    </row>
    <row r="36" spans="1:21" ht="12.95" customHeight="1" x14ac:dyDescent="0.2">
      <c r="A36" s="58" t="s">
        <v>83</v>
      </c>
      <c r="B36" s="32" t="s">
        <v>77</v>
      </c>
      <c r="C36" s="44">
        <v>5</v>
      </c>
      <c r="D36" s="44">
        <v>23</v>
      </c>
      <c r="E36" s="69"/>
      <c r="F36" s="44"/>
      <c r="G36" s="44">
        <f t="shared" si="0"/>
        <v>144</v>
      </c>
      <c r="H36" s="62">
        <f t="shared" si="1"/>
        <v>54</v>
      </c>
      <c r="I36" s="61">
        <v>0.73</v>
      </c>
      <c r="J36" s="59"/>
      <c r="K36" s="44">
        <v>44</v>
      </c>
      <c r="L36" s="44">
        <v>16</v>
      </c>
      <c r="M36" s="60">
        <v>0.69</v>
      </c>
      <c r="N36" s="59" t="s">
        <v>144</v>
      </c>
      <c r="O36" s="61">
        <f t="shared" si="2"/>
        <v>1.1111111111111112</v>
      </c>
      <c r="P36" s="42">
        <f>M36/I36</f>
        <v>0.9452054794520548</v>
      </c>
      <c r="Q36" s="79">
        <v>0.95669999999999999</v>
      </c>
      <c r="R36" s="32">
        <f t="shared" si="4"/>
        <v>0.43243243243243251</v>
      </c>
      <c r="S36" s="32">
        <f t="shared" si="5"/>
        <v>0.42345019735314599</v>
      </c>
      <c r="T36" s="32">
        <f t="shared" si="6"/>
        <v>0.87009999999999998</v>
      </c>
      <c r="U36" s="83">
        <f t="shared" si="7"/>
        <v>0.47215718340351032</v>
      </c>
    </row>
    <row r="37" spans="1:21" x14ac:dyDescent="0.2">
      <c r="A37" s="57" t="s">
        <v>131</v>
      </c>
      <c r="B37" s="32" t="s">
        <v>52</v>
      </c>
      <c r="C37" s="44">
        <v>4</v>
      </c>
      <c r="D37" s="44">
        <v>23</v>
      </c>
      <c r="E37" s="68"/>
      <c r="F37" s="63"/>
      <c r="G37" s="44">
        <f t="shared" ref="G37:G57" si="8">((D37-C37)*8)-SUM(E37:F37)</f>
        <v>152</v>
      </c>
      <c r="H37" s="62">
        <f t="shared" ref="H37:H57" si="9">IF(B37="CN",G37*5/8,IF(B37="EU",G37*6/8,IF(B37="IN",G37*3/8,IF(B37="NA",G37*22/40,IF(B37="JP",G37*18/40)))))</f>
        <v>95</v>
      </c>
      <c r="I37" s="61">
        <v>0.9</v>
      </c>
      <c r="J37" s="59">
        <v>0.7</v>
      </c>
      <c r="K37" s="44">
        <v>36</v>
      </c>
      <c r="L37" s="44">
        <v>43</v>
      </c>
      <c r="M37" s="60">
        <v>0.9726027397260274</v>
      </c>
      <c r="N37" s="59">
        <v>0.78723404255319152</v>
      </c>
      <c r="O37" s="61">
        <f t="shared" ref="O37:O57" si="10">SUM(K37:L37)/H37</f>
        <v>0.83157894736842108</v>
      </c>
      <c r="P37" s="42">
        <f>IF(N37=0,(M37/I37), ((N37/J37)+(M37/I37))/2)</f>
        <v>1.1026448857984854</v>
      </c>
      <c r="Q37" s="79">
        <v>1</v>
      </c>
      <c r="R37" s="32">
        <f t="shared" ref="R37:R57" si="11">(O37-(MIN($O$5:$O$57)))/(MAX($O$5:$O$57)-MIN($O$5:$O$57))</f>
        <v>0.22844950213371273</v>
      </c>
      <c r="S37" s="32">
        <f t="shared" ref="S37:S57" si="12">(P37-(MIN($P$5:$P$57)))/(MAX($P$5:$P$57)-MIN($P$5:$P$57))</f>
        <v>0.67748801911891199</v>
      </c>
      <c r="T37" s="32">
        <f t="shared" ref="T37:T57" si="13">(Q37-(MIN($Q$5:$Q$57)))/(MAX($Q$5:$Q$57)-MIN($Q$5:$Q$57))</f>
        <v>1</v>
      </c>
      <c r="U37" s="83">
        <f t="shared" ref="U37:U57" si="14">(0.45*R37)+(0.45*S37)+(0.1*T37)</f>
        <v>0.50767188456368117</v>
      </c>
    </row>
    <row r="38" spans="1:21" x14ac:dyDescent="0.2">
      <c r="A38" s="58" t="s">
        <v>80</v>
      </c>
      <c r="B38" s="32" t="s">
        <v>77</v>
      </c>
      <c r="C38" s="44">
        <v>4</v>
      </c>
      <c r="D38" s="44">
        <v>23</v>
      </c>
      <c r="E38" s="69"/>
      <c r="F38" s="44"/>
      <c r="G38" s="44">
        <f t="shared" si="8"/>
        <v>152</v>
      </c>
      <c r="H38" s="62">
        <f t="shared" si="9"/>
        <v>57</v>
      </c>
      <c r="I38" s="61">
        <v>0.73</v>
      </c>
      <c r="J38" s="59"/>
      <c r="K38" s="44">
        <v>49</v>
      </c>
      <c r="L38" s="44">
        <v>9</v>
      </c>
      <c r="M38" s="60">
        <v>0.72</v>
      </c>
      <c r="N38" s="59" t="s">
        <v>144</v>
      </c>
      <c r="O38" s="61">
        <f t="shared" si="10"/>
        <v>1.0175438596491229</v>
      </c>
      <c r="P38" s="42">
        <f>M38/I38</f>
        <v>0.98630136986301364</v>
      </c>
      <c r="Q38" s="79">
        <v>0.99670000000000003</v>
      </c>
      <c r="R38" s="32">
        <f t="shared" si="11"/>
        <v>0.36415362731152212</v>
      </c>
      <c r="S38" s="32">
        <f t="shared" si="12"/>
        <v>0.48976085442303213</v>
      </c>
      <c r="T38" s="32">
        <f t="shared" si="13"/>
        <v>0.99010000000000009</v>
      </c>
      <c r="U38" s="83">
        <f t="shared" si="14"/>
        <v>0.48327151678054947</v>
      </c>
    </row>
    <row r="39" spans="1:21" x14ac:dyDescent="0.2">
      <c r="A39" s="57" t="s">
        <v>143</v>
      </c>
      <c r="B39" s="32" t="s">
        <v>52</v>
      </c>
      <c r="C39" s="44">
        <v>0</v>
      </c>
      <c r="D39" s="44">
        <v>15</v>
      </c>
      <c r="E39" s="68"/>
      <c r="F39" s="63"/>
      <c r="G39" s="44">
        <f t="shared" si="8"/>
        <v>120</v>
      </c>
      <c r="H39" s="62">
        <f t="shared" si="9"/>
        <v>75</v>
      </c>
      <c r="I39" s="61">
        <v>0.9</v>
      </c>
      <c r="J39" s="59">
        <v>0.7</v>
      </c>
      <c r="K39" s="44">
        <v>39</v>
      </c>
      <c r="L39" s="44">
        <v>29</v>
      </c>
      <c r="M39" s="60">
        <v>1</v>
      </c>
      <c r="N39" s="59">
        <v>0.88888888888888884</v>
      </c>
      <c r="O39" s="61">
        <f t="shared" si="10"/>
        <v>0.90666666666666662</v>
      </c>
      <c r="P39" s="42">
        <f>IF(N39=0,(M39/I39), ((N39/J39)+(M39/I39))/2)</f>
        <v>1.1904761904761905</v>
      </c>
      <c r="Q39" s="79">
        <v>0.66666666666666674</v>
      </c>
      <c r="R39" s="32">
        <f t="shared" si="11"/>
        <v>0.28324324324324324</v>
      </c>
      <c r="S39" s="32">
        <f t="shared" si="12"/>
        <v>0.81920903954802249</v>
      </c>
      <c r="T39" s="32">
        <f t="shared" si="13"/>
        <v>0</v>
      </c>
      <c r="U39" s="83">
        <f t="shared" si="14"/>
        <v>0.4961035272560696</v>
      </c>
    </row>
    <row r="40" spans="1:21" x14ac:dyDescent="0.2">
      <c r="A40" s="58" t="s">
        <v>71</v>
      </c>
      <c r="B40" s="32" t="s">
        <v>58</v>
      </c>
      <c r="C40" s="44">
        <v>4.5</v>
      </c>
      <c r="D40" s="44">
        <v>22</v>
      </c>
      <c r="E40" s="69"/>
      <c r="F40" s="44">
        <v>8</v>
      </c>
      <c r="G40" s="44">
        <f t="shared" si="8"/>
        <v>132</v>
      </c>
      <c r="H40" s="62">
        <f t="shared" si="9"/>
        <v>99</v>
      </c>
      <c r="I40" s="61">
        <v>0.85</v>
      </c>
      <c r="J40" s="59">
        <v>0.7</v>
      </c>
      <c r="K40" s="44">
        <v>82</v>
      </c>
      <c r="L40" s="44">
        <v>6</v>
      </c>
      <c r="M40" s="60">
        <v>0.82954545454545459</v>
      </c>
      <c r="N40" s="59">
        <v>0.8</v>
      </c>
      <c r="O40" s="61">
        <f t="shared" si="10"/>
        <v>0.88888888888888884</v>
      </c>
      <c r="P40" s="42">
        <f>IF(N40=0,(M40/I40), ((N40/J40)+(M40/I40))/2)</f>
        <v>1.0593964858670741</v>
      </c>
      <c r="Q40" s="79">
        <v>1</v>
      </c>
      <c r="R40" s="32">
        <f t="shared" si="11"/>
        <v>0.27027027027027029</v>
      </c>
      <c r="S40" s="32">
        <f t="shared" si="12"/>
        <v>0.60770416024653318</v>
      </c>
      <c r="T40" s="32">
        <f t="shared" si="13"/>
        <v>1</v>
      </c>
      <c r="U40" s="83">
        <f t="shared" si="14"/>
        <v>0.49508849373256159</v>
      </c>
    </row>
    <row r="41" spans="1:21" x14ac:dyDescent="0.2">
      <c r="A41" s="56" t="s">
        <v>93</v>
      </c>
      <c r="B41" s="32" t="s">
        <v>90</v>
      </c>
      <c r="C41" s="44">
        <v>1</v>
      </c>
      <c r="D41" s="44">
        <v>22</v>
      </c>
      <c r="E41" s="69"/>
      <c r="F41" s="44">
        <v>8</v>
      </c>
      <c r="G41" s="44">
        <f t="shared" si="8"/>
        <v>160</v>
      </c>
      <c r="H41" s="62">
        <f t="shared" si="9"/>
        <v>88</v>
      </c>
      <c r="I41" s="61">
        <v>0.85</v>
      </c>
      <c r="J41" s="59">
        <v>0.7</v>
      </c>
      <c r="K41" s="44">
        <v>71</v>
      </c>
      <c r="L41" s="44">
        <v>15</v>
      </c>
      <c r="M41" s="60">
        <v>0.81690140845070425</v>
      </c>
      <c r="N41" s="59">
        <v>0.7142857142857143</v>
      </c>
      <c r="O41" s="61">
        <f t="shared" si="10"/>
        <v>0.97727272727272729</v>
      </c>
      <c r="P41" s="42">
        <f>IF(N41=0,(M41/I41), ((N41/J41)+(M41/I41))/2)</f>
        <v>0.99073432189777322</v>
      </c>
      <c r="Q41" s="79">
        <v>1</v>
      </c>
      <c r="R41" s="32">
        <f t="shared" si="11"/>
        <v>0.33476658476658483</v>
      </c>
      <c r="S41" s="32">
        <f t="shared" si="12"/>
        <v>0.49691368550284759</v>
      </c>
      <c r="T41" s="32">
        <f t="shared" si="13"/>
        <v>1</v>
      </c>
      <c r="U41" s="83">
        <f t="shared" si="14"/>
        <v>0.47425612162124453</v>
      </c>
    </row>
    <row r="42" spans="1:21" x14ac:dyDescent="0.2">
      <c r="A42" s="56" t="s">
        <v>16</v>
      </c>
      <c r="B42" s="32" t="s">
        <v>90</v>
      </c>
      <c r="C42" s="44">
        <v>4</v>
      </c>
      <c r="D42" s="44">
        <v>22</v>
      </c>
      <c r="E42" s="69"/>
      <c r="F42" s="44">
        <v>8</v>
      </c>
      <c r="G42" s="44">
        <f t="shared" si="8"/>
        <v>136</v>
      </c>
      <c r="H42" s="62">
        <f t="shared" si="9"/>
        <v>74.8</v>
      </c>
      <c r="I42" s="61">
        <v>0.85</v>
      </c>
      <c r="J42" s="59">
        <v>0.7</v>
      </c>
      <c r="K42" s="44">
        <v>70</v>
      </c>
      <c r="L42" s="44">
        <v>16</v>
      </c>
      <c r="M42" s="60">
        <v>0.875</v>
      </c>
      <c r="N42" s="59">
        <v>0.5</v>
      </c>
      <c r="O42" s="61">
        <f t="shared" si="10"/>
        <v>1.1497326203208558</v>
      </c>
      <c r="P42" s="42">
        <f>IF(N42=0,(M42/I42), ((N42/J42)+(M42/I42))/2)</f>
        <v>0.87184873949579833</v>
      </c>
      <c r="Q42" s="79">
        <v>1</v>
      </c>
      <c r="R42" s="32">
        <f t="shared" si="11"/>
        <v>0.46061569590981372</v>
      </c>
      <c r="S42" s="32">
        <f t="shared" si="12"/>
        <v>0.30508474576271183</v>
      </c>
      <c r="T42" s="32">
        <f t="shared" si="13"/>
        <v>1</v>
      </c>
      <c r="U42" s="83">
        <f t="shared" si="14"/>
        <v>0.44456519875263656</v>
      </c>
    </row>
    <row r="43" spans="1:21" x14ac:dyDescent="0.2">
      <c r="A43" s="58" t="s">
        <v>79</v>
      </c>
      <c r="B43" s="32" t="s">
        <v>77</v>
      </c>
      <c r="C43" s="44">
        <v>3</v>
      </c>
      <c r="D43" s="44">
        <v>23</v>
      </c>
      <c r="E43" s="69"/>
      <c r="F43" s="44"/>
      <c r="G43" s="44">
        <f t="shared" si="8"/>
        <v>160</v>
      </c>
      <c r="H43" s="62">
        <f t="shared" si="9"/>
        <v>60</v>
      </c>
      <c r="I43" s="61">
        <v>0.73</v>
      </c>
      <c r="J43" s="59"/>
      <c r="K43" s="44">
        <v>46</v>
      </c>
      <c r="L43" s="44">
        <v>18</v>
      </c>
      <c r="M43" s="60">
        <v>0.67</v>
      </c>
      <c r="N43" s="59" t="s">
        <v>144</v>
      </c>
      <c r="O43" s="61">
        <f t="shared" si="10"/>
        <v>1.0666666666666667</v>
      </c>
      <c r="P43" s="42">
        <f>M43/I43</f>
        <v>0.91780821917808231</v>
      </c>
      <c r="Q43" s="79">
        <v>1</v>
      </c>
      <c r="R43" s="32">
        <f t="shared" si="11"/>
        <v>0.4</v>
      </c>
      <c r="S43" s="32">
        <f t="shared" si="12"/>
        <v>0.3792430926398887</v>
      </c>
      <c r="T43" s="32">
        <f t="shared" si="13"/>
        <v>1</v>
      </c>
      <c r="U43" s="83">
        <f t="shared" si="14"/>
        <v>0.45065939168794988</v>
      </c>
    </row>
    <row r="44" spans="1:21" x14ac:dyDescent="0.2">
      <c r="A44" s="58" t="s">
        <v>122</v>
      </c>
      <c r="B44" s="32" t="s">
        <v>58</v>
      </c>
      <c r="C44" s="44">
        <v>0.5</v>
      </c>
      <c r="D44" s="44">
        <v>22</v>
      </c>
      <c r="E44" s="69"/>
      <c r="F44" s="44">
        <v>8</v>
      </c>
      <c r="G44" s="44">
        <f t="shared" si="8"/>
        <v>164</v>
      </c>
      <c r="H44" s="62">
        <f t="shared" si="9"/>
        <v>123</v>
      </c>
      <c r="I44" s="61">
        <v>0.85</v>
      </c>
      <c r="J44" s="59">
        <v>0.7</v>
      </c>
      <c r="K44" s="44">
        <v>88</v>
      </c>
      <c r="L44" s="44">
        <v>20</v>
      </c>
      <c r="M44" s="60">
        <v>0.94545454545454544</v>
      </c>
      <c r="N44" s="59">
        <v>0.66666666666666663</v>
      </c>
      <c r="O44" s="61">
        <f t="shared" si="10"/>
        <v>0.87804878048780488</v>
      </c>
      <c r="P44" s="42">
        <f t="shared" ref="P44:P57" si="15">IF(N44=0,(M44/I44), ((N44/J44)+(M44/I44))/2)</f>
        <v>1.0323402088107971</v>
      </c>
      <c r="Q44" s="79">
        <v>1</v>
      </c>
      <c r="R44" s="32">
        <f t="shared" si="11"/>
        <v>0.26235992089650634</v>
      </c>
      <c r="S44" s="32">
        <f t="shared" si="12"/>
        <v>0.56404725218284546</v>
      </c>
      <c r="T44" s="32">
        <f t="shared" si="13"/>
        <v>1</v>
      </c>
      <c r="U44" s="83">
        <f t="shared" si="14"/>
        <v>0.47188322788570836</v>
      </c>
    </row>
    <row r="45" spans="1:21" x14ac:dyDescent="0.2">
      <c r="A45" s="56" t="s">
        <v>23</v>
      </c>
      <c r="B45" s="32" t="s">
        <v>90</v>
      </c>
      <c r="C45" s="44">
        <v>3</v>
      </c>
      <c r="D45" s="44">
        <v>22</v>
      </c>
      <c r="E45" s="69"/>
      <c r="F45" s="44">
        <v>8</v>
      </c>
      <c r="G45" s="44">
        <f t="shared" si="8"/>
        <v>144</v>
      </c>
      <c r="H45" s="62">
        <f t="shared" si="9"/>
        <v>79.2</v>
      </c>
      <c r="I45" s="61">
        <v>0.85</v>
      </c>
      <c r="J45" s="59">
        <v>0.7</v>
      </c>
      <c r="K45" s="44">
        <v>67</v>
      </c>
      <c r="L45" s="44">
        <v>14</v>
      </c>
      <c r="M45" s="60">
        <v>0.890625</v>
      </c>
      <c r="N45" s="59">
        <v>0.55000000000000004</v>
      </c>
      <c r="O45" s="61">
        <f t="shared" si="10"/>
        <v>1.0227272727272727</v>
      </c>
      <c r="P45" s="42">
        <f t="shared" si="15"/>
        <v>0.91675420168067234</v>
      </c>
      <c r="Q45" s="79">
        <v>0.99780000000000002</v>
      </c>
      <c r="R45" s="32">
        <f t="shared" si="11"/>
        <v>0.36793611793611797</v>
      </c>
      <c r="S45" s="32">
        <f t="shared" si="12"/>
        <v>0.377542372881356</v>
      </c>
      <c r="T45" s="32">
        <f t="shared" si="13"/>
        <v>0.99340000000000006</v>
      </c>
      <c r="U45" s="83">
        <f t="shared" si="14"/>
        <v>0.43480532086786328</v>
      </c>
    </row>
    <row r="46" spans="1:21" ht="14.45" customHeight="1" x14ac:dyDescent="0.2">
      <c r="A46" s="56" t="s">
        <v>134</v>
      </c>
      <c r="B46" s="66" t="s">
        <v>145</v>
      </c>
      <c r="C46" s="44">
        <v>3</v>
      </c>
      <c r="D46" s="44">
        <v>23</v>
      </c>
      <c r="E46" s="68"/>
      <c r="F46" s="63"/>
      <c r="G46" s="44">
        <f t="shared" si="8"/>
        <v>160</v>
      </c>
      <c r="H46" s="62">
        <f t="shared" si="9"/>
        <v>72</v>
      </c>
      <c r="I46" s="61">
        <v>0.85</v>
      </c>
      <c r="J46" s="59">
        <v>0.7</v>
      </c>
      <c r="K46" s="44">
        <v>50</v>
      </c>
      <c r="L46" s="44">
        <v>14</v>
      </c>
      <c r="M46" s="60">
        <v>0.84090909090909094</v>
      </c>
      <c r="N46" s="59">
        <v>0.7</v>
      </c>
      <c r="O46" s="61">
        <f t="shared" si="10"/>
        <v>0.88888888888888884</v>
      </c>
      <c r="P46" s="42">
        <f t="shared" si="15"/>
        <v>0.99465240641711228</v>
      </c>
      <c r="Q46" s="79">
        <v>0.99979999999999991</v>
      </c>
      <c r="R46" s="32">
        <f t="shared" si="11"/>
        <v>0.27027027027027029</v>
      </c>
      <c r="S46" s="32">
        <f t="shared" si="12"/>
        <v>0.50323574730354381</v>
      </c>
      <c r="T46" s="32">
        <f t="shared" si="13"/>
        <v>0.99939999999999973</v>
      </c>
      <c r="U46" s="83">
        <f t="shared" si="14"/>
        <v>0.44801770790821632</v>
      </c>
    </row>
    <row r="47" spans="1:21" x14ac:dyDescent="0.2">
      <c r="A47" s="58" t="s">
        <v>66</v>
      </c>
      <c r="B47" s="32" t="s">
        <v>58</v>
      </c>
      <c r="C47" s="44">
        <v>2</v>
      </c>
      <c r="D47" s="44">
        <v>22</v>
      </c>
      <c r="E47" s="69"/>
      <c r="F47" s="44">
        <v>16</v>
      </c>
      <c r="G47" s="44">
        <f t="shared" si="8"/>
        <v>144</v>
      </c>
      <c r="H47" s="62">
        <f t="shared" si="9"/>
        <v>108</v>
      </c>
      <c r="I47" s="61">
        <v>0.85</v>
      </c>
      <c r="J47" s="59">
        <v>0.7</v>
      </c>
      <c r="K47" s="44">
        <v>92</v>
      </c>
      <c r="L47" s="44">
        <v>9</v>
      </c>
      <c r="M47" s="60">
        <v>0.71962616822429903</v>
      </c>
      <c r="N47" s="59">
        <v>0.75</v>
      </c>
      <c r="O47" s="61">
        <f t="shared" si="10"/>
        <v>0.93518518518518523</v>
      </c>
      <c r="P47" s="42">
        <f t="shared" si="15"/>
        <v>0.95902379643446167</v>
      </c>
      <c r="Q47" s="79">
        <v>1</v>
      </c>
      <c r="R47" s="32">
        <f t="shared" si="11"/>
        <v>0.30405405405405411</v>
      </c>
      <c r="S47" s="32">
        <f t="shared" si="12"/>
        <v>0.44574687153492792</v>
      </c>
      <c r="T47" s="32">
        <f t="shared" si="13"/>
        <v>1</v>
      </c>
      <c r="U47" s="83">
        <f t="shared" si="14"/>
        <v>0.43741041651504187</v>
      </c>
    </row>
    <row r="48" spans="1:21" x14ac:dyDescent="0.2">
      <c r="A48" s="56" t="s">
        <v>21</v>
      </c>
      <c r="B48" s="32" t="s">
        <v>90</v>
      </c>
      <c r="C48" s="44">
        <v>0</v>
      </c>
      <c r="D48" s="44">
        <v>22</v>
      </c>
      <c r="E48" s="69">
        <v>71</v>
      </c>
      <c r="F48" s="44">
        <v>8</v>
      </c>
      <c r="G48" s="44">
        <f t="shared" si="8"/>
        <v>97</v>
      </c>
      <c r="H48" s="62">
        <f t="shared" si="9"/>
        <v>53.35</v>
      </c>
      <c r="I48" s="61">
        <v>0.85</v>
      </c>
      <c r="J48" s="59">
        <v>0.7</v>
      </c>
      <c r="K48" s="44">
        <v>32</v>
      </c>
      <c r="L48" s="44">
        <v>4</v>
      </c>
      <c r="M48" s="60">
        <v>0.86</v>
      </c>
      <c r="N48" s="59">
        <v>0.875</v>
      </c>
      <c r="O48" s="61">
        <f t="shared" si="10"/>
        <v>0.67478912839737581</v>
      </c>
      <c r="P48" s="42">
        <f t="shared" si="15"/>
        <v>1.1308823529411764</v>
      </c>
      <c r="Q48" s="79">
        <v>0.96</v>
      </c>
      <c r="R48" s="32">
        <f t="shared" si="11"/>
        <v>0.1140353099115986</v>
      </c>
      <c r="S48" s="32">
        <f t="shared" si="12"/>
        <v>0.72305084745762704</v>
      </c>
      <c r="T48" s="32">
        <f t="shared" si="13"/>
        <v>0.87999999999999989</v>
      </c>
      <c r="U48" s="83">
        <f t="shared" si="14"/>
        <v>0.46468877081615156</v>
      </c>
    </row>
    <row r="49" spans="1:21" x14ac:dyDescent="0.2">
      <c r="A49" s="57" t="s">
        <v>132</v>
      </c>
      <c r="B49" s="32" t="s">
        <v>145</v>
      </c>
      <c r="C49" s="44">
        <v>4</v>
      </c>
      <c r="D49" s="44">
        <v>23</v>
      </c>
      <c r="E49" s="68"/>
      <c r="F49" s="63"/>
      <c r="G49" s="44">
        <f t="shared" si="8"/>
        <v>152</v>
      </c>
      <c r="H49" s="62">
        <f t="shared" si="9"/>
        <v>68.400000000000006</v>
      </c>
      <c r="I49" s="61">
        <v>0.85</v>
      </c>
      <c r="J49" s="59">
        <v>0.7</v>
      </c>
      <c r="K49" s="44">
        <v>45</v>
      </c>
      <c r="L49" s="44">
        <v>17</v>
      </c>
      <c r="M49" s="60">
        <v>0.90909090909090906</v>
      </c>
      <c r="N49" s="59">
        <v>0.6</v>
      </c>
      <c r="O49" s="61">
        <f t="shared" si="10"/>
        <v>0.90643274853801159</v>
      </c>
      <c r="P49" s="42">
        <f t="shared" si="15"/>
        <v>0.96333078686019868</v>
      </c>
      <c r="Q49" s="79">
        <v>1</v>
      </c>
      <c r="R49" s="32">
        <f t="shared" si="11"/>
        <v>0.28307254623044092</v>
      </c>
      <c r="S49" s="32">
        <f t="shared" si="12"/>
        <v>0.45269645608628667</v>
      </c>
      <c r="T49" s="32">
        <f t="shared" si="13"/>
        <v>1</v>
      </c>
      <c r="U49" s="83">
        <f t="shared" si="14"/>
        <v>0.43109605104252746</v>
      </c>
    </row>
    <row r="50" spans="1:21" x14ac:dyDescent="0.2">
      <c r="A50" s="64" t="s">
        <v>149</v>
      </c>
      <c r="B50" s="32" t="s">
        <v>52</v>
      </c>
      <c r="C50" s="44">
        <v>4</v>
      </c>
      <c r="D50" s="44">
        <v>23</v>
      </c>
      <c r="E50" s="68"/>
      <c r="F50" s="44"/>
      <c r="G50" s="44">
        <f t="shared" si="8"/>
        <v>152</v>
      </c>
      <c r="H50" s="62">
        <f t="shared" si="9"/>
        <v>95</v>
      </c>
      <c r="I50" s="61">
        <v>0.9</v>
      </c>
      <c r="J50" s="59">
        <v>0.7</v>
      </c>
      <c r="K50" s="44">
        <v>52</v>
      </c>
      <c r="L50" s="44">
        <v>31</v>
      </c>
      <c r="M50" s="60">
        <v>0.93103448275862066</v>
      </c>
      <c r="N50" s="59">
        <v>0.63636363636363635</v>
      </c>
      <c r="O50" s="61">
        <f t="shared" si="10"/>
        <v>0.87368421052631584</v>
      </c>
      <c r="P50" s="42">
        <f t="shared" si="15"/>
        <v>0.97178683385579934</v>
      </c>
      <c r="Q50" s="79">
        <v>0.99974999999999992</v>
      </c>
      <c r="R50" s="32">
        <f t="shared" si="11"/>
        <v>0.25917496443812243</v>
      </c>
      <c r="S50" s="32">
        <f t="shared" si="12"/>
        <v>0.46634078954359481</v>
      </c>
      <c r="T50" s="32">
        <f t="shared" si="13"/>
        <v>0.99924999999999975</v>
      </c>
      <c r="U50" s="83">
        <f t="shared" si="14"/>
        <v>0.42640708929177279</v>
      </c>
    </row>
    <row r="51" spans="1:21" x14ac:dyDescent="0.2">
      <c r="A51" s="58" t="s">
        <v>99</v>
      </c>
      <c r="B51" s="32" t="s">
        <v>58</v>
      </c>
      <c r="C51" s="44">
        <v>0</v>
      </c>
      <c r="D51" s="44">
        <v>22</v>
      </c>
      <c r="E51" s="69"/>
      <c r="F51" s="44"/>
      <c r="G51" s="44">
        <f t="shared" si="8"/>
        <v>176</v>
      </c>
      <c r="H51" s="62">
        <f t="shared" si="9"/>
        <v>132</v>
      </c>
      <c r="I51" s="61">
        <v>0.85</v>
      </c>
      <c r="J51" s="59">
        <v>0.7</v>
      </c>
      <c r="K51" s="44">
        <v>98</v>
      </c>
      <c r="L51" s="44">
        <v>13</v>
      </c>
      <c r="M51" s="60">
        <v>0.80508474576271183</v>
      </c>
      <c r="N51" s="59">
        <v>0.7142857142857143</v>
      </c>
      <c r="O51" s="61">
        <f t="shared" si="10"/>
        <v>0.84090909090909094</v>
      </c>
      <c r="P51" s="42">
        <f t="shared" si="15"/>
        <v>0.98378334384601296</v>
      </c>
      <c r="Q51" s="79">
        <v>1</v>
      </c>
      <c r="R51" s="32">
        <f t="shared" si="11"/>
        <v>0.23525798525798533</v>
      </c>
      <c r="S51" s="32">
        <f t="shared" si="12"/>
        <v>0.48569787007017678</v>
      </c>
      <c r="T51" s="32">
        <f t="shared" si="13"/>
        <v>1</v>
      </c>
      <c r="U51" s="83">
        <f t="shared" si="14"/>
        <v>0.42443013489767289</v>
      </c>
    </row>
    <row r="52" spans="1:21" x14ac:dyDescent="0.2">
      <c r="A52" s="57" t="s">
        <v>142</v>
      </c>
      <c r="B52" s="32" t="s">
        <v>52</v>
      </c>
      <c r="C52" s="44">
        <v>0</v>
      </c>
      <c r="D52" s="44">
        <v>15</v>
      </c>
      <c r="E52" s="68"/>
      <c r="F52" s="63"/>
      <c r="G52" s="44">
        <f t="shared" si="8"/>
        <v>120</v>
      </c>
      <c r="H52" s="62">
        <f t="shared" si="9"/>
        <v>75</v>
      </c>
      <c r="I52" s="61">
        <v>0.9</v>
      </c>
      <c r="J52" s="59">
        <v>0.7</v>
      </c>
      <c r="K52" s="44">
        <v>44</v>
      </c>
      <c r="L52" s="44">
        <v>28</v>
      </c>
      <c r="M52" s="60">
        <v>0.8</v>
      </c>
      <c r="N52" s="59">
        <v>0.61111111111111116</v>
      </c>
      <c r="O52" s="61">
        <f t="shared" si="10"/>
        <v>0.96</v>
      </c>
      <c r="P52" s="42">
        <f t="shared" si="15"/>
        <v>0.88095238095238104</v>
      </c>
      <c r="Q52" s="79">
        <v>1</v>
      </c>
      <c r="R52" s="32">
        <f t="shared" si="11"/>
        <v>0.3221621621621622</v>
      </c>
      <c r="S52" s="32">
        <f t="shared" si="12"/>
        <v>0.31977401129943511</v>
      </c>
      <c r="T52" s="32">
        <f t="shared" si="13"/>
        <v>1</v>
      </c>
      <c r="U52" s="83">
        <f t="shared" si="14"/>
        <v>0.38887127805771882</v>
      </c>
    </row>
    <row r="53" spans="1:21" x14ac:dyDescent="0.2">
      <c r="A53" s="56" t="s">
        <v>17</v>
      </c>
      <c r="B53" s="32" t="s">
        <v>90</v>
      </c>
      <c r="C53" s="44">
        <v>1</v>
      </c>
      <c r="D53" s="44">
        <v>22</v>
      </c>
      <c r="E53" s="69"/>
      <c r="F53" s="44">
        <v>8</v>
      </c>
      <c r="G53" s="44">
        <f t="shared" si="8"/>
        <v>160</v>
      </c>
      <c r="H53" s="62">
        <f t="shared" si="9"/>
        <v>88</v>
      </c>
      <c r="I53" s="61">
        <v>0.85</v>
      </c>
      <c r="J53" s="59">
        <v>0.7</v>
      </c>
      <c r="K53" s="44">
        <v>69</v>
      </c>
      <c r="L53" s="44">
        <v>17</v>
      </c>
      <c r="M53" s="60">
        <v>0.82258064516129037</v>
      </c>
      <c r="N53" s="59">
        <v>0.5</v>
      </c>
      <c r="O53" s="61">
        <f t="shared" si="10"/>
        <v>0.97727272727272729</v>
      </c>
      <c r="P53" s="42">
        <f t="shared" si="15"/>
        <v>0.8410138248847927</v>
      </c>
      <c r="Q53" s="79">
        <v>1</v>
      </c>
      <c r="R53" s="32">
        <f t="shared" si="11"/>
        <v>0.33476658476658483</v>
      </c>
      <c r="S53" s="32">
        <f t="shared" si="12"/>
        <v>0.25533078184800445</v>
      </c>
      <c r="T53" s="32">
        <f t="shared" si="13"/>
        <v>1</v>
      </c>
      <c r="U53" s="83">
        <f t="shared" si="14"/>
        <v>0.36554381497656518</v>
      </c>
    </row>
    <row r="54" spans="1:21" x14ac:dyDescent="0.2">
      <c r="A54" s="58" t="s">
        <v>65</v>
      </c>
      <c r="B54" s="32" t="s">
        <v>58</v>
      </c>
      <c r="C54" s="44">
        <v>1</v>
      </c>
      <c r="D54" s="44">
        <v>22</v>
      </c>
      <c r="E54" s="69"/>
      <c r="F54" s="44">
        <v>8</v>
      </c>
      <c r="G54" s="44">
        <f t="shared" si="8"/>
        <v>160</v>
      </c>
      <c r="H54" s="62">
        <f t="shared" si="9"/>
        <v>120</v>
      </c>
      <c r="I54" s="61">
        <v>0.85</v>
      </c>
      <c r="J54" s="59">
        <v>0.7</v>
      </c>
      <c r="K54" s="44">
        <v>42</v>
      </c>
      <c r="L54" s="44">
        <v>22</v>
      </c>
      <c r="M54" s="60">
        <v>0.86046511627906974</v>
      </c>
      <c r="N54" s="59">
        <v>0.8571428571428571</v>
      </c>
      <c r="O54" s="61">
        <f t="shared" si="10"/>
        <v>0.53333333333333333</v>
      </c>
      <c r="P54" s="42">
        <f t="shared" si="15"/>
        <v>1.1184008487115777</v>
      </c>
      <c r="Q54" s="79">
        <v>1</v>
      </c>
      <c r="R54" s="32">
        <f t="shared" si="11"/>
        <v>1.0810810810810827E-2</v>
      </c>
      <c r="S54" s="32">
        <f t="shared" si="12"/>
        <v>0.70291119995495255</v>
      </c>
      <c r="T54" s="32">
        <f t="shared" si="13"/>
        <v>1</v>
      </c>
      <c r="U54" s="83">
        <f t="shared" si="14"/>
        <v>0.42117490484459352</v>
      </c>
    </row>
    <row r="55" spans="1:21" x14ac:dyDescent="0.2">
      <c r="A55" s="58" t="s">
        <v>72</v>
      </c>
      <c r="B55" s="32" t="s">
        <v>58</v>
      </c>
      <c r="C55" s="44">
        <v>2</v>
      </c>
      <c r="D55" s="44">
        <v>22</v>
      </c>
      <c r="E55" s="69"/>
      <c r="F55" s="44">
        <v>8</v>
      </c>
      <c r="G55" s="44">
        <f t="shared" si="8"/>
        <v>152</v>
      </c>
      <c r="H55" s="62">
        <f t="shared" si="9"/>
        <v>114</v>
      </c>
      <c r="I55" s="61">
        <v>0.85</v>
      </c>
      <c r="J55" s="59">
        <v>0.7</v>
      </c>
      <c r="K55" s="44">
        <v>58</v>
      </c>
      <c r="L55" s="44">
        <v>21</v>
      </c>
      <c r="M55" s="60">
        <v>0.90196078431372551</v>
      </c>
      <c r="N55" s="59">
        <v>0.5625</v>
      </c>
      <c r="O55" s="61">
        <f t="shared" si="10"/>
        <v>0.69298245614035092</v>
      </c>
      <c r="P55" s="42">
        <f t="shared" si="15"/>
        <v>0.9323508815290823</v>
      </c>
      <c r="Q55" s="79">
        <v>1</v>
      </c>
      <c r="R55" s="32">
        <f t="shared" si="11"/>
        <v>0.12731152204836421</v>
      </c>
      <c r="S55" s="32">
        <f t="shared" si="12"/>
        <v>0.40270854104353615</v>
      </c>
      <c r="T55" s="32">
        <f t="shared" si="13"/>
        <v>1</v>
      </c>
      <c r="U55" s="83">
        <f t="shared" si="14"/>
        <v>0.33850902839135522</v>
      </c>
    </row>
    <row r="56" spans="1:21" x14ac:dyDescent="0.2">
      <c r="A56" s="58" t="s">
        <v>74</v>
      </c>
      <c r="B56" s="32" t="s">
        <v>58</v>
      </c>
      <c r="C56" s="44">
        <v>3</v>
      </c>
      <c r="D56" s="44">
        <v>22</v>
      </c>
      <c r="E56" s="69"/>
      <c r="F56" s="44">
        <v>8</v>
      </c>
      <c r="G56" s="44">
        <f t="shared" si="8"/>
        <v>144</v>
      </c>
      <c r="H56" s="62">
        <f t="shared" si="9"/>
        <v>108</v>
      </c>
      <c r="I56" s="61">
        <v>0.85</v>
      </c>
      <c r="J56" s="59">
        <v>0.7</v>
      </c>
      <c r="K56" s="44">
        <v>39</v>
      </c>
      <c r="L56" s="44">
        <v>17</v>
      </c>
      <c r="M56" s="60">
        <v>0.8</v>
      </c>
      <c r="N56" s="59">
        <v>0.78947368421052633</v>
      </c>
      <c r="O56" s="61">
        <f t="shared" si="10"/>
        <v>0.51851851851851849</v>
      </c>
      <c r="P56" s="42">
        <f t="shared" si="15"/>
        <v>1.0344980097302079</v>
      </c>
      <c r="Q56" s="79">
        <v>1</v>
      </c>
      <c r="R56" s="32">
        <f t="shared" si="11"/>
        <v>0</v>
      </c>
      <c r="S56" s="32">
        <f t="shared" si="12"/>
        <v>0.56752899197145401</v>
      </c>
      <c r="T56" s="32">
        <f t="shared" si="13"/>
        <v>1</v>
      </c>
      <c r="U56" s="83">
        <f t="shared" si="14"/>
        <v>0.35538804638715427</v>
      </c>
    </row>
    <row r="57" spans="1:21" x14ac:dyDescent="0.2">
      <c r="A57" s="64" t="s">
        <v>137</v>
      </c>
      <c r="B57" s="65" t="s">
        <v>90</v>
      </c>
      <c r="C57" s="44">
        <v>0</v>
      </c>
      <c r="D57" s="44">
        <v>22</v>
      </c>
      <c r="E57" s="69"/>
      <c r="F57" s="44">
        <v>8</v>
      </c>
      <c r="G57" s="44">
        <f t="shared" si="8"/>
        <v>168</v>
      </c>
      <c r="H57" s="62">
        <f t="shared" si="9"/>
        <v>92.4</v>
      </c>
      <c r="I57" s="61">
        <v>0.85</v>
      </c>
      <c r="J57" s="59">
        <v>0.7</v>
      </c>
      <c r="K57" s="44">
        <v>57</v>
      </c>
      <c r="L57" s="44">
        <v>15</v>
      </c>
      <c r="M57" s="60">
        <v>0.8571428571428571</v>
      </c>
      <c r="N57" s="59">
        <v>0.25</v>
      </c>
      <c r="O57" s="61">
        <f t="shared" si="10"/>
        <v>0.77922077922077915</v>
      </c>
      <c r="P57" s="42">
        <f t="shared" si="15"/>
        <v>0.6827731092436975</v>
      </c>
      <c r="Q57" s="79">
        <v>1</v>
      </c>
      <c r="R57" s="32">
        <f t="shared" si="11"/>
        <v>0.19024219024219022</v>
      </c>
      <c r="S57" s="32">
        <f t="shared" si="12"/>
        <v>0</v>
      </c>
      <c r="T57" s="32">
        <f t="shared" si="13"/>
        <v>1</v>
      </c>
      <c r="U57" s="83">
        <f t="shared" si="14"/>
        <v>0.18560898560898559</v>
      </c>
    </row>
  </sheetData>
  <autoFilter ref="A4:U57" xr:uid="{00000000-0009-0000-0000-000005000000}"/>
  <mergeCells count="3">
    <mergeCell ref="H3:J3"/>
    <mergeCell ref="K3:N3"/>
    <mergeCell ref="O3:U3"/>
  </mergeCells>
  <conditionalFormatting sqref="B5:B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{4C538A49-13E5-42B2-8DD0-39B9B75E09E7}</x14:id>
        </ext>
      </extLst>
    </cfRule>
  </conditionalFormatting>
  <conditionalFormatting sqref="A51:A57">
    <cfRule type="duplicateValues" dxfId="41" priority="4"/>
  </conditionalFormatting>
  <conditionalFormatting sqref="B5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{04C6274C-45A8-4950-979D-1E500DDEEDC9}</x14:id>
        </ext>
      </extLst>
    </cfRule>
  </conditionalFormatting>
  <conditionalFormatting sqref="B5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{E5AF7D0D-359F-4C88-BDC2-81E09E141586}</x14:id>
        </ext>
      </extLst>
    </cfRule>
  </conditionalFormatting>
  <conditionalFormatting sqref="A46">
    <cfRule type="duplicateValues" dxfId="40" priority="1"/>
  </conditionalFormatting>
  <conditionalFormatting sqref="B36:B45 B47:B5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{A766AB3A-D451-440B-A5EB-BFE10CDD623F}</x14:id>
        </ext>
      </extLst>
    </cfRule>
  </conditionalFormatting>
  <conditionalFormatting sqref="B14:B3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{203E46D8-01C4-44F5-BEE6-2C23BD377A43}</x14:id>
        </ext>
      </extLst>
    </cfRule>
  </conditionalFormatting>
  <hyperlinks>
    <hyperlink ref="A3" location="'2019'!A1" display="'2019'!A1" xr:uid="{00000000-0004-0000-0500-000000000000}"/>
    <hyperlink ref="A1" location="'2019'!A1" display="'2019'!A1" xr:uid="{00000000-0004-0000-0500-000001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538A49-13E5-42B2-8DD0-39B9B75E09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B5:B13</xm:sqref>
        </x14:conditionalFormatting>
        <x14:conditionalFormatting xmlns:xm="http://schemas.microsoft.com/office/excel/2006/main">
          <x14:cfRule type="dataBar" id="{04C6274C-45A8-4950-979D-1E500DDEED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E5AF7D0D-359F-4C88-BDC2-81E09E1415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A766AB3A-D451-440B-A5EB-BFE10CDD62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B36:B45 B47:B50</xm:sqref>
        </x14:conditionalFormatting>
        <x14:conditionalFormatting xmlns:xm="http://schemas.microsoft.com/office/excel/2006/main">
          <x14:cfRule type="dataBar" id="{203E46D8-01C4-44F5-BEE6-2C23BD377A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B14:B35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2"/>
  <sheetViews>
    <sheetView topLeftCell="N1" zoomScaleNormal="100" workbookViewId="0">
      <selection activeCell="F3" sqref="F3"/>
    </sheetView>
  </sheetViews>
  <sheetFormatPr defaultRowHeight="12.75" x14ac:dyDescent="0.2"/>
  <cols>
    <col min="1" max="1" width="21.140625" bestFit="1" customWidth="1"/>
    <col min="3" max="3" width="14.7109375" bestFit="1" customWidth="1"/>
    <col min="5" max="5" width="9.28515625" customWidth="1"/>
    <col min="10" max="10" width="9.5703125" customWidth="1"/>
    <col min="11" max="11" width="10.42578125" customWidth="1"/>
    <col min="12" max="12" width="12.42578125" customWidth="1"/>
    <col min="13" max="13" width="11.85546875" customWidth="1"/>
    <col min="14" max="14" width="10.140625" customWidth="1"/>
    <col min="15" max="15" width="9.28515625" customWidth="1"/>
    <col min="17" max="17" width="9.7109375" customWidth="1"/>
    <col min="20" max="20" width="10.7109375" customWidth="1"/>
    <col min="22" max="22" width="10" customWidth="1"/>
  </cols>
  <sheetData>
    <row r="1" spans="1:22" x14ac:dyDescent="0.2">
      <c r="A1" s="73">
        <v>2019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2">
      <c r="A3" s="74"/>
      <c r="B3" s="86"/>
      <c r="C3" s="86"/>
      <c r="D3" s="86"/>
      <c r="E3" s="86"/>
      <c r="F3" s="86"/>
      <c r="G3" s="86"/>
      <c r="H3" s="86"/>
      <c r="I3" s="123" t="s">
        <v>101</v>
      </c>
      <c r="J3" s="123"/>
      <c r="K3" s="123"/>
      <c r="L3" s="128" t="s">
        <v>153</v>
      </c>
      <c r="M3" s="128"/>
      <c r="N3" s="128"/>
      <c r="O3" s="128"/>
      <c r="P3" s="123"/>
      <c r="Q3" s="123"/>
      <c r="R3" s="123"/>
      <c r="S3" s="123"/>
      <c r="T3" s="123"/>
      <c r="U3" s="123"/>
      <c r="V3" s="87"/>
    </row>
    <row r="4" spans="1:22" ht="25.5" x14ac:dyDescent="0.2">
      <c r="A4" s="75" t="s">
        <v>100</v>
      </c>
      <c r="B4" s="76" t="s">
        <v>28</v>
      </c>
      <c r="C4" s="76" t="s">
        <v>155</v>
      </c>
      <c r="D4" s="76" t="s">
        <v>30</v>
      </c>
      <c r="E4" s="76" t="s">
        <v>29</v>
      </c>
      <c r="F4" s="77" t="s">
        <v>141</v>
      </c>
      <c r="G4" s="77" t="s">
        <v>146</v>
      </c>
      <c r="H4" s="77" t="s">
        <v>33</v>
      </c>
      <c r="I4" s="85" t="s">
        <v>115</v>
      </c>
      <c r="J4" s="85" t="s">
        <v>116</v>
      </c>
      <c r="K4" s="85" t="s">
        <v>117</v>
      </c>
      <c r="L4" s="85" t="s">
        <v>126</v>
      </c>
      <c r="M4" s="85" t="s">
        <v>127</v>
      </c>
      <c r="N4" s="85" t="s">
        <v>116</v>
      </c>
      <c r="O4" s="85" t="s">
        <v>117</v>
      </c>
      <c r="P4" s="85" t="s">
        <v>110</v>
      </c>
      <c r="Q4" s="85" t="s">
        <v>111</v>
      </c>
      <c r="R4" s="85" t="s">
        <v>112</v>
      </c>
      <c r="S4" s="85" t="s">
        <v>114</v>
      </c>
      <c r="T4" s="85" t="s">
        <v>45</v>
      </c>
      <c r="U4" s="85" t="s">
        <v>39</v>
      </c>
      <c r="V4" s="55" t="s">
        <v>164</v>
      </c>
    </row>
    <row r="5" spans="1:22" x14ac:dyDescent="0.2">
      <c r="A5" s="56" t="s">
        <v>54</v>
      </c>
      <c r="B5" s="32" t="s">
        <v>52</v>
      </c>
      <c r="C5" s="32" t="s">
        <v>157</v>
      </c>
      <c r="D5" s="44">
        <v>3.5</v>
      </c>
      <c r="E5" s="44">
        <v>20</v>
      </c>
      <c r="F5" s="69"/>
      <c r="G5" s="44">
        <v>8</v>
      </c>
      <c r="H5" s="44">
        <f t="shared" ref="H5:H50" si="0">((E5-D5)*8)-SUM(F5:G5)</f>
        <v>124</v>
      </c>
      <c r="I5" s="62">
        <f t="shared" ref="I5:I42" si="1">IF(B5="CN",H5*5/8,IF(B5="EU",H5*6/8,IF(B5="IN",H5*3/8,IF(B5="NA",H5*22/40,IF(B5="JP",H5*18/40)))))</f>
        <v>77.5</v>
      </c>
      <c r="J5" s="59">
        <v>0.9</v>
      </c>
      <c r="K5" s="59">
        <v>0.7</v>
      </c>
      <c r="L5" s="44">
        <v>61</v>
      </c>
      <c r="M5" s="44">
        <v>27</v>
      </c>
      <c r="N5" s="60">
        <v>0.97499999999999998</v>
      </c>
      <c r="O5" s="60">
        <v>0.97058823529411764</v>
      </c>
      <c r="P5" s="61">
        <f t="shared" ref="P5:P36" si="2">SUM(L5+M5)/I5</f>
        <v>1.1354838709677419</v>
      </c>
      <c r="Q5" s="32">
        <f t="shared" ref="Q5:Q36" si="3">IF(O5=0,(N5/J5), ((O5/K5)+(N5/J5))/2)</f>
        <v>1.2349439775910365</v>
      </c>
      <c r="R5" s="79">
        <v>0.99924999999999997</v>
      </c>
      <c r="S5" s="32">
        <f t="shared" ref="S5:S36" si="4">(P5-(MIN($P$5:$P$62)))/(MAX($P$5:$P$62)-MIN($P$5:$P$62))</f>
        <v>0.77419354838709686</v>
      </c>
      <c r="T5" s="32">
        <f t="shared" ref="T5:T36" si="5">(Q5-(MIN($Q$5:$Q$62)))/(MAX($Q$5:$Q$62)-MIN($Q$5:$Q$62))</f>
        <v>0.8519525801952581</v>
      </c>
      <c r="U5" s="32">
        <f t="shared" ref="U5:U36" si="6">(R5-(MIN($R$5:$R$62)))/(MAX($R$5:$R$62)-MIN($R$5:$R$62))</f>
        <v>0.99924999999999997</v>
      </c>
      <c r="V5" s="83">
        <f t="shared" ref="V5:V36" si="7">(0.45*S5)+(0.45*T5)+(0.1*U5)</f>
        <v>0.83169075786205982</v>
      </c>
    </row>
    <row r="6" spans="1:22" x14ac:dyDescent="0.2">
      <c r="A6" s="56" t="s">
        <v>56</v>
      </c>
      <c r="B6" s="32" t="s">
        <v>52</v>
      </c>
      <c r="C6" s="32" t="s">
        <v>157</v>
      </c>
      <c r="D6" s="44">
        <v>3</v>
      </c>
      <c r="E6" s="44">
        <v>20</v>
      </c>
      <c r="F6" s="69"/>
      <c r="G6" s="44">
        <v>8</v>
      </c>
      <c r="H6" s="44">
        <f t="shared" si="0"/>
        <v>128</v>
      </c>
      <c r="I6" s="62">
        <f t="shared" si="1"/>
        <v>80</v>
      </c>
      <c r="J6" s="59">
        <v>0.9</v>
      </c>
      <c r="K6" s="59">
        <v>0.7</v>
      </c>
      <c r="L6" s="44">
        <v>43</v>
      </c>
      <c r="M6" s="44">
        <v>31</v>
      </c>
      <c r="N6" s="60">
        <v>0.93181818181818177</v>
      </c>
      <c r="O6" s="60">
        <v>0.88571428571428568</v>
      </c>
      <c r="P6" s="61">
        <f t="shared" si="2"/>
        <v>0.92500000000000004</v>
      </c>
      <c r="Q6" s="32">
        <f t="shared" si="3"/>
        <v>1.1503298289012576</v>
      </c>
      <c r="R6" s="79">
        <v>0.998</v>
      </c>
      <c r="S6" s="32">
        <f t="shared" si="4"/>
        <v>0.63068181818181823</v>
      </c>
      <c r="T6" s="32">
        <f t="shared" si="5"/>
        <v>0.66658032808660439</v>
      </c>
      <c r="U6" s="32">
        <f t="shared" si="6"/>
        <v>0.998</v>
      </c>
      <c r="V6" s="83">
        <f t="shared" si="7"/>
        <v>0.68356796582079016</v>
      </c>
    </row>
    <row r="7" spans="1:22" x14ac:dyDescent="0.2">
      <c r="A7" s="56" t="s">
        <v>53</v>
      </c>
      <c r="B7" s="32" t="s">
        <v>52</v>
      </c>
      <c r="C7" s="32" t="s">
        <v>157</v>
      </c>
      <c r="D7" s="44">
        <v>5.5</v>
      </c>
      <c r="E7" s="44">
        <v>20</v>
      </c>
      <c r="F7" s="69"/>
      <c r="G7" s="44">
        <v>8</v>
      </c>
      <c r="H7" s="44">
        <f t="shared" si="0"/>
        <v>108</v>
      </c>
      <c r="I7" s="62">
        <f t="shared" si="1"/>
        <v>67.5</v>
      </c>
      <c r="J7" s="59">
        <v>0.9</v>
      </c>
      <c r="K7" s="59">
        <v>0.7</v>
      </c>
      <c r="L7" s="44">
        <v>55</v>
      </c>
      <c r="M7" s="44">
        <v>26</v>
      </c>
      <c r="N7" s="60">
        <v>0.88888888888888884</v>
      </c>
      <c r="O7" s="60">
        <v>0.77142857142857146</v>
      </c>
      <c r="P7" s="61">
        <f t="shared" si="2"/>
        <v>1.2</v>
      </c>
      <c r="Q7" s="32">
        <f t="shared" si="3"/>
        <v>1.0448475686570924</v>
      </c>
      <c r="R7" s="79">
        <v>0.99875000000000003</v>
      </c>
      <c r="S7" s="32">
        <f t="shared" si="4"/>
        <v>0.81818181818181823</v>
      </c>
      <c r="T7" s="32">
        <f t="shared" si="5"/>
        <v>0.43549032196173043</v>
      </c>
      <c r="U7" s="32">
        <f t="shared" si="6"/>
        <v>0.99875000000000003</v>
      </c>
      <c r="V7" s="83">
        <f t="shared" si="7"/>
        <v>0.66402746306459692</v>
      </c>
    </row>
    <row r="8" spans="1:22" x14ac:dyDescent="0.2">
      <c r="A8" s="56" t="s">
        <v>55</v>
      </c>
      <c r="B8" s="32" t="s">
        <v>52</v>
      </c>
      <c r="C8" s="32" t="s">
        <v>157</v>
      </c>
      <c r="D8" s="44">
        <v>6</v>
      </c>
      <c r="E8" s="44">
        <v>20</v>
      </c>
      <c r="F8" s="69"/>
      <c r="G8" s="44">
        <v>8</v>
      </c>
      <c r="H8" s="44">
        <f t="shared" si="0"/>
        <v>104</v>
      </c>
      <c r="I8" s="62">
        <f t="shared" si="1"/>
        <v>65</v>
      </c>
      <c r="J8" s="59">
        <v>0.9</v>
      </c>
      <c r="K8" s="59">
        <v>0.7</v>
      </c>
      <c r="L8" s="44">
        <v>35</v>
      </c>
      <c r="M8" s="44">
        <v>25</v>
      </c>
      <c r="N8" s="60">
        <v>0.97959183673469385</v>
      </c>
      <c r="O8" s="60">
        <v>0.76470588235294112</v>
      </c>
      <c r="P8" s="61">
        <f t="shared" si="2"/>
        <v>0.92307692307692313</v>
      </c>
      <c r="Q8" s="32">
        <f t="shared" si="3"/>
        <v>1.0904361744697879</v>
      </c>
      <c r="R8" s="79">
        <v>0.99950000000000006</v>
      </c>
      <c r="S8" s="32">
        <f t="shared" si="4"/>
        <v>0.62937062937062949</v>
      </c>
      <c r="T8" s="32">
        <f t="shared" si="5"/>
        <v>0.53536561067941824</v>
      </c>
      <c r="U8" s="32">
        <f t="shared" si="6"/>
        <v>0.99950000000000006</v>
      </c>
      <c r="V8" s="83">
        <f t="shared" si="7"/>
        <v>0.62408130802252149</v>
      </c>
    </row>
    <row r="9" spans="1:22" x14ac:dyDescent="0.2">
      <c r="A9" s="57" t="s">
        <v>130</v>
      </c>
      <c r="B9" s="32" t="s">
        <v>52</v>
      </c>
      <c r="C9" s="32" t="s">
        <v>156</v>
      </c>
      <c r="D9" s="44">
        <v>1</v>
      </c>
      <c r="E9" s="44">
        <v>20</v>
      </c>
      <c r="F9" s="68"/>
      <c r="G9" s="71">
        <v>8</v>
      </c>
      <c r="H9" s="44">
        <f t="shared" si="0"/>
        <v>144</v>
      </c>
      <c r="I9" s="62">
        <f t="shared" si="1"/>
        <v>90</v>
      </c>
      <c r="J9" s="59">
        <v>0.9</v>
      </c>
      <c r="K9" s="59">
        <v>0.7</v>
      </c>
      <c r="L9" s="44">
        <v>55</v>
      </c>
      <c r="M9" s="44">
        <v>32</v>
      </c>
      <c r="N9" s="60">
        <v>0.95588235294117652</v>
      </c>
      <c r="O9" s="60">
        <v>1</v>
      </c>
      <c r="P9" s="61">
        <f t="shared" si="2"/>
        <v>0.96666666666666667</v>
      </c>
      <c r="Q9" s="32">
        <f t="shared" si="3"/>
        <v>1.2453314659197012</v>
      </c>
      <c r="R9" s="79">
        <v>1</v>
      </c>
      <c r="S9" s="32">
        <f t="shared" si="4"/>
        <v>0.65909090909090917</v>
      </c>
      <c r="T9" s="32">
        <f t="shared" si="5"/>
        <v>0.87470943747094376</v>
      </c>
      <c r="U9" s="32">
        <f t="shared" si="6"/>
        <v>1</v>
      </c>
      <c r="V9" s="83">
        <f t="shared" si="7"/>
        <v>0.79021015595283373</v>
      </c>
    </row>
    <row r="10" spans="1:22" x14ac:dyDescent="0.2">
      <c r="A10" s="57" t="s">
        <v>131</v>
      </c>
      <c r="B10" s="32" t="s">
        <v>52</v>
      </c>
      <c r="C10" s="32" t="s">
        <v>156</v>
      </c>
      <c r="D10" s="44">
        <v>2</v>
      </c>
      <c r="E10" s="44">
        <v>20</v>
      </c>
      <c r="F10" s="68"/>
      <c r="G10" s="71">
        <v>8</v>
      </c>
      <c r="H10" s="44">
        <f t="shared" si="0"/>
        <v>136</v>
      </c>
      <c r="I10" s="62">
        <f t="shared" si="1"/>
        <v>85</v>
      </c>
      <c r="J10" s="59">
        <v>0.9</v>
      </c>
      <c r="K10" s="59">
        <v>0.7</v>
      </c>
      <c r="L10" s="44">
        <v>54</v>
      </c>
      <c r="M10" s="44">
        <v>37</v>
      </c>
      <c r="N10" s="60">
        <v>0.97368421052631582</v>
      </c>
      <c r="O10" s="60">
        <v>0.88461538461538458</v>
      </c>
      <c r="P10" s="61">
        <f t="shared" si="2"/>
        <v>1.0705882352941176</v>
      </c>
      <c r="Q10" s="32">
        <f t="shared" si="3"/>
        <v>1.1728038043827518</v>
      </c>
      <c r="R10" s="79">
        <v>1</v>
      </c>
      <c r="S10" s="32">
        <f t="shared" si="4"/>
        <v>0.72994652406417115</v>
      </c>
      <c r="T10" s="32">
        <f t="shared" si="5"/>
        <v>0.71581620073141772</v>
      </c>
      <c r="U10" s="32">
        <f t="shared" si="6"/>
        <v>1</v>
      </c>
      <c r="V10" s="83">
        <f t="shared" si="7"/>
        <v>0.75059322615801494</v>
      </c>
    </row>
    <row r="11" spans="1:22" x14ac:dyDescent="0.2">
      <c r="A11" s="57" t="s">
        <v>128</v>
      </c>
      <c r="B11" s="32" t="s">
        <v>52</v>
      </c>
      <c r="C11" s="32" t="s">
        <v>156</v>
      </c>
      <c r="D11" s="44">
        <v>4</v>
      </c>
      <c r="E11" s="44">
        <v>20</v>
      </c>
      <c r="F11" s="68"/>
      <c r="G11" s="71">
        <v>8</v>
      </c>
      <c r="H11" s="44">
        <f t="shared" si="0"/>
        <v>120</v>
      </c>
      <c r="I11" s="62">
        <f t="shared" si="1"/>
        <v>75</v>
      </c>
      <c r="J11" s="59">
        <v>0.9</v>
      </c>
      <c r="K11" s="59">
        <v>0.7</v>
      </c>
      <c r="L11" s="44">
        <v>39</v>
      </c>
      <c r="M11" s="44">
        <v>29</v>
      </c>
      <c r="N11" s="60">
        <v>0.92500000000000004</v>
      </c>
      <c r="O11" s="60">
        <v>0.88888888888888884</v>
      </c>
      <c r="P11" s="61">
        <f t="shared" si="2"/>
        <v>0.90666666666666662</v>
      </c>
      <c r="Q11" s="32">
        <f t="shared" si="3"/>
        <v>1.1488095238095237</v>
      </c>
      <c r="R11" s="79">
        <v>1</v>
      </c>
      <c r="S11" s="32">
        <f t="shared" si="4"/>
        <v>0.61818181818181817</v>
      </c>
      <c r="T11" s="32">
        <f t="shared" si="5"/>
        <v>0.66324965132496494</v>
      </c>
      <c r="U11" s="32">
        <f t="shared" si="6"/>
        <v>1</v>
      </c>
      <c r="V11" s="83">
        <f t="shared" si="7"/>
        <v>0.67664416127805238</v>
      </c>
    </row>
    <row r="12" spans="1:22" x14ac:dyDescent="0.2">
      <c r="A12" s="57" t="s">
        <v>143</v>
      </c>
      <c r="B12" s="32" t="s">
        <v>52</v>
      </c>
      <c r="C12" s="32" t="s">
        <v>156</v>
      </c>
      <c r="D12" s="44">
        <v>0.5</v>
      </c>
      <c r="E12" s="44">
        <v>20</v>
      </c>
      <c r="F12" s="68"/>
      <c r="G12" s="71">
        <v>8</v>
      </c>
      <c r="H12" s="44">
        <f t="shared" si="0"/>
        <v>148</v>
      </c>
      <c r="I12" s="62">
        <f t="shared" si="1"/>
        <v>92.5</v>
      </c>
      <c r="J12" s="59">
        <v>0.9</v>
      </c>
      <c r="K12" s="59">
        <v>0.7</v>
      </c>
      <c r="L12" s="44">
        <v>45</v>
      </c>
      <c r="M12" s="44">
        <v>25</v>
      </c>
      <c r="N12" s="60">
        <v>0.92</v>
      </c>
      <c r="O12" s="60">
        <v>0.86363636363636365</v>
      </c>
      <c r="P12" s="61">
        <f t="shared" si="2"/>
        <v>0.7567567567567568</v>
      </c>
      <c r="Q12" s="32">
        <f t="shared" si="3"/>
        <v>1.1279942279942281</v>
      </c>
      <c r="R12" s="79">
        <v>0.94974999999999998</v>
      </c>
      <c r="S12" s="32">
        <f t="shared" si="4"/>
        <v>0.51597051597051602</v>
      </c>
      <c r="T12" s="32">
        <f t="shared" si="5"/>
        <v>0.61764760576476074</v>
      </c>
      <c r="U12" s="32">
        <f t="shared" si="6"/>
        <v>0.94974999999999998</v>
      </c>
      <c r="V12" s="83">
        <f t="shared" si="7"/>
        <v>0.60510315478087462</v>
      </c>
    </row>
    <row r="13" spans="1:22" x14ac:dyDescent="0.2">
      <c r="A13" s="70" t="s">
        <v>149</v>
      </c>
      <c r="B13" s="32" t="s">
        <v>52</v>
      </c>
      <c r="C13" s="32" t="s">
        <v>156</v>
      </c>
      <c r="D13" s="44">
        <v>1.5</v>
      </c>
      <c r="E13" s="44">
        <v>20</v>
      </c>
      <c r="F13" s="68"/>
      <c r="G13" s="71">
        <v>8</v>
      </c>
      <c r="H13" s="44">
        <f t="shared" si="0"/>
        <v>140</v>
      </c>
      <c r="I13" s="62">
        <f t="shared" si="1"/>
        <v>87.5</v>
      </c>
      <c r="J13" s="59">
        <v>0.9</v>
      </c>
      <c r="K13" s="59">
        <v>0.7</v>
      </c>
      <c r="L13" s="44">
        <v>54</v>
      </c>
      <c r="M13" s="44">
        <v>27</v>
      </c>
      <c r="N13" s="60">
        <v>0.92537313432835822</v>
      </c>
      <c r="O13" s="60">
        <v>0.7407407407407407</v>
      </c>
      <c r="P13" s="61">
        <f t="shared" si="2"/>
        <v>0.92571428571428571</v>
      </c>
      <c r="Q13" s="32">
        <f t="shared" si="3"/>
        <v>1.0431967148385057</v>
      </c>
      <c r="R13" s="79">
        <v>0.99900000000000011</v>
      </c>
      <c r="S13" s="32">
        <f t="shared" si="4"/>
        <v>0.63116883116883116</v>
      </c>
      <c r="T13" s="32">
        <f t="shared" si="5"/>
        <v>0.4318736397047766</v>
      </c>
      <c r="U13" s="32">
        <f t="shared" si="6"/>
        <v>0.99900000000000011</v>
      </c>
      <c r="V13" s="83">
        <f t="shared" si="7"/>
        <v>0.57826911189312347</v>
      </c>
    </row>
    <row r="14" spans="1:22" x14ac:dyDescent="0.2">
      <c r="A14" s="57" t="s">
        <v>142</v>
      </c>
      <c r="B14" s="32" t="s">
        <v>52</v>
      </c>
      <c r="C14" s="32" t="s">
        <v>156</v>
      </c>
      <c r="D14" s="44">
        <v>0</v>
      </c>
      <c r="E14" s="44">
        <v>20</v>
      </c>
      <c r="F14" s="68"/>
      <c r="G14" s="71">
        <v>8</v>
      </c>
      <c r="H14" s="44">
        <f t="shared" si="0"/>
        <v>152</v>
      </c>
      <c r="I14" s="62">
        <f t="shared" si="1"/>
        <v>95</v>
      </c>
      <c r="J14" s="59">
        <v>0.9</v>
      </c>
      <c r="K14" s="59">
        <v>0.7</v>
      </c>
      <c r="L14" s="44">
        <v>36</v>
      </c>
      <c r="M14" s="44">
        <v>25</v>
      </c>
      <c r="N14" s="60">
        <v>0.97297297297297303</v>
      </c>
      <c r="O14" s="60">
        <v>0.75</v>
      </c>
      <c r="P14" s="61">
        <f t="shared" si="2"/>
        <v>0.64210526315789473</v>
      </c>
      <c r="Q14" s="32">
        <f t="shared" si="3"/>
        <v>1.0762548262548264</v>
      </c>
      <c r="R14" s="79">
        <v>0.89850000000000008</v>
      </c>
      <c r="S14" s="32">
        <f t="shared" si="4"/>
        <v>0.43779904306220097</v>
      </c>
      <c r="T14" s="32">
        <f t="shared" si="5"/>
        <v>0.50429718421350245</v>
      </c>
      <c r="U14" s="32">
        <f t="shared" si="6"/>
        <v>0.89850000000000008</v>
      </c>
      <c r="V14" s="83">
        <f t="shared" si="7"/>
        <v>0.5137933022740665</v>
      </c>
    </row>
    <row r="15" spans="1:22" x14ac:dyDescent="0.2">
      <c r="A15" s="70" t="s">
        <v>148</v>
      </c>
      <c r="B15" s="32" t="s">
        <v>52</v>
      </c>
      <c r="C15" s="32" t="s">
        <v>156</v>
      </c>
      <c r="D15" s="44">
        <v>0</v>
      </c>
      <c r="E15" s="44">
        <v>20</v>
      </c>
      <c r="F15" s="68"/>
      <c r="G15" s="71">
        <v>8</v>
      </c>
      <c r="H15" s="44">
        <f t="shared" si="0"/>
        <v>152</v>
      </c>
      <c r="I15" s="62">
        <f t="shared" si="1"/>
        <v>95</v>
      </c>
      <c r="J15" s="59">
        <v>0.9</v>
      </c>
      <c r="K15" s="59">
        <v>0.7</v>
      </c>
      <c r="L15" s="44">
        <v>31</v>
      </c>
      <c r="M15" s="44">
        <v>15</v>
      </c>
      <c r="N15" s="60">
        <v>0.9642857142857143</v>
      </c>
      <c r="O15" s="60">
        <v>0.75</v>
      </c>
      <c r="P15" s="61">
        <f t="shared" si="2"/>
        <v>0.48421052631578948</v>
      </c>
      <c r="Q15" s="32">
        <f t="shared" si="3"/>
        <v>1.0714285714285714</v>
      </c>
      <c r="R15" s="79">
        <v>0.99800000000000011</v>
      </c>
      <c r="S15" s="32">
        <f t="shared" si="4"/>
        <v>0.33014354066985646</v>
      </c>
      <c r="T15" s="32">
        <f t="shared" si="5"/>
        <v>0.49372384937238484</v>
      </c>
      <c r="U15" s="32">
        <f t="shared" si="6"/>
        <v>0.99800000000000011</v>
      </c>
      <c r="V15" s="83">
        <f t="shared" si="7"/>
        <v>0.4705403255190086</v>
      </c>
    </row>
    <row r="16" spans="1:22" x14ac:dyDescent="0.2">
      <c r="A16" s="58" t="s">
        <v>60</v>
      </c>
      <c r="B16" s="32" t="s">
        <v>58</v>
      </c>
      <c r="C16" s="32" t="s">
        <v>158</v>
      </c>
      <c r="D16" s="44">
        <v>0</v>
      </c>
      <c r="E16" s="44">
        <v>20</v>
      </c>
      <c r="F16" s="69">
        <v>27</v>
      </c>
      <c r="G16" s="44">
        <v>8</v>
      </c>
      <c r="H16" s="44">
        <f t="shared" si="0"/>
        <v>125</v>
      </c>
      <c r="I16" s="62">
        <f t="shared" si="1"/>
        <v>93.75</v>
      </c>
      <c r="J16" s="59">
        <v>0.85</v>
      </c>
      <c r="K16" s="59">
        <v>0.7</v>
      </c>
      <c r="L16" s="44">
        <v>96</v>
      </c>
      <c r="M16" s="44">
        <v>20</v>
      </c>
      <c r="N16" s="60">
        <v>0.92920353982300885</v>
      </c>
      <c r="O16" s="60">
        <v>0.88461538461538458</v>
      </c>
      <c r="P16" s="61">
        <f t="shared" si="2"/>
        <v>1.2373333333333334</v>
      </c>
      <c r="Q16" s="32">
        <f t="shared" si="3"/>
        <v>1.1784584494110781</v>
      </c>
      <c r="R16" s="79">
        <v>1</v>
      </c>
      <c r="S16" s="32">
        <f t="shared" si="4"/>
        <v>0.84363636363636374</v>
      </c>
      <c r="T16" s="32">
        <f t="shared" si="5"/>
        <v>0.72820436866795191</v>
      </c>
      <c r="U16" s="32">
        <f t="shared" si="6"/>
        <v>1</v>
      </c>
      <c r="V16" s="83">
        <f t="shared" si="7"/>
        <v>0.80732832953694211</v>
      </c>
    </row>
    <row r="17" spans="1:22" x14ac:dyDescent="0.2">
      <c r="A17" s="58" t="s">
        <v>57</v>
      </c>
      <c r="B17" s="32" t="s">
        <v>58</v>
      </c>
      <c r="C17" s="32" t="s">
        <v>158</v>
      </c>
      <c r="D17" s="44">
        <v>3</v>
      </c>
      <c r="E17" s="44">
        <v>20</v>
      </c>
      <c r="F17" s="69"/>
      <c r="G17" s="44">
        <v>8</v>
      </c>
      <c r="H17" s="44">
        <f t="shared" si="0"/>
        <v>128</v>
      </c>
      <c r="I17" s="62">
        <f t="shared" si="1"/>
        <v>96</v>
      </c>
      <c r="J17" s="59">
        <v>0.85</v>
      </c>
      <c r="K17" s="59">
        <v>0.7</v>
      </c>
      <c r="L17" s="44">
        <v>112</v>
      </c>
      <c r="M17" s="44">
        <v>17</v>
      </c>
      <c r="N17" s="60">
        <v>0.93162393162393164</v>
      </c>
      <c r="O17" s="60">
        <v>0.80952380952380953</v>
      </c>
      <c r="P17" s="61">
        <f t="shared" si="2"/>
        <v>1.34375</v>
      </c>
      <c r="Q17" s="32">
        <f t="shared" si="3"/>
        <v>1.1262453699428492</v>
      </c>
      <c r="R17" s="79">
        <v>1</v>
      </c>
      <c r="S17" s="32">
        <f t="shared" si="4"/>
        <v>0.91619318181818188</v>
      </c>
      <c r="T17" s="32">
        <f t="shared" si="5"/>
        <v>0.61381621632667716</v>
      </c>
      <c r="U17" s="32">
        <f t="shared" si="6"/>
        <v>1</v>
      </c>
      <c r="V17" s="83">
        <f t="shared" si="7"/>
        <v>0.78850422916518659</v>
      </c>
    </row>
    <row r="18" spans="1:22" x14ac:dyDescent="0.2">
      <c r="A18" s="58" t="s">
        <v>71</v>
      </c>
      <c r="B18" s="32" t="s">
        <v>58</v>
      </c>
      <c r="C18" s="32" t="s">
        <v>158</v>
      </c>
      <c r="D18" s="44">
        <v>4</v>
      </c>
      <c r="E18" s="44">
        <v>20</v>
      </c>
      <c r="F18" s="69"/>
      <c r="G18" s="44">
        <v>8</v>
      </c>
      <c r="H18" s="44">
        <f t="shared" si="0"/>
        <v>120</v>
      </c>
      <c r="I18" s="62">
        <f t="shared" si="1"/>
        <v>90</v>
      </c>
      <c r="J18" s="59">
        <v>0.85</v>
      </c>
      <c r="K18" s="59">
        <v>0.7</v>
      </c>
      <c r="L18" s="44">
        <v>89</v>
      </c>
      <c r="M18" s="44">
        <v>4</v>
      </c>
      <c r="N18" s="60">
        <v>0.84615384615384615</v>
      </c>
      <c r="O18" s="60">
        <v>1</v>
      </c>
      <c r="P18" s="61">
        <f t="shared" si="2"/>
        <v>1.0333333333333334</v>
      </c>
      <c r="Q18" s="32">
        <f t="shared" si="3"/>
        <v>1.2120232708468004</v>
      </c>
      <c r="R18" s="79">
        <v>0.99900000000000011</v>
      </c>
      <c r="S18" s="32">
        <f t="shared" si="4"/>
        <v>0.7045454545454547</v>
      </c>
      <c r="T18" s="32">
        <f t="shared" si="5"/>
        <v>0.8017380109430321</v>
      </c>
      <c r="U18" s="32">
        <f t="shared" si="6"/>
        <v>0.99900000000000011</v>
      </c>
      <c r="V18" s="83">
        <f t="shared" si="7"/>
        <v>0.77772755946981909</v>
      </c>
    </row>
    <row r="19" spans="1:22" x14ac:dyDescent="0.2">
      <c r="A19" s="58" t="s">
        <v>122</v>
      </c>
      <c r="B19" s="32" t="s">
        <v>58</v>
      </c>
      <c r="C19" s="32" t="s">
        <v>158</v>
      </c>
      <c r="D19" s="44">
        <v>0.5</v>
      </c>
      <c r="E19" s="44">
        <v>20</v>
      </c>
      <c r="F19" s="69"/>
      <c r="G19" s="44">
        <v>8</v>
      </c>
      <c r="H19" s="44">
        <f t="shared" si="0"/>
        <v>148</v>
      </c>
      <c r="I19" s="62">
        <f t="shared" si="1"/>
        <v>111</v>
      </c>
      <c r="J19" s="59">
        <v>0.85</v>
      </c>
      <c r="K19" s="59">
        <v>0.7</v>
      </c>
      <c r="L19" s="44">
        <v>89</v>
      </c>
      <c r="M19" s="44">
        <v>25</v>
      </c>
      <c r="N19" s="60">
        <v>0.9375</v>
      </c>
      <c r="O19" s="60">
        <v>0.90909090909090906</v>
      </c>
      <c r="P19" s="61">
        <f t="shared" si="2"/>
        <v>1.027027027027027</v>
      </c>
      <c r="Q19" s="32">
        <f t="shared" si="3"/>
        <v>1.2008212375859435</v>
      </c>
      <c r="R19" s="79">
        <v>0.99974999999999992</v>
      </c>
      <c r="S19" s="32">
        <f t="shared" si="4"/>
        <v>0.70024570024570021</v>
      </c>
      <c r="T19" s="32">
        <f t="shared" si="5"/>
        <v>0.77719665271966532</v>
      </c>
      <c r="U19" s="32">
        <f t="shared" si="6"/>
        <v>0.99974999999999992</v>
      </c>
      <c r="V19" s="83">
        <f t="shared" si="7"/>
        <v>0.76482405883441451</v>
      </c>
    </row>
    <row r="20" spans="1:22" x14ac:dyDescent="0.2">
      <c r="A20" s="58" t="s">
        <v>69</v>
      </c>
      <c r="B20" s="32" t="s">
        <v>58</v>
      </c>
      <c r="C20" s="32" t="s">
        <v>158</v>
      </c>
      <c r="D20" s="44">
        <v>3</v>
      </c>
      <c r="E20" s="44">
        <v>20</v>
      </c>
      <c r="F20" s="69">
        <v>46.3</v>
      </c>
      <c r="G20" s="44">
        <v>8</v>
      </c>
      <c r="H20" s="44">
        <f t="shared" si="0"/>
        <v>81.7</v>
      </c>
      <c r="I20" s="62">
        <f t="shared" si="1"/>
        <v>61.275000000000006</v>
      </c>
      <c r="J20" s="59">
        <v>0.85</v>
      </c>
      <c r="K20" s="59">
        <v>0.7</v>
      </c>
      <c r="L20" s="44">
        <v>63</v>
      </c>
      <c r="M20" s="44">
        <v>8</v>
      </c>
      <c r="N20" s="60">
        <v>0.82978723404255317</v>
      </c>
      <c r="O20" s="60">
        <v>0.92307692307692313</v>
      </c>
      <c r="P20" s="61">
        <f t="shared" si="2"/>
        <v>1.1587107303141573</v>
      </c>
      <c r="Q20" s="32">
        <f t="shared" si="3"/>
        <v>1.1474507970127497</v>
      </c>
      <c r="R20" s="79">
        <v>0.99974999999999992</v>
      </c>
      <c r="S20" s="32">
        <f t="shared" si="4"/>
        <v>0.79003004339601635</v>
      </c>
      <c r="T20" s="32">
        <f t="shared" si="5"/>
        <v>0.66027295948065157</v>
      </c>
      <c r="U20" s="32">
        <f t="shared" si="6"/>
        <v>0.99974999999999992</v>
      </c>
      <c r="V20" s="83">
        <f t="shared" si="7"/>
        <v>0.75261135129450063</v>
      </c>
    </row>
    <row r="21" spans="1:22" x14ac:dyDescent="0.2">
      <c r="A21" s="58" t="s">
        <v>121</v>
      </c>
      <c r="B21" s="32" t="s">
        <v>58</v>
      </c>
      <c r="C21" s="32" t="s">
        <v>158</v>
      </c>
      <c r="D21" s="44">
        <v>3</v>
      </c>
      <c r="E21" s="44">
        <v>20</v>
      </c>
      <c r="F21" s="69"/>
      <c r="G21" s="44">
        <v>8</v>
      </c>
      <c r="H21" s="44">
        <f t="shared" si="0"/>
        <v>128</v>
      </c>
      <c r="I21" s="62">
        <f t="shared" si="1"/>
        <v>96</v>
      </c>
      <c r="J21" s="59">
        <v>0.85</v>
      </c>
      <c r="K21" s="59">
        <v>0.7</v>
      </c>
      <c r="L21" s="44">
        <v>59</v>
      </c>
      <c r="M21" s="44">
        <v>10</v>
      </c>
      <c r="N21" s="60">
        <v>0.93181818181818177</v>
      </c>
      <c r="O21" s="60">
        <v>1</v>
      </c>
      <c r="P21" s="61">
        <f t="shared" si="2"/>
        <v>0.71875</v>
      </c>
      <c r="Q21" s="32">
        <f t="shared" si="3"/>
        <v>1.2624140565317035</v>
      </c>
      <c r="R21" s="79">
        <v>0.99875000000000014</v>
      </c>
      <c r="S21" s="32">
        <f t="shared" si="4"/>
        <v>0.49005681818181823</v>
      </c>
      <c r="T21" s="32">
        <f t="shared" si="5"/>
        <v>0.91213389121338884</v>
      </c>
      <c r="U21" s="32">
        <f t="shared" si="6"/>
        <v>0.99875000000000014</v>
      </c>
      <c r="V21" s="83">
        <f t="shared" si="7"/>
        <v>0.73086081922784318</v>
      </c>
    </row>
    <row r="22" spans="1:22" x14ac:dyDescent="0.2">
      <c r="A22" s="56" t="s">
        <v>123</v>
      </c>
      <c r="B22" s="32" t="s">
        <v>58</v>
      </c>
      <c r="C22" s="32" t="s">
        <v>158</v>
      </c>
      <c r="D22" s="44">
        <v>4</v>
      </c>
      <c r="E22" s="44">
        <v>20</v>
      </c>
      <c r="F22" s="69"/>
      <c r="G22" s="44">
        <v>8</v>
      </c>
      <c r="H22" s="44">
        <f t="shared" si="0"/>
        <v>120</v>
      </c>
      <c r="I22" s="62">
        <f t="shared" si="1"/>
        <v>90</v>
      </c>
      <c r="J22" s="59">
        <v>0.85</v>
      </c>
      <c r="K22" s="59">
        <v>0.7</v>
      </c>
      <c r="L22" s="44">
        <v>90</v>
      </c>
      <c r="M22" s="44">
        <v>14</v>
      </c>
      <c r="N22" s="60">
        <v>0.87142857142857144</v>
      </c>
      <c r="O22" s="60">
        <v>0.80769230769230771</v>
      </c>
      <c r="P22" s="61">
        <f t="shared" si="2"/>
        <v>1.1555555555555554</v>
      </c>
      <c r="Q22" s="32">
        <f t="shared" si="3"/>
        <v>1.0895281189398838</v>
      </c>
      <c r="R22" s="79">
        <v>0.99974999999999992</v>
      </c>
      <c r="S22" s="32">
        <f t="shared" si="4"/>
        <v>0.78787878787878785</v>
      </c>
      <c r="T22" s="32">
        <f t="shared" si="5"/>
        <v>0.53337624718377885</v>
      </c>
      <c r="U22" s="32">
        <f t="shared" si="6"/>
        <v>0.99974999999999992</v>
      </c>
      <c r="V22" s="83">
        <f t="shared" si="7"/>
        <v>0.69453976577815502</v>
      </c>
    </row>
    <row r="23" spans="1:22" x14ac:dyDescent="0.2">
      <c r="A23" s="58" t="s">
        <v>59</v>
      </c>
      <c r="B23" s="32" t="s">
        <v>58</v>
      </c>
      <c r="C23" s="32" t="s">
        <v>158</v>
      </c>
      <c r="D23" s="44">
        <v>3</v>
      </c>
      <c r="E23" s="44">
        <v>20</v>
      </c>
      <c r="F23" s="69"/>
      <c r="G23" s="44">
        <v>8</v>
      </c>
      <c r="H23" s="44">
        <f t="shared" si="0"/>
        <v>128</v>
      </c>
      <c r="I23" s="62">
        <f t="shared" si="1"/>
        <v>96</v>
      </c>
      <c r="J23" s="59">
        <v>0.85</v>
      </c>
      <c r="K23" s="59">
        <v>0.7</v>
      </c>
      <c r="L23" s="44">
        <v>98</v>
      </c>
      <c r="M23" s="44">
        <v>12</v>
      </c>
      <c r="N23" s="60">
        <v>0.9375</v>
      </c>
      <c r="O23" s="60">
        <v>0.75</v>
      </c>
      <c r="P23" s="61">
        <f t="shared" si="2"/>
        <v>1.1458333333333333</v>
      </c>
      <c r="Q23" s="32">
        <f t="shared" si="3"/>
        <v>1.08718487394958</v>
      </c>
      <c r="R23" s="79">
        <v>1</v>
      </c>
      <c r="S23" s="32">
        <f t="shared" si="4"/>
        <v>0.78125</v>
      </c>
      <c r="T23" s="32">
        <f t="shared" si="5"/>
        <v>0.52824267782426804</v>
      </c>
      <c r="U23" s="32">
        <f t="shared" si="6"/>
        <v>1</v>
      </c>
      <c r="V23" s="83">
        <f t="shared" si="7"/>
        <v>0.68927170502092061</v>
      </c>
    </row>
    <row r="24" spans="1:22" x14ac:dyDescent="0.2">
      <c r="A24" s="58" t="s">
        <v>68</v>
      </c>
      <c r="B24" s="32" t="s">
        <v>58</v>
      </c>
      <c r="C24" s="32" t="s">
        <v>158</v>
      </c>
      <c r="D24" s="44">
        <v>0</v>
      </c>
      <c r="E24" s="44">
        <v>20</v>
      </c>
      <c r="F24" s="69"/>
      <c r="G24" s="44">
        <v>8</v>
      </c>
      <c r="H24" s="44">
        <f t="shared" si="0"/>
        <v>152</v>
      </c>
      <c r="I24" s="62">
        <f t="shared" si="1"/>
        <v>114</v>
      </c>
      <c r="J24" s="59">
        <v>0.85</v>
      </c>
      <c r="K24" s="59">
        <v>0.7</v>
      </c>
      <c r="L24" s="44">
        <v>109</v>
      </c>
      <c r="M24" s="44">
        <v>16</v>
      </c>
      <c r="N24" s="60">
        <v>0.93700787401574803</v>
      </c>
      <c r="O24" s="60">
        <v>0.7407407407407407</v>
      </c>
      <c r="P24" s="61">
        <f t="shared" si="2"/>
        <v>1.0964912280701755</v>
      </c>
      <c r="Q24" s="32">
        <f t="shared" si="3"/>
        <v>1.0802816314627339</v>
      </c>
      <c r="R24" s="79">
        <v>0.99950000000000006</v>
      </c>
      <c r="S24" s="32">
        <f t="shared" si="4"/>
        <v>0.7476076555023925</v>
      </c>
      <c r="T24" s="32">
        <f t="shared" si="5"/>
        <v>0.51311908884471746</v>
      </c>
      <c r="U24" s="32">
        <f t="shared" si="6"/>
        <v>0.99950000000000006</v>
      </c>
      <c r="V24" s="83">
        <f t="shared" si="7"/>
        <v>0.6672770349561995</v>
      </c>
    </row>
    <row r="25" spans="1:22" x14ac:dyDescent="0.2">
      <c r="A25" s="58" t="s">
        <v>74</v>
      </c>
      <c r="B25" s="32" t="s">
        <v>58</v>
      </c>
      <c r="C25" s="32" t="s">
        <v>158</v>
      </c>
      <c r="D25" s="44">
        <v>10</v>
      </c>
      <c r="E25" s="44">
        <v>20</v>
      </c>
      <c r="F25" s="69"/>
      <c r="G25" s="44"/>
      <c r="H25" s="44">
        <f t="shared" si="0"/>
        <v>80</v>
      </c>
      <c r="I25" s="62">
        <f t="shared" si="1"/>
        <v>60</v>
      </c>
      <c r="J25" s="59">
        <v>0.85</v>
      </c>
      <c r="K25" s="59">
        <v>0.7</v>
      </c>
      <c r="L25" s="44">
        <v>30</v>
      </c>
      <c r="M25" s="44">
        <v>9</v>
      </c>
      <c r="N25" s="60">
        <v>0.88095238095238093</v>
      </c>
      <c r="O25" s="60">
        <v>0.94117647058823528</v>
      </c>
      <c r="P25" s="61">
        <f t="shared" si="2"/>
        <v>0.65</v>
      </c>
      <c r="Q25" s="32">
        <f t="shared" si="3"/>
        <v>1.1904761904761907</v>
      </c>
      <c r="R25" s="79">
        <v>1</v>
      </c>
      <c r="S25" s="32">
        <f t="shared" si="4"/>
        <v>0.44318181818181823</v>
      </c>
      <c r="T25" s="32">
        <f t="shared" si="5"/>
        <v>0.75453277545327802</v>
      </c>
      <c r="U25" s="32">
        <f t="shared" si="6"/>
        <v>1</v>
      </c>
      <c r="V25" s="83">
        <f t="shared" si="7"/>
        <v>0.63897156713579328</v>
      </c>
    </row>
    <row r="26" spans="1:22" x14ac:dyDescent="0.2">
      <c r="A26" s="58" t="s">
        <v>67</v>
      </c>
      <c r="B26" s="32" t="s">
        <v>58</v>
      </c>
      <c r="C26" s="32" t="s">
        <v>158</v>
      </c>
      <c r="D26" s="44">
        <v>1</v>
      </c>
      <c r="E26" s="44">
        <v>20</v>
      </c>
      <c r="F26" s="69"/>
      <c r="G26" s="44">
        <v>8</v>
      </c>
      <c r="H26" s="44">
        <f t="shared" si="0"/>
        <v>144</v>
      </c>
      <c r="I26" s="62">
        <f t="shared" si="1"/>
        <v>108</v>
      </c>
      <c r="J26" s="59">
        <v>0.85</v>
      </c>
      <c r="K26" s="59">
        <v>0.7</v>
      </c>
      <c r="L26" s="44">
        <v>78</v>
      </c>
      <c r="M26" s="44">
        <v>14</v>
      </c>
      <c r="N26" s="60">
        <v>0.89772727272727271</v>
      </c>
      <c r="O26" s="60">
        <v>0.77777777777777779</v>
      </c>
      <c r="P26" s="61">
        <f t="shared" si="2"/>
        <v>0.85185185185185186</v>
      </c>
      <c r="Q26" s="32">
        <f t="shared" si="3"/>
        <v>1.083630421865716</v>
      </c>
      <c r="R26" s="79">
        <v>0.99974999999999992</v>
      </c>
      <c r="S26" s="32">
        <f t="shared" si="4"/>
        <v>0.58080808080808088</v>
      </c>
      <c r="T26" s="32">
        <f t="shared" si="5"/>
        <v>0.52045560204556029</v>
      </c>
      <c r="U26" s="32">
        <f t="shared" si="6"/>
        <v>0.99974999999999992</v>
      </c>
      <c r="V26" s="83">
        <f t="shared" si="7"/>
        <v>0.59554365728413861</v>
      </c>
    </row>
    <row r="27" spans="1:22" x14ac:dyDescent="0.2">
      <c r="A27" s="70" t="s">
        <v>150</v>
      </c>
      <c r="B27" s="71" t="s">
        <v>58</v>
      </c>
      <c r="C27" s="71" t="s">
        <v>158</v>
      </c>
      <c r="D27" s="44">
        <v>1</v>
      </c>
      <c r="E27" s="44">
        <v>20</v>
      </c>
      <c r="F27" s="69"/>
      <c r="G27" s="44">
        <v>8</v>
      </c>
      <c r="H27" s="44">
        <f t="shared" si="0"/>
        <v>144</v>
      </c>
      <c r="I27" s="62">
        <f t="shared" si="1"/>
        <v>108</v>
      </c>
      <c r="J27" s="59">
        <v>0.85</v>
      </c>
      <c r="K27" s="59">
        <v>0.7</v>
      </c>
      <c r="L27" s="44">
        <v>81</v>
      </c>
      <c r="M27" s="44">
        <v>27</v>
      </c>
      <c r="N27" s="60">
        <v>0.84444444444444444</v>
      </c>
      <c r="O27" s="60">
        <v>0.72727272727272729</v>
      </c>
      <c r="P27" s="61">
        <f t="shared" si="2"/>
        <v>1</v>
      </c>
      <c r="Q27" s="32">
        <f t="shared" si="3"/>
        <v>1.0162125456243105</v>
      </c>
      <c r="R27" s="79">
        <v>0.99875000000000003</v>
      </c>
      <c r="S27" s="32">
        <f t="shared" si="4"/>
        <v>0.68181818181818188</v>
      </c>
      <c r="T27" s="32">
        <f t="shared" si="5"/>
        <v>0.37275685727568614</v>
      </c>
      <c r="U27" s="32">
        <f t="shared" si="6"/>
        <v>0.99875000000000003</v>
      </c>
      <c r="V27" s="83">
        <f t="shared" si="7"/>
        <v>0.57443376759224063</v>
      </c>
    </row>
    <row r="28" spans="1:22" x14ac:dyDescent="0.2">
      <c r="A28" s="58" t="s">
        <v>72</v>
      </c>
      <c r="B28" s="32" t="s">
        <v>58</v>
      </c>
      <c r="C28" s="32" t="s">
        <v>158</v>
      </c>
      <c r="D28" s="44">
        <v>4</v>
      </c>
      <c r="E28" s="44">
        <v>20</v>
      </c>
      <c r="F28" s="69"/>
      <c r="G28" s="44">
        <v>8</v>
      </c>
      <c r="H28" s="44">
        <f t="shared" si="0"/>
        <v>120</v>
      </c>
      <c r="I28" s="62">
        <f t="shared" si="1"/>
        <v>90</v>
      </c>
      <c r="J28" s="59">
        <v>0.85</v>
      </c>
      <c r="K28" s="59">
        <v>0.7</v>
      </c>
      <c r="L28" s="44">
        <v>56</v>
      </c>
      <c r="M28" s="44">
        <v>19</v>
      </c>
      <c r="N28" s="60">
        <v>0.83333333333333337</v>
      </c>
      <c r="O28" s="60">
        <v>0.73684210526315785</v>
      </c>
      <c r="P28" s="61">
        <f t="shared" si="2"/>
        <v>0.83333333333333337</v>
      </c>
      <c r="Q28" s="32">
        <f t="shared" si="3"/>
        <v>1.0165118679050567</v>
      </c>
      <c r="R28" s="79">
        <v>0.99974999999999992</v>
      </c>
      <c r="S28" s="32">
        <f t="shared" si="4"/>
        <v>0.56818181818181823</v>
      </c>
      <c r="T28" s="32">
        <f t="shared" si="5"/>
        <v>0.37341261102547141</v>
      </c>
      <c r="U28" s="32">
        <f t="shared" si="6"/>
        <v>0.99974999999999992</v>
      </c>
      <c r="V28" s="83">
        <f t="shared" si="7"/>
        <v>0.52369249314328037</v>
      </c>
    </row>
    <row r="29" spans="1:22" x14ac:dyDescent="0.2">
      <c r="A29" s="58" t="s">
        <v>62</v>
      </c>
      <c r="B29" s="32" t="s">
        <v>58</v>
      </c>
      <c r="C29" s="32" t="s">
        <v>158</v>
      </c>
      <c r="D29" s="44">
        <v>0</v>
      </c>
      <c r="E29" s="44">
        <v>20</v>
      </c>
      <c r="F29" s="69">
        <v>76</v>
      </c>
      <c r="G29" s="44">
        <v>8</v>
      </c>
      <c r="H29" s="44">
        <f t="shared" si="0"/>
        <v>76</v>
      </c>
      <c r="I29" s="62">
        <f t="shared" si="1"/>
        <v>57</v>
      </c>
      <c r="J29" s="59">
        <v>0.85</v>
      </c>
      <c r="K29" s="59">
        <v>0.7</v>
      </c>
      <c r="L29" s="44">
        <v>64</v>
      </c>
      <c r="M29" s="44">
        <v>15</v>
      </c>
      <c r="N29" s="60">
        <v>0.90666666666666662</v>
      </c>
      <c r="O29" s="60">
        <v>0.68421052631578949</v>
      </c>
      <c r="P29" s="61">
        <f t="shared" si="2"/>
        <v>1.3859649122807018</v>
      </c>
      <c r="Q29" s="32">
        <f t="shared" si="3"/>
        <v>1.0220551378446117</v>
      </c>
      <c r="R29" s="79">
        <v>1</v>
      </c>
      <c r="S29" s="32">
        <f t="shared" si="4"/>
        <v>0.94497607655502402</v>
      </c>
      <c r="T29" s="32">
        <f t="shared" si="5"/>
        <v>0.38555677897673085</v>
      </c>
      <c r="U29" s="32">
        <f t="shared" si="6"/>
        <v>1</v>
      </c>
      <c r="V29" s="83">
        <f t="shared" si="7"/>
        <v>0.69873978498928968</v>
      </c>
    </row>
    <row r="30" spans="1:22" x14ac:dyDescent="0.2">
      <c r="A30" s="58" t="s">
        <v>65</v>
      </c>
      <c r="B30" s="32" t="s">
        <v>58</v>
      </c>
      <c r="C30" s="32" t="s">
        <v>158</v>
      </c>
      <c r="D30" s="44">
        <v>0</v>
      </c>
      <c r="E30" s="44">
        <v>20</v>
      </c>
      <c r="F30" s="69"/>
      <c r="G30" s="44">
        <v>8</v>
      </c>
      <c r="H30" s="44">
        <f t="shared" si="0"/>
        <v>152</v>
      </c>
      <c r="I30" s="62">
        <f t="shared" si="1"/>
        <v>114</v>
      </c>
      <c r="J30" s="59">
        <v>0.85</v>
      </c>
      <c r="K30" s="59">
        <v>0.7</v>
      </c>
      <c r="L30" s="44">
        <v>20</v>
      </c>
      <c r="M30" s="44">
        <v>4</v>
      </c>
      <c r="N30" s="60">
        <v>0.75757575757575757</v>
      </c>
      <c r="O30" s="60">
        <v>0.8</v>
      </c>
      <c r="P30" s="61">
        <f t="shared" si="2"/>
        <v>0.21052631578947367</v>
      </c>
      <c r="Q30" s="32">
        <f t="shared" si="3"/>
        <v>1.0170613700025466</v>
      </c>
      <c r="R30" s="79">
        <v>1</v>
      </c>
      <c r="S30" s="32">
        <f t="shared" si="4"/>
        <v>0.14354066985645933</v>
      </c>
      <c r="T30" s="32">
        <f t="shared" si="5"/>
        <v>0.37461645746164601</v>
      </c>
      <c r="U30" s="32">
        <f t="shared" si="6"/>
        <v>1</v>
      </c>
      <c r="V30" s="83">
        <f t="shared" si="7"/>
        <v>0.33317070729314741</v>
      </c>
    </row>
    <row r="31" spans="1:22" x14ac:dyDescent="0.2">
      <c r="A31" s="58" t="s">
        <v>99</v>
      </c>
      <c r="B31" s="32" t="s">
        <v>58</v>
      </c>
      <c r="C31" s="32" t="s">
        <v>158</v>
      </c>
      <c r="D31" s="44">
        <v>0</v>
      </c>
      <c r="E31" s="44">
        <v>20</v>
      </c>
      <c r="F31" s="69"/>
      <c r="G31" s="44"/>
      <c r="H31" s="44">
        <f t="shared" si="0"/>
        <v>160</v>
      </c>
      <c r="I31" s="62">
        <f t="shared" si="1"/>
        <v>120</v>
      </c>
      <c r="J31" s="59">
        <v>0.85</v>
      </c>
      <c r="K31" s="59">
        <v>0.7</v>
      </c>
      <c r="L31" s="44"/>
      <c r="M31" s="44"/>
      <c r="N31" s="60">
        <v>0.83561643835616439</v>
      </c>
      <c r="O31" s="60">
        <v>0.93333333333333335</v>
      </c>
      <c r="P31" s="61">
        <f t="shared" si="2"/>
        <v>0</v>
      </c>
      <c r="Q31" s="32">
        <f t="shared" si="3"/>
        <v>1.1582057480526458</v>
      </c>
      <c r="R31" s="79">
        <v>0</v>
      </c>
      <c r="S31" s="32">
        <f t="shared" si="4"/>
        <v>0</v>
      </c>
      <c r="T31" s="32">
        <f t="shared" si="5"/>
        <v>0.68383485221910167</v>
      </c>
      <c r="U31" s="32">
        <f t="shared" si="6"/>
        <v>0</v>
      </c>
      <c r="V31" s="83">
        <f t="shared" si="7"/>
        <v>0.30772568349859575</v>
      </c>
    </row>
    <row r="32" spans="1:22" x14ac:dyDescent="0.2">
      <c r="A32" s="58" t="s">
        <v>66</v>
      </c>
      <c r="B32" s="32" t="s">
        <v>58</v>
      </c>
      <c r="C32" s="32" t="s">
        <v>158</v>
      </c>
      <c r="D32" s="44">
        <v>0</v>
      </c>
      <c r="E32" s="44">
        <v>20</v>
      </c>
      <c r="F32" s="69"/>
      <c r="G32" s="44"/>
      <c r="H32" s="44">
        <f t="shared" si="0"/>
        <v>160</v>
      </c>
      <c r="I32" s="62">
        <f t="shared" si="1"/>
        <v>120</v>
      </c>
      <c r="J32" s="59">
        <v>0.85</v>
      </c>
      <c r="K32" s="59">
        <v>0.7</v>
      </c>
      <c r="L32" s="44"/>
      <c r="M32" s="44"/>
      <c r="N32" s="60">
        <v>0.78260869565217395</v>
      </c>
      <c r="O32" s="60">
        <v>0.7142857142857143</v>
      </c>
      <c r="P32" s="61">
        <f t="shared" si="2"/>
        <v>0</v>
      </c>
      <c r="Q32" s="32">
        <f t="shared" si="3"/>
        <v>0.97056213789863777</v>
      </c>
      <c r="R32" s="79">
        <v>0.99950000000000006</v>
      </c>
      <c r="S32" s="32">
        <f t="shared" si="4"/>
        <v>0</v>
      </c>
      <c r="T32" s="32">
        <f t="shared" si="5"/>
        <v>0.2727461732373504</v>
      </c>
      <c r="U32" s="32">
        <f t="shared" si="6"/>
        <v>0.99950000000000006</v>
      </c>
      <c r="V32" s="83">
        <f t="shared" si="7"/>
        <v>0.22268577795680769</v>
      </c>
    </row>
    <row r="33" spans="1:22" x14ac:dyDescent="0.2">
      <c r="A33" s="70" t="s">
        <v>139</v>
      </c>
      <c r="B33" s="71" t="s">
        <v>58</v>
      </c>
      <c r="C33" s="71" t="s">
        <v>159</v>
      </c>
      <c r="D33" s="44">
        <v>2</v>
      </c>
      <c r="E33" s="44">
        <v>20</v>
      </c>
      <c r="F33" s="69"/>
      <c r="G33" s="44"/>
      <c r="H33" s="44">
        <f t="shared" si="0"/>
        <v>144</v>
      </c>
      <c r="I33" s="62">
        <f t="shared" si="1"/>
        <v>108</v>
      </c>
      <c r="J33" s="59">
        <v>0.85</v>
      </c>
      <c r="K33" s="59">
        <v>0.7</v>
      </c>
      <c r="L33" s="44">
        <v>87</v>
      </c>
      <c r="M33" s="44">
        <v>16</v>
      </c>
      <c r="N33" s="60">
        <v>0.81395348837209303</v>
      </c>
      <c r="O33" s="60">
        <v>1</v>
      </c>
      <c r="P33" s="61">
        <f t="shared" si="2"/>
        <v>0.95370370370370372</v>
      </c>
      <c r="Q33" s="32">
        <f t="shared" si="3"/>
        <v>1.1930818839163573</v>
      </c>
      <c r="R33" s="79">
        <v>0.99849999999999994</v>
      </c>
      <c r="S33" s="32">
        <f t="shared" si="4"/>
        <v>0.6502525252525253</v>
      </c>
      <c r="T33" s="32">
        <f t="shared" si="5"/>
        <v>0.76024131555901531</v>
      </c>
      <c r="U33" s="32">
        <f t="shared" si="6"/>
        <v>0.99849999999999994</v>
      </c>
      <c r="V33" s="83">
        <f t="shared" si="7"/>
        <v>0.73457222836519331</v>
      </c>
    </row>
    <row r="34" spans="1:22" x14ac:dyDescent="0.2">
      <c r="A34" s="70" t="s">
        <v>151</v>
      </c>
      <c r="B34" s="71" t="s">
        <v>58</v>
      </c>
      <c r="C34" s="71" t="s">
        <v>159</v>
      </c>
      <c r="D34" s="44">
        <v>0</v>
      </c>
      <c r="E34" s="44">
        <v>20</v>
      </c>
      <c r="F34" s="69"/>
      <c r="G34" s="44"/>
      <c r="H34" s="44">
        <f t="shared" si="0"/>
        <v>160</v>
      </c>
      <c r="I34" s="62">
        <f t="shared" si="1"/>
        <v>120</v>
      </c>
      <c r="J34" s="59">
        <v>0.85</v>
      </c>
      <c r="K34" s="59">
        <v>0.7</v>
      </c>
      <c r="L34" s="44">
        <v>41</v>
      </c>
      <c r="M34" s="44">
        <v>16</v>
      </c>
      <c r="N34" s="60">
        <v>1</v>
      </c>
      <c r="O34" s="60">
        <v>1</v>
      </c>
      <c r="P34" s="61">
        <f t="shared" si="2"/>
        <v>0.47499999999999998</v>
      </c>
      <c r="Q34" s="32">
        <f t="shared" si="3"/>
        <v>1.3025210084033614</v>
      </c>
      <c r="R34" s="79">
        <v>0.99966666666666659</v>
      </c>
      <c r="S34" s="32">
        <f t="shared" si="4"/>
        <v>0.32386363636363635</v>
      </c>
      <c r="T34" s="32">
        <f t="shared" si="5"/>
        <v>1</v>
      </c>
      <c r="U34" s="32">
        <f t="shared" si="6"/>
        <v>0.99966666666666659</v>
      </c>
      <c r="V34" s="83">
        <f t="shared" si="7"/>
        <v>0.69570530303030298</v>
      </c>
    </row>
    <row r="35" spans="1:22" x14ac:dyDescent="0.2">
      <c r="A35" s="70" t="s">
        <v>147</v>
      </c>
      <c r="B35" s="71" t="s">
        <v>58</v>
      </c>
      <c r="C35" s="71" t="s">
        <v>159</v>
      </c>
      <c r="D35" s="44">
        <v>1</v>
      </c>
      <c r="E35" s="44">
        <v>20</v>
      </c>
      <c r="F35" s="69"/>
      <c r="G35" s="44"/>
      <c r="H35" s="44">
        <f t="shared" si="0"/>
        <v>152</v>
      </c>
      <c r="I35" s="62">
        <f t="shared" si="1"/>
        <v>114</v>
      </c>
      <c r="J35" s="59">
        <v>0.85</v>
      </c>
      <c r="K35" s="59">
        <v>0.7</v>
      </c>
      <c r="L35" s="44">
        <v>56</v>
      </c>
      <c r="M35" s="44">
        <v>11</v>
      </c>
      <c r="N35" s="60">
        <v>0.9</v>
      </c>
      <c r="O35" s="60">
        <v>0.5</v>
      </c>
      <c r="P35" s="61">
        <f t="shared" si="2"/>
        <v>0.58771929824561409</v>
      </c>
      <c r="Q35" s="32">
        <f t="shared" si="3"/>
        <v>0.88655462184873945</v>
      </c>
      <c r="R35" s="79">
        <v>0.99974999999999992</v>
      </c>
      <c r="S35" s="32">
        <f t="shared" si="4"/>
        <v>0.40071770334928236</v>
      </c>
      <c r="T35" s="32">
        <f t="shared" si="5"/>
        <v>8.8702928870292852E-2</v>
      </c>
      <c r="U35" s="32">
        <f t="shared" si="6"/>
        <v>0.99974999999999992</v>
      </c>
      <c r="V35" s="83">
        <f t="shared" si="7"/>
        <v>0.32021428449880884</v>
      </c>
    </row>
    <row r="36" spans="1:22" x14ac:dyDescent="0.2">
      <c r="A36" s="70" t="s">
        <v>152</v>
      </c>
      <c r="B36" s="71" t="s">
        <v>58</v>
      </c>
      <c r="C36" s="71" t="s">
        <v>159</v>
      </c>
      <c r="D36" s="44">
        <v>0</v>
      </c>
      <c r="E36" s="44">
        <v>20</v>
      </c>
      <c r="F36" s="69"/>
      <c r="G36" s="44"/>
      <c r="H36" s="44">
        <f t="shared" si="0"/>
        <v>160</v>
      </c>
      <c r="I36" s="62">
        <f t="shared" si="1"/>
        <v>120</v>
      </c>
      <c r="J36" s="59">
        <v>0.85</v>
      </c>
      <c r="K36" s="59">
        <v>0.7</v>
      </c>
      <c r="L36" s="44">
        <v>64</v>
      </c>
      <c r="M36" s="44">
        <v>15</v>
      </c>
      <c r="N36" s="60">
        <v>0.88636363636363635</v>
      </c>
      <c r="O36" s="60">
        <v>0.45454545454545453</v>
      </c>
      <c r="P36" s="61">
        <f t="shared" si="2"/>
        <v>0.65833333333333333</v>
      </c>
      <c r="Q36" s="32">
        <f t="shared" si="3"/>
        <v>0.84606569900687545</v>
      </c>
      <c r="R36" s="79">
        <v>0.94925000000000015</v>
      </c>
      <c r="S36" s="32">
        <f t="shared" si="4"/>
        <v>0.44886363636363641</v>
      </c>
      <c r="T36" s="32">
        <f t="shared" si="5"/>
        <v>0</v>
      </c>
      <c r="U36" s="32">
        <f t="shared" si="6"/>
        <v>0.94925000000000015</v>
      </c>
      <c r="V36" s="83">
        <f t="shared" si="7"/>
        <v>0.29691363636363644</v>
      </c>
    </row>
    <row r="37" spans="1:22" x14ac:dyDescent="0.2">
      <c r="A37" s="58" t="s">
        <v>81</v>
      </c>
      <c r="B37" s="32" t="s">
        <v>77</v>
      </c>
      <c r="C37" s="32" t="s">
        <v>157</v>
      </c>
      <c r="D37" s="44">
        <v>2</v>
      </c>
      <c r="E37" s="44">
        <v>20</v>
      </c>
      <c r="F37" s="69"/>
      <c r="G37" s="44">
        <v>8</v>
      </c>
      <c r="H37" s="44">
        <f t="shared" si="0"/>
        <v>136</v>
      </c>
      <c r="I37" s="62">
        <f t="shared" si="1"/>
        <v>51</v>
      </c>
      <c r="J37" s="59">
        <v>0.73</v>
      </c>
      <c r="K37" s="59"/>
      <c r="L37" s="44">
        <v>45</v>
      </c>
      <c r="M37" s="44">
        <v>11</v>
      </c>
      <c r="N37" s="60">
        <v>0.83</v>
      </c>
      <c r="O37" s="59"/>
      <c r="P37" s="61">
        <f t="shared" ref="P37:P62" si="8">SUM(L37+M37)/I37</f>
        <v>1.0980392156862746</v>
      </c>
      <c r="Q37" s="32">
        <f t="shared" ref="Q37:Q62" si="9">IF(O37=0,(N37/J37), ((O37/K37)+(N37/J37))/2)</f>
        <v>1.1369863013698629</v>
      </c>
      <c r="R37" s="79">
        <v>0.99762499999999987</v>
      </c>
      <c r="S37" s="32">
        <f t="shared" ref="S37:S62" si="10">(P37-(MIN($P$5:$P$62)))/(MAX($P$5:$P$62)-MIN($P$5:$P$62))</f>
        <v>0.74866310160427818</v>
      </c>
      <c r="T37" s="32">
        <f t="shared" ref="T37:T62" si="11">(Q37-(MIN($Q$5:$Q$62)))/(MAX($Q$5:$Q$62)-MIN($Q$5:$Q$62))</f>
        <v>0.63734739496761594</v>
      </c>
      <c r="U37" s="32">
        <f t="shared" ref="U37:U62" si="12">(R37-(MIN($R$5:$R$62)))/(MAX($R$5:$R$62)-MIN($R$5:$R$62))</f>
        <v>0.99762499999999987</v>
      </c>
      <c r="V37" s="83">
        <f t="shared" ref="V37:V62" si="13">(0.45*S37)+(0.45*T37)+(0.1*U37)</f>
        <v>0.72346722345735237</v>
      </c>
    </row>
    <row r="38" spans="1:22" x14ac:dyDescent="0.2">
      <c r="A38" s="58" t="s">
        <v>88</v>
      </c>
      <c r="B38" s="32" t="s">
        <v>77</v>
      </c>
      <c r="C38" s="32" t="s">
        <v>157</v>
      </c>
      <c r="D38" s="44">
        <v>4</v>
      </c>
      <c r="E38" s="44">
        <v>20</v>
      </c>
      <c r="F38" s="69"/>
      <c r="G38" s="44">
        <v>8</v>
      </c>
      <c r="H38" s="44">
        <f t="shared" si="0"/>
        <v>120</v>
      </c>
      <c r="I38" s="62">
        <f t="shared" si="1"/>
        <v>45</v>
      </c>
      <c r="J38" s="59">
        <v>0.73</v>
      </c>
      <c r="K38" s="59"/>
      <c r="L38" s="44">
        <v>52</v>
      </c>
      <c r="M38" s="44">
        <v>14</v>
      </c>
      <c r="N38" s="60">
        <v>0.7</v>
      </c>
      <c r="O38" s="59"/>
      <c r="P38" s="61">
        <f t="shared" si="8"/>
        <v>1.4666666666666666</v>
      </c>
      <c r="Q38" s="32">
        <f t="shared" si="9"/>
        <v>0.95890410958904104</v>
      </c>
      <c r="R38" s="79">
        <v>0.99887499999999985</v>
      </c>
      <c r="S38" s="32">
        <f t="shared" si="10"/>
        <v>1</v>
      </c>
      <c r="T38" s="32">
        <f t="shared" si="11"/>
        <v>0.24720582335071922</v>
      </c>
      <c r="U38" s="32">
        <f t="shared" si="12"/>
        <v>0.99887499999999985</v>
      </c>
      <c r="V38" s="83">
        <f t="shared" si="13"/>
        <v>0.66113012050782372</v>
      </c>
    </row>
    <row r="39" spans="1:22" x14ac:dyDescent="0.2">
      <c r="A39" s="58" t="s">
        <v>82</v>
      </c>
      <c r="B39" s="32" t="s">
        <v>77</v>
      </c>
      <c r="C39" s="32" t="s">
        <v>157</v>
      </c>
      <c r="D39" s="44">
        <v>2.5</v>
      </c>
      <c r="E39" s="44">
        <v>20</v>
      </c>
      <c r="F39" s="69"/>
      <c r="G39" s="44">
        <v>8</v>
      </c>
      <c r="H39" s="44">
        <f t="shared" si="0"/>
        <v>132</v>
      </c>
      <c r="I39" s="62">
        <f t="shared" si="1"/>
        <v>49.5</v>
      </c>
      <c r="J39" s="59">
        <v>0.73</v>
      </c>
      <c r="K39" s="59"/>
      <c r="L39" s="44">
        <v>45</v>
      </c>
      <c r="M39" s="44">
        <v>13</v>
      </c>
      <c r="N39" s="60">
        <v>0.76</v>
      </c>
      <c r="O39" s="59"/>
      <c r="P39" s="61">
        <f t="shared" si="8"/>
        <v>1.1717171717171717</v>
      </c>
      <c r="Q39" s="32">
        <f t="shared" si="9"/>
        <v>1.0410958904109588</v>
      </c>
      <c r="R39" s="79">
        <v>0.99925000000000008</v>
      </c>
      <c r="S39" s="32">
        <f t="shared" si="10"/>
        <v>0.79889807162534443</v>
      </c>
      <c r="T39" s="32">
        <f t="shared" si="11"/>
        <v>0.42727116409697929</v>
      </c>
      <c r="U39" s="32">
        <f t="shared" si="12"/>
        <v>0.99925000000000008</v>
      </c>
      <c r="V39" s="83">
        <f t="shared" si="13"/>
        <v>0.65170115607504575</v>
      </c>
    </row>
    <row r="40" spans="1:22" x14ac:dyDescent="0.2">
      <c r="A40" s="58" t="s">
        <v>85</v>
      </c>
      <c r="B40" s="32" t="s">
        <v>77</v>
      </c>
      <c r="C40" s="32" t="s">
        <v>157</v>
      </c>
      <c r="D40" s="44">
        <v>3.5</v>
      </c>
      <c r="E40" s="44">
        <v>20</v>
      </c>
      <c r="F40" s="69"/>
      <c r="G40" s="44">
        <v>8</v>
      </c>
      <c r="H40" s="44">
        <f t="shared" si="0"/>
        <v>124</v>
      </c>
      <c r="I40" s="62">
        <f t="shared" si="1"/>
        <v>46.5</v>
      </c>
      <c r="J40" s="59">
        <v>0.73</v>
      </c>
      <c r="K40" s="59"/>
      <c r="L40" s="44">
        <v>42</v>
      </c>
      <c r="M40" s="44">
        <v>21</v>
      </c>
      <c r="N40" s="60">
        <v>0.68</v>
      </c>
      <c r="O40" s="59"/>
      <c r="P40" s="61">
        <f t="shared" si="8"/>
        <v>1.3548387096774193</v>
      </c>
      <c r="Q40" s="32">
        <f t="shared" si="9"/>
        <v>0.93150684931506855</v>
      </c>
      <c r="R40" s="79">
        <v>0.99974999999999992</v>
      </c>
      <c r="S40" s="32">
        <f t="shared" si="10"/>
        <v>0.92375366568914952</v>
      </c>
      <c r="T40" s="32">
        <f t="shared" si="11"/>
        <v>0.18718404310196612</v>
      </c>
      <c r="U40" s="32">
        <f t="shared" si="12"/>
        <v>0.99974999999999992</v>
      </c>
      <c r="V40" s="83">
        <f t="shared" si="13"/>
        <v>0.59989696895600209</v>
      </c>
    </row>
    <row r="41" spans="1:22" x14ac:dyDescent="0.2">
      <c r="A41" s="58" t="s">
        <v>94</v>
      </c>
      <c r="B41" s="32" t="s">
        <v>77</v>
      </c>
      <c r="C41" s="32" t="s">
        <v>157</v>
      </c>
      <c r="D41" s="44">
        <v>3</v>
      </c>
      <c r="E41" s="44">
        <v>20</v>
      </c>
      <c r="F41" s="69"/>
      <c r="G41" s="44"/>
      <c r="H41" s="44">
        <f t="shared" si="0"/>
        <v>136</v>
      </c>
      <c r="I41" s="62">
        <f t="shared" si="1"/>
        <v>51</v>
      </c>
      <c r="J41" s="59">
        <v>0.73</v>
      </c>
      <c r="K41" s="82"/>
      <c r="L41" s="44">
        <v>34</v>
      </c>
      <c r="M41" s="44">
        <v>18</v>
      </c>
      <c r="N41" s="60">
        <v>0.75</v>
      </c>
      <c r="O41" s="59"/>
      <c r="P41" s="61">
        <f t="shared" si="8"/>
        <v>1.0196078431372548</v>
      </c>
      <c r="Q41" s="32">
        <f t="shared" si="9"/>
        <v>1.0273972602739727</v>
      </c>
      <c r="R41" s="79">
        <v>0.99924999999999997</v>
      </c>
      <c r="S41" s="32">
        <f t="shared" si="10"/>
        <v>0.69518716577540107</v>
      </c>
      <c r="T41" s="32">
        <f t="shared" si="11"/>
        <v>0.397260273972603</v>
      </c>
      <c r="U41" s="32">
        <f t="shared" si="12"/>
        <v>0.99924999999999997</v>
      </c>
      <c r="V41" s="83">
        <f t="shared" si="13"/>
        <v>0.59152634788660186</v>
      </c>
    </row>
    <row r="42" spans="1:22" x14ac:dyDescent="0.2">
      <c r="A42" s="58" t="s">
        <v>86</v>
      </c>
      <c r="B42" s="32" t="s">
        <v>77</v>
      </c>
      <c r="C42" s="32" t="s">
        <v>157</v>
      </c>
      <c r="D42" s="44">
        <v>4</v>
      </c>
      <c r="E42" s="44">
        <v>20</v>
      </c>
      <c r="F42" s="69"/>
      <c r="G42" s="44">
        <v>8</v>
      </c>
      <c r="H42" s="44">
        <f t="shared" si="0"/>
        <v>120</v>
      </c>
      <c r="I42" s="62">
        <f t="shared" si="1"/>
        <v>45</v>
      </c>
      <c r="J42" s="59">
        <v>0.73</v>
      </c>
      <c r="K42" s="59"/>
      <c r="L42" s="44">
        <v>42</v>
      </c>
      <c r="M42" s="44">
        <v>19</v>
      </c>
      <c r="N42" s="60">
        <v>0.67</v>
      </c>
      <c r="O42" s="59"/>
      <c r="P42" s="61">
        <f t="shared" si="8"/>
        <v>1.3555555555555556</v>
      </c>
      <c r="Q42" s="32">
        <f t="shared" si="9"/>
        <v>0.91780821917808231</v>
      </c>
      <c r="R42" s="79">
        <v>0.99924999999999997</v>
      </c>
      <c r="S42" s="32">
        <f t="shared" si="10"/>
        <v>0.92424242424242431</v>
      </c>
      <c r="T42" s="32">
        <f t="shared" si="11"/>
        <v>0.15717315297758958</v>
      </c>
      <c r="U42" s="32">
        <f t="shared" si="12"/>
        <v>0.99924999999999997</v>
      </c>
      <c r="V42" s="83">
        <f t="shared" si="13"/>
        <v>0.5865620097490063</v>
      </c>
    </row>
    <row r="43" spans="1:22" x14ac:dyDescent="0.2">
      <c r="A43" s="58" t="s">
        <v>79</v>
      </c>
      <c r="B43" s="32" t="s">
        <v>77</v>
      </c>
      <c r="C43" s="32" t="s">
        <v>157</v>
      </c>
      <c r="D43" s="44">
        <v>5</v>
      </c>
      <c r="E43" s="44">
        <v>20</v>
      </c>
      <c r="F43" s="69"/>
      <c r="G43" s="44">
        <v>8</v>
      </c>
      <c r="H43" s="44">
        <f t="shared" si="0"/>
        <v>112</v>
      </c>
      <c r="I43" s="62">
        <f>IF(B43="CN",H43*5/8,IF(B43="EU",H43*6/8,IF(B43="IN",H43*3/8*90%,IF(B43="NA",H43*22/40,IF(B43="JP",H43*18/40)))))</f>
        <v>37.800000000000004</v>
      </c>
      <c r="J43" s="59">
        <v>0.73</v>
      </c>
      <c r="K43" s="59"/>
      <c r="L43" s="44">
        <v>35</v>
      </c>
      <c r="M43" s="44">
        <v>12</v>
      </c>
      <c r="N43" s="60">
        <v>0.68</v>
      </c>
      <c r="O43" s="59"/>
      <c r="P43" s="61">
        <f t="shared" si="8"/>
        <v>1.2433862433862433</v>
      </c>
      <c r="Q43" s="32">
        <f t="shared" si="9"/>
        <v>0.93150684931506855</v>
      </c>
      <c r="R43" s="79">
        <v>1</v>
      </c>
      <c r="S43" s="32">
        <f t="shared" si="10"/>
        <v>0.84776334776334772</v>
      </c>
      <c r="T43" s="32">
        <f t="shared" si="11"/>
        <v>0.18718404310196612</v>
      </c>
      <c r="U43" s="32">
        <f t="shared" si="12"/>
        <v>1</v>
      </c>
      <c r="V43" s="83">
        <f t="shared" si="13"/>
        <v>0.5657263258893912</v>
      </c>
    </row>
    <row r="44" spans="1:22" x14ac:dyDescent="0.2">
      <c r="A44" s="58" t="s">
        <v>80</v>
      </c>
      <c r="B44" s="32" t="s">
        <v>77</v>
      </c>
      <c r="C44" s="32" t="s">
        <v>157</v>
      </c>
      <c r="D44" s="44">
        <v>2</v>
      </c>
      <c r="E44" s="44">
        <v>20</v>
      </c>
      <c r="F44" s="69"/>
      <c r="G44" s="44">
        <v>8</v>
      </c>
      <c r="H44" s="44">
        <f t="shared" si="0"/>
        <v>136</v>
      </c>
      <c r="I44" s="62">
        <f t="shared" ref="I44:I62" si="14">IF(B44="CN",H44*5/8,IF(B44="EU",H44*6/8,IF(B44="IN",H44*3/8,IF(B44="NA",H44*22/40,IF(B44="JP",H44*18/40)))))</f>
        <v>51</v>
      </c>
      <c r="J44" s="59">
        <v>0.73</v>
      </c>
      <c r="K44" s="59"/>
      <c r="L44" s="44">
        <v>44</v>
      </c>
      <c r="M44" s="44">
        <v>12</v>
      </c>
      <c r="N44" s="60">
        <v>0.7</v>
      </c>
      <c r="O44" s="59"/>
      <c r="P44" s="61">
        <f t="shared" si="8"/>
        <v>1.0980392156862746</v>
      </c>
      <c r="Q44" s="32">
        <f t="shared" si="9"/>
        <v>0.95890410958904104</v>
      </c>
      <c r="R44" s="79">
        <v>0.99837500000000001</v>
      </c>
      <c r="S44" s="32">
        <f t="shared" si="10"/>
        <v>0.74866310160427818</v>
      </c>
      <c r="T44" s="32">
        <f t="shared" si="11"/>
        <v>0.24720582335071922</v>
      </c>
      <c r="U44" s="32">
        <f t="shared" si="12"/>
        <v>0.99837500000000001</v>
      </c>
      <c r="V44" s="83">
        <f t="shared" si="13"/>
        <v>0.54797851622974891</v>
      </c>
    </row>
    <row r="45" spans="1:22" x14ac:dyDescent="0.2">
      <c r="A45" s="58" t="s">
        <v>83</v>
      </c>
      <c r="B45" s="32" t="s">
        <v>77</v>
      </c>
      <c r="C45" s="32" t="s">
        <v>157</v>
      </c>
      <c r="D45" s="44">
        <v>2.5</v>
      </c>
      <c r="E45" s="44">
        <v>20</v>
      </c>
      <c r="F45" s="69"/>
      <c r="G45" s="44">
        <v>8</v>
      </c>
      <c r="H45" s="44">
        <f t="shared" si="0"/>
        <v>132</v>
      </c>
      <c r="I45" s="62">
        <f t="shared" si="14"/>
        <v>49.5</v>
      </c>
      <c r="J45" s="59">
        <v>0.73</v>
      </c>
      <c r="K45" s="59"/>
      <c r="L45" s="44">
        <v>37</v>
      </c>
      <c r="M45" s="44">
        <v>15</v>
      </c>
      <c r="N45" s="60">
        <v>0.71</v>
      </c>
      <c r="O45" s="59"/>
      <c r="P45" s="61">
        <f t="shared" si="8"/>
        <v>1.0505050505050506</v>
      </c>
      <c r="Q45" s="32">
        <f t="shared" si="9"/>
        <v>0.9726027397260274</v>
      </c>
      <c r="R45" s="79">
        <v>0.99637500000000001</v>
      </c>
      <c r="S45" s="32">
        <f t="shared" si="10"/>
        <v>0.71625344352617093</v>
      </c>
      <c r="T45" s="32">
        <f t="shared" si="11"/>
        <v>0.27721671347509602</v>
      </c>
      <c r="U45" s="32">
        <f t="shared" si="12"/>
        <v>0.99637500000000001</v>
      </c>
      <c r="V45" s="83">
        <f t="shared" si="13"/>
        <v>0.54669907065057022</v>
      </c>
    </row>
    <row r="46" spans="1:22" x14ac:dyDescent="0.2">
      <c r="A46" s="58" t="s">
        <v>84</v>
      </c>
      <c r="B46" s="32" t="s">
        <v>77</v>
      </c>
      <c r="C46" s="32" t="s">
        <v>157</v>
      </c>
      <c r="D46" s="44">
        <v>1</v>
      </c>
      <c r="E46" s="44">
        <v>20</v>
      </c>
      <c r="F46" s="69"/>
      <c r="G46" s="44">
        <v>8</v>
      </c>
      <c r="H46" s="44">
        <f t="shared" si="0"/>
        <v>144</v>
      </c>
      <c r="I46" s="62">
        <f t="shared" si="14"/>
        <v>54</v>
      </c>
      <c r="J46" s="59">
        <v>0.73</v>
      </c>
      <c r="K46" s="59"/>
      <c r="L46" s="44">
        <v>45</v>
      </c>
      <c r="M46" s="44">
        <v>14</v>
      </c>
      <c r="N46" s="60">
        <v>0.68</v>
      </c>
      <c r="O46" s="59"/>
      <c r="P46" s="61">
        <f t="shared" si="8"/>
        <v>1.0925925925925926</v>
      </c>
      <c r="Q46" s="32">
        <f t="shared" si="9"/>
        <v>0.93150684931506855</v>
      </c>
      <c r="R46" s="79">
        <v>0.99899999999999989</v>
      </c>
      <c r="S46" s="32">
        <f t="shared" si="10"/>
        <v>0.74494949494949503</v>
      </c>
      <c r="T46" s="32">
        <f t="shared" si="11"/>
        <v>0.18718404310196612</v>
      </c>
      <c r="U46" s="32">
        <f t="shared" si="12"/>
        <v>0.99899999999999989</v>
      </c>
      <c r="V46" s="83">
        <f t="shared" si="13"/>
        <v>0.51936009212315748</v>
      </c>
    </row>
    <row r="47" spans="1:22" x14ac:dyDescent="0.2">
      <c r="A47" s="58" t="s">
        <v>87</v>
      </c>
      <c r="B47" s="32" t="s">
        <v>77</v>
      </c>
      <c r="C47" s="32" t="s">
        <v>157</v>
      </c>
      <c r="D47" s="44">
        <v>4</v>
      </c>
      <c r="E47" s="44">
        <v>20</v>
      </c>
      <c r="F47" s="69"/>
      <c r="G47" s="44">
        <v>8</v>
      </c>
      <c r="H47" s="44">
        <f t="shared" si="0"/>
        <v>120</v>
      </c>
      <c r="I47" s="62">
        <f t="shared" si="14"/>
        <v>45</v>
      </c>
      <c r="J47" s="59">
        <v>0.73</v>
      </c>
      <c r="K47" s="59"/>
      <c r="L47" s="44">
        <v>40</v>
      </c>
      <c r="M47" s="44">
        <v>7</v>
      </c>
      <c r="N47" s="60">
        <v>0.63</v>
      </c>
      <c r="O47" s="59"/>
      <c r="P47" s="61">
        <f t="shared" si="8"/>
        <v>1.0444444444444445</v>
      </c>
      <c r="Q47" s="32">
        <f t="shared" si="9"/>
        <v>0.86301369863013699</v>
      </c>
      <c r="R47" s="79">
        <v>0.9996250000000001</v>
      </c>
      <c r="S47" s="32">
        <f t="shared" si="10"/>
        <v>0.71212121212121227</v>
      </c>
      <c r="T47" s="32">
        <f t="shared" si="11"/>
        <v>3.7129592480082609E-2</v>
      </c>
      <c r="U47" s="32">
        <f t="shared" si="12"/>
        <v>0.9996250000000001</v>
      </c>
      <c r="V47" s="83">
        <f t="shared" si="13"/>
        <v>0.43712536207058272</v>
      </c>
    </row>
    <row r="48" spans="1:22" x14ac:dyDescent="0.2">
      <c r="A48" s="57" t="s">
        <v>132</v>
      </c>
      <c r="B48" s="32" t="s">
        <v>145</v>
      </c>
      <c r="C48" s="32" t="s">
        <v>156</v>
      </c>
      <c r="D48" s="44">
        <v>1</v>
      </c>
      <c r="E48" s="44">
        <v>20</v>
      </c>
      <c r="F48" s="68"/>
      <c r="G48" s="71">
        <v>8</v>
      </c>
      <c r="H48" s="44">
        <f t="shared" si="0"/>
        <v>144</v>
      </c>
      <c r="I48" s="62">
        <f t="shared" si="14"/>
        <v>64.8</v>
      </c>
      <c r="J48" s="59">
        <v>0.85</v>
      </c>
      <c r="K48" s="59">
        <v>0.7</v>
      </c>
      <c r="L48" s="44">
        <v>54</v>
      </c>
      <c r="M48" s="44">
        <v>17</v>
      </c>
      <c r="N48" s="60">
        <v>0.93877551020408168</v>
      </c>
      <c r="O48" s="60">
        <v>0.7857142857142857</v>
      </c>
      <c r="P48" s="61">
        <f t="shared" si="8"/>
        <v>1.095679012345679</v>
      </c>
      <c r="Q48" s="32">
        <f t="shared" si="9"/>
        <v>1.1134453781512605</v>
      </c>
      <c r="R48" s="79">
        <v>0.99974999999999992</v>
      </c>
      <c r="S48" s="32">
        <f t="shared" si="10"/>
        <v>0.74705387205387208</v>
      </c>
      <c r="T48" s="32">
        <f t="shared" si="11"/>
        <v>0.58577405857740594</v>
      </c>
      <c r="U48" s="32">
        <f t="shared" si="12"/>
        <v>0.99974999999999992</v>
      </c>
      <c r="V48" s="83">
        <f t="shared" si="13"/>
        <v>0.69974756878407518</v>
      </c>
    </row>
    <row r="49" spans="1:22" x14ac:dyDescent="0.2">
      <c r="A49" s="56" t="s">
        <v>134</v>
      </c>
      <c r="B49" s="72" t="s">
        <v>145</v>
      </c>
      <c r="C49" s="32" t="s">
        <v>156</v>
      </c>
      <c r="D49" s="44">
        <v>7</v>
      </c>
      <c r="E49" s="44">
        <v>20</v>
      </c>
      <c r="F49" s="68"/>
      <c r="G49" s="71">
        <v>8</v>
      </c>
      <c r="H49" s="44">
        <f t="shared" si="0"/>
        <v>96</v>
      </c>
      <c r="I49" s="62">
        <f t="shared" si="14"/>
        <v>43.2</v>
      </c>
      <c r="J49" s="59">
        <v>0.85</v>
      </c>
      <c r="K49" s="59">
        <v>0.7</v>
      </c>
      <c r="L49" s="44">
        <v>30</v>
      </c>
      <c r="M49" s="44">
        <v>9</v>
      </c>
      <c r="N49" s="60">
        <v>0.87096774193548387</v>
      </c>
      <c r="O49" s="60">
        <v>0.6</v>
      </c>
      <c r="P49" s="61">
        <f t="shared" si="8"/>
        <v>0.90277777777777768</v>
      </c>
      <c r="Q49" s="32">
        <f t="shared" si="9"/>
        <v>0.94090539441583088</v>
      </c>
      <c r="R49" s="79">
        <v>0.99974999999999992</v>
      </c>
      <c r="S49" s="32">
        <f t="shared" si="10"/>
        <v>0.61553030303030298</v>
      </c>
      <c r="T49" s="32">
        <f t="shared" si="11"/>
        <v>0.20777432851936842</v>
      </c>
      <c r="U49" s="32">
        <f t="shared" si="12"/>
        <v>0.99974999999999992</v>
      </c>
      <c r="V49" s="83">
        <f t="shared" si="13"/>
        <v>0.47046208419735214</v>
      </c>
    </row>
    <row r="50" spans="1:22" x14ac:dyDescent="0.2">
      <c r="A50" s="70" t="s">
        <v>137</v>
      </c>
      <c r="B50" s="71" t="s">
        <v>90</v>
      </c>
      <c r="C50" s="32" t="s">
        <v>160</v>
      </c>
      <c r="D50" s="44">
        <v>2</v>
      </c>
      <c r="E50" s="44">
        <v>20</v>
      </c>
      <c r="F50" s="69"/>
      <c r="G50" s="44">
        <v>8</v>
      </c>
      <c r="H50" s="44">
        <f t="shared" si="0"/>
        <v>136</v>
      </c>
      <c r="I50" s="62">
        <f t="shared" si="14"/>
        <v>74.8</v>
      </c>
      <c r="J50" s="59">
        <v>0.85</v>
      </c>
      <c r="K50" s="59">
        <v>0.7</v>
      </c>
      <c r="L50" s="44">
        <v>50</v>
      </c>
      <c r="M50" s="44">
        <v>13</v>
      </c>
      <c r="N50" s="60">
        <v>0.92682926829268297</v>
      </c>
      <c r="O50" s="60">
        <v>1</v>
      </c>
      <c r="P50" s="61">
        <f t="shared" si="8"/>
        <v>0.84224598930481287</v>
      </c>
      <c r="Q50" s="32">
        <f t="shared" si="9"/>
        <v>1.2594794015167043</v>
      </c>
      <c r="R50" s="79">
        <v>0.99974999999999992</v>
      </c>
      <c r="S50" s="32">
        <f t="shared" si="10"/>
        <v>0.57425862907146341</v>
      </c>
      <c r="T50" s="32">
        <f t="shared" si="11"/>
        <v>0.90570466374119829</v>
      </c>
      <c r="U50" s="32">
        <f t="shared" si="12"/>
        <v>0.99974999999999992</v>
      </c>
      <c r="V50" s="83">
        <f t="shared" si="13"/>
        <v>0.76595848176569781</v>
      </c>
    </row>
    <row r="51" spans="1:22" x14ac:dyDescent="0.2">
      <c r="A51" s="57" t="s">
        <v>20</v>
      </c>
      <c r="B51" s="32" t="s">
        <v>90</v>
      </c>
      <c r="C51" s="32" t="s">
        <v>160</v>
      </c>
      <c r="D51" s="44">
        <v>0</v>
      </c>
      <c r="E51" s="44">
        <v>20</v>
      </c>
      <c r="F51" s="69"/>
      <c r="G51" s="44">
        <v>8</v>
      </c>
      <c r="H51" s="44">
        <f>(((E51-D51)*8)-SUM(F51:G51))/2</f>
        <v>76</v>
      </c>
      <c r="I51" s="62">
        <f t="shared" si="14"/>
        <v>41.8</v>
      </c>
      <c r="J51" s="59">
        <v>0.85</v>
      </c>
      <c r="K51" s="59">
        <v>0.7</v>
      </c>
      <c r="L51" s="44">
        <v>34</v>
      </c>
      <c r="M51" s="44">
        <v>12</v>
      </c>
      <c r="N51" s="60">
        <v>0.86206896551724133</v>
      </c>
      <c r="O51" s="60">
        <v>0.9</v>
      </c>
      <c r="P51" s="61">
        <f t="shared" si="8"/>
        <v>1.1004784688995215</v>
      </c>
      <c r="Q51" s="32">
        <f t="shared" si="9"/>
        <v>1.149956534337873</v>
      </c>
      <c r="R51" s="79">
        <v>1</v>
      </c>
      <c r="S51" s="32">
        <f t="shared" si="10"/>
        <v>0.75032622879512834</v>
      </c>
      <c r="T51" s="32">
        <f t="shared" si="11"/>
        <v>0.66576251623142391</v>
      </c>
      <c r="U51" s="32">
        <f t="shared" si="12"/>
        <v>1</v>
      </c>
      <c r="V51" s="83">
        <f t="shared" si="13"/>
        <v>0.73723993526194842</v>
      </c>
    </row>
    <row r="52" spans="1:22" x14ac:dyDescent="0.2">
      <c r="A52" s="56" t="s">
        <v>16</v>
      </c>
      <c r="B52" s="32" t="s">
        <v>90</v>
      </c>
      <c r="C52" s="32" t="s">
        <v>160</v>
      </c>
      <c r="D52" s="44">
        <v>1</v>
      </c>
      <c r="E52" s="44">
        <v>20</v>
      </c>
      <c r="F52" s="69"/>
      <c r="G52" s="44">
        <v>8</v>
      </c>
      <c r="H52" s="44">
        <f t="shared" ref="H52:H62" si="15">((E52-D52)*8)-SUM(F52:G52)</f>
        <v>144</v>
      </c>
      <c r="I52" s="62">
        <f t="shared" si="14"/>
        <v>79.2</v>
      </c>
      <c r="J52" s="59">
        <v>0.85</v>
      </c>
      <c r="K52" s="59">
        <v>0.7</v>
      </c>
      <c r="L52" s="44">
        <v>69</v>
      </c>
      <c r="M52" s="44">
        <v>20</v>
      </c>
      <c r="N52" s="60">
        <v>0.88709677419354838</v>
      </c>
      <c r="O52" s="60">
        <v>0.83333333333333337</v>
      </c>
      <c r="P52" s="61">
        <f t="shared" si="8"/>
        <v>1.1237373737373737</v>
      </c>
      <c r="Q52" s="32">
        <f t="shared" si="9"/>
        <v>1.1170597271166534</v>
      </c>
      <c r="R52" s="79">
        <v>0.99974999999999992</v>
      </c>
      <c r="S52" s="32">
        <f t="shared" si="10"/>
        <v>0.76618457300275489</v>
      </c>
      <c r="T52" s="32">
        <f t="shared" si="11"/>
        <v>0.59369235614342963</v>
      </c>
      <c r="U52" s="32">
        <f t="shared" si="12"/>
        <v>0.99974999999999992</v>
      </c>
      <c r="V52" s="83">
        <f t="shared" si="13"/>
        <v>0.71191961811578308</v>
      </c>
    </row>
    <row r="53" spans="1:22" x14ac:dyDescent="0.2">
      <c r="A53" s="56" t="s">
        <v>21</v>
      </c>
      <c r="B53" s="32" t="s">
        <v>90</v>
      </c>
      <c r="C53" s="32" t="s">
        <v>160</v>
      </c>
      <c r="D53" s="44">
        <v>2</v>
      </c>
      <c r="E53" s="44">
        <v>20</v>
      </c>
      <c r="F53" s="69">
        <v>61.5</v>
      </c>
      <c r="G53" s="44">
        <v>8</v>
      </c>
      <c r="H53" s="44">
        <f t="shared" si="15"/>
        <v>74.5</v>
      </c>
      <c r="I53" s="62">
        <f t="shared" si="14"/>
        <v>40.975000000000001</v>
      </c>
      <c r="J53" s="59">
        <v>0.85</v>
      </c>
      <c r="K53" s="59">
        <v>0.7</v>
      </c>
      <c r="L53" s="44">
        <v>35</v>
      </c>
      <c r="M53" s="44">
        <v>8</v>
      </c>
      <c r="N53" s="60">
        <v>0.70588235294117652</v>
      </c>
      <c r="O53" s="60">
        <v>1</v>
      </c>
      <c r="P53" s="61">
        <f t="shared" si="8"/>
        <v>1.0494203782794387</v>
      </c>
      <c r="Q53" s="32">
        <f t="shared" si="9"/>
        <v>1.129510627780524</v>
      </c>
      <c r="R53" s="79">
        <v>0.99950000000000006</v>
      </c>
      <c r="S53" s="32">
        <f t="shared" si="10"/>
        <v>0.71551389428143553</v>
      </c>
      <c r="T53" s="32">
        <f t="shared" si="11"/>
        <v>0.62096972680285512</v>
      </c>
      <c r="U53" s="32">
        <f t="shared" si="12"/>
        <v>0.99950000000000006</v>
      </c>
      <c r="V53" s="83">
        <f t="shared" si="13"/>
        <v>0.70136762948793074</v>
      </c>
    </row>
    <row r="54" spans="1:22" x14ac:dyDescent="0.2">
      <c r="A54" s="56" t="s">
        <v>18</v>
      </c>
      <c r="B54" s="32" t="s">
        <v>90</v>
      </c>
      <c r="C54" s="32" t="s">
        <v>160</v>
      </c>
      <c r="D54" s="44">
        <v>2</v>
      </c>
      <c r="E54" s="44">
        <v>20</v>
      </c>
      <c r="F54" s="69"/>
      <c r="G54" s="44">
        <v>8</v>
      </c>
      <c r="H54" s="44">
        <f t="shared" si="15"/>
        <v>136</v>
      </c>
      <c r="I54" s="62">
        <f t="shared" si="14"/>
        <v>74.8</v>
      </c>
      <c r="J54" s="59">
        <v>0.85</v>
      </c>
      <c r="K54" s="59">
        <v>0.7</v>
      </c>
      <c r="L54" s="44">
        <v>70</v>
      </c>
      <c r="M54" s="44">
        <v>26</v>
      </c>
      <c r="N54" s="60">
        <v>0.85333333333333339</v>
      </c>
      <c r="O54" s="60">
        <v>0.72727272727272729</v>
      </c>
      <c r="P54" s="61">
        <f t="shared" si="8"/>
        <v>1.2834224598930482</v>
      </c>
      <c r="Q54" s="32">
        <f t="shared" si="9"/>
        <v>1.0214413037942451</v>
      </c>
      <c r="R54" s="79">
        <v>1</v>
      </c>
      <c r="S54" s="32">
        <f t="shared" si="10"/>
        <v>0.87506076810889655</v>
      </c>
      <c r="T54" s="32">
        <f t="shared" si="11"/>
        <v>0.3842119944211998</v>
      </c>
      <c r="U54" s="32">
        <f t="shared" si="12"/>
        <v>1</v>
      </c>
      <c r="V54" s="83">
        <f t="shared" si="13"/>
        <v>0.66667274313854341</v>
      </c>
    </row>
    <row r="55" spans="1:22" x14ac:dyDescent="0.2">
      <c r="A55" s="56" t="s">
        <v>92</v>
      </c>
      <c r="B55" s="32" t="s">
        <v>90</v>
      </c>
      <c r="C55" s="32" t="s">
        <v>160</v>
      </c>
      <c r="D55" s="44">
        <v>6</v>
      </c>
      <c r="E55" s="44">
        <v>20</v>
      </c>
      <c r="F55" s="69"/>
      <c r="G55" s="44">
        <v>8</v>
      </c>
      <c r="H55" s="44">
        <f t="shared" si="15"/>
        <v>104</v>
      </c>
      <c r="I55" s="62">
        <f t="shared" si="14"/>
        <v>57.2</v>
      </c>
      <c r="J55" s="59">
        <v>0.85</v>
      </c>
      <c r="K55" s="59">
        <v>0.7</v>
      </c>
      <c r="L55" s="44">
        <v>45</v>
      </c>
      <c r="M55" s="44">
        <v>16</v>
      </c>
      <c r="N55" s="60">
        <v>0.91836734693877553</v>
      </c>
      <c r="O55" s="60">
        <v>0.73333333333333328</v>
      </c>
      <c r="P55" s="61">
        <f t="shared" si="8"/>
        <v>1.0664335664335665</v>
      </c>
      <c r="Q55" s="32">
        <f t="shared" si="9"/>
        <v>1.0640256102440977</v>
      </c>
      <c r="R55" s="79">
        <v>0.99974999999999992</v>
      </c>
      <c r="S55" s="32">
        <f t="shared" si="10"/>
        <v>0.7271137952956136</v>
      </c>
      <c r="T55" s="32">
        <f t="shared" si="11"/>
        <v>0.47750547917911945</v>
      </c>
      <c r="U55" s="32">
        <f t="shared" si="12"/>
        <v>0.99974999999999992</v>
      </c>
      <c r="V55" s="83">
        <f t="shared" si="13"/>
        <v>0.64205367351362996</v>
      </c>
    </row>
    <row r="56" spans="1:22" x14ac:dyDescent="0.2">
      <c r="A56" s="56" t="s">
        <v>23</v>
      </c>
      <c r="B56" s="32" t="s">
        <v>90</v>
      </c>
      <c r="C56" s="32" t="s">
        <v>160</v>
      </c>
      <c r="D56" s="44">
        <v>3</v>
      </c>
      <c r="E56" s="44">
        <v>20</v>
      </c>
      <c r="F56" s="69"/>
      <c r="G56" s="44"/>
      <c r="H56" s="44">
        <f t="shared" si="15"/>
        <v>136</v>
      </c>
      <c r="I56" s="62">
        <f t="shared" si="14"/>
        <v>74.8</v>
      </c>
      <c r="J56" s="59">
        <v>0.85</v>
      </c>
      <c r="K56" s="59">
        <v>0.7</v>
      </c>
      <c r="L56" s="44">
        <v>52</v>
      </c>
      <c r="M56" s="44">
        <v>17</v>
      </c>
      <c r="N56" s="60">
        <v>0.88135593220338981</v>
      </c>
      <c r="O56" s="60">
        <v>0.81818181818181823</v>
      </c>
      <c r="P56" s="61">
        <f t="shared" si="8"/>
        <v>0.92245989304812837</v>
      </c>
      <c r="Q56" s="32">
        <f t="shared" si="9"/>
        <v>1.1028602504175784</v>
      </c>
      <c r="R56" s="79">
        <v>1</v>
      </c>
      <c r="S56" s="32">
        <f t="shared" si="10"/>
        <v>0.62894992707826936</v>
      </c>
      <c r="T56" s="32">
        <f t="shared" si="11"/>
        <v>0.56258421388553992</v>
      </c>
      <c r="U56" s="32">
        <f t="shared" si="12"/>
        <v>1</v>
      </c>
      <c r="V56" s="83">
        <f t="shared" si="13"/>
        <v>0.63619036343371416</v>
      </c>
    </row>
    <row r="57" spans="1:22" x14ac:dyDescent="0.2">
      <c r="A57" s="56" t="s">
        <v>17</v>
      </c>
      <c r="B57" s="32" t="s">
        <v>90</v>
      </c>
      <c r="C57" s="32" t="s">
        <v>160</v>
      </c>
      <c r="D57" s="44">
        <v>5</v>
      </c>
      <c r="E57" s="44">
        <v>20</v>
      </c>
      <c r="F57" s="69"/>
      <c r="G57" s="44"/>
      <c r="H57" s="44">
        <f t="shared" si="15"/>
        <v>120</v>
      </c>
      <c r="I57" s="62">
        <f t="shared" si="14"/>
        <v>66</v>
      </c>
      <c r="J57" s="59">
        <v>0.85</v>
      </c>
      <c r="K57" s="59">
        <v>0.7</v>
      </c>
      <c r="L57" s="44">
        <v>46</v>
      </c>
      <c r="M57" s="44">
        <v>16</v>
      </c>
      <c r="N57" s="60">
        <v>0.91803278688524592</v>
      </c>
      <c r="O57" s="60">
        <v>0.76923076923076927</v>
      </c>
      <c r="P57" s="61">
        <f t="shared" si="8"/>
        <v>0.93939393939393945</v>
      </c>
      <c r="Q57" s="32">
        <f t="shared" si="9"/>
        <v>1.0894698358536354</v>
      </c>
      <c r="R57" s="79">
        <v>1</v>
      </c>
      <c r="S57" s="32">
        <f t="shared" si="10"/>
        <v>0.64049586776859513</v>
      </c>
      <c r="T57" s="32">
        <f t="shared" si="11"/>
        <v>0.53324856089106076</v>
      </c>
      <c r="U57" s="32">
        <f t="shared" si="12"/>
        <v>1</v>
      </c>
      <c r="V57" s="83">
        <f t="shared" si="13"/>
        <v>0.62818499289684515</v>
      </c>
    </row>
    <row r="58" spans="1:22" x14ac:dyDescent="0.2">
      <c r="A58" s="56" t="s">
        <v>14</v>
      </c>
      <c r="B58" s="32" t="s">
        <v>90</v>
      </c>
      <c r="C58" s="32" t="s">
        <v>160</v>
      </c>
      <c r="D58" s="44">
        <v>2</v>
      </c>
      <c r="E58" s="44">
        <v>20</v>
      </c>
      <c r="F58" s="69"/>
      <c r="G58" s="44">
        <v>8</v>
      </c>
      <c r="H58" s="44">
        <f t="shared" si="15"/>
        <v>136</v>
      </c>
      <c r="I58" s="62">
        <f t="shared" si="14"/>
        <v>74.8</v>
      </c>
      <c r="J58" s="59">
        <v>0.85</v>
      </c>
      <c r="K58" s="59">
        <v>0.7</v>
      </c>
      <c r="L58" s="44">
        <v>53</v>
      </c>
      <c r="M58" s="44">
        <v>24</v>
      </c>
      <c r="N58" s="60">
        <v>0.92682926829268297</v>
      </c>
      <c r="O58" s="60">
        <v>0.72222222222222221</v>
      </c>
      <c r="P58" s="61">
        <f t="shared" si="8"/>
        <v>1.0294117647058825</v>
      </c>
      <c r="Q58" s="32">
        <f t="shared" si="9"/>
        <v>1.061066703104006</v>
      </c>
      <c r="R58" s="79">
        <v>0.99775000000000003</v>
      </c>
      <c r="S58" s="32">
        <f t="shared" si="10"/>
        <v>0.70187165775401084</v>
      </c>
      <c r="T58" s="32">
        <f t="shared" si="11"/>
        <v>0.47102312027304405</v>
      </c>
      <c r="U58" s="32">
        <f t="shared" si="12"/>
        <v>0.99775000000000003</v>
      </c>
      <c r="V58" s="83">
        <f t="shared" si="13"/>
        <v>0.62757765011217459</v>
      </c>
    </row>
    <row r="59" spans="1:22" x14ac:dyDescent="0.2">
      <c r="A59" s="56" t="s">
        <v>19</v>
      </c>
      <c r="B59" s="32" t="s">
        <v>90</v>
      </c>
      <c r="C59" s="32" t="s">
        <v>160</v>
      </c>
      <c r="D59" s="44">
        <v>8</v>
      </c>
      <c r="E59" s="44">
        <v>20</v>
      </c>
      <c r="F59" s="69"/>
      <c r="G59" s="44">
        <v>8</v>
      </c>
      <c r="H59" s="44">
        <f t="shared" si="15"/>
        <v>88</v>
      </c>
      <c r="I59" s="62">
        <f t="shared" si="14"/>
        <v>48.4</v>
      </c>
      <c r="J59" s="59">
        <v>0.85</v>
      </c>
      <c r="K59" s="59">
        <v>0.7</v>
      </c>
      <c r="L59" s="44">
        <v>39</v>
      </c>
      <c r="M59" s="44">
        <v>8</v>
      </c>
      <c r="N59" s="60">
        <v>0.84782608695652173</v>
      </c>
      <c r="O59" s="60">
        <v>0.75</v>
      </c>
      <c r="P59" s="61">
        <f t="shared" si="8"/>
        <v>0.97107438016528924</v>
      </c>
      <c r="Q59" s="32">
        <f t="shared" si="9"/>
        <v>1.0344355133357692</v>
      </c>
      <c r="R59" s="79">
        <v>0.99974999999999992</v>
      </c>
      <c r="S59" s="32">
        <f t="shared" si="10"/>
        <v>0.66209616829451545</v>
      </c>
      <c r="T59" s="32">
        <f t="shared" si="11"/>
        <v>0.41267964344187769</v>
      </c>
      <c r="U59" s="32">
        <f t="shared" si="12"/>
        <v>0.99974999999999992</v>
      </c>
      <c r="V59" s="83">
        <f t="shared" si="13"/>
        <v>0.58362411528137692</v>
      </c>
    </row>
    <row r="60" spans="1:22" x14ac:dyDescent="0.2">
      <c r="A60" s="56" t="s">
        <v>24</v>
      </c>
      <c r="B60" s="32" t="s">
        <v>90</v>
      </c>
      <c r="C60" s="32" t="s">
        <v>160</v>
      </c>
      <c r="D60" s="44">
        <v>2.5</v>
      </c>
      <c r="E60" s="44">
        <v>20</v>
      </c>
      <c r="F60" s="69"/>
      <c r="G60" s="44">
        <v>8</v>
      </c>
      <c r="H60" s="44">
        <f t="shared" si="15"/>
        <v>132</v>
      </c>
      <c r="I60" s="62">
        <f t="shared" si="14"/>
        <v>72.599999999999994</v>
      </c>
      <c r="J60" s="59">
        <v>0.85</v>
      </c>
      <c r="K60" s="59">
        <v>0.7</v>
      </c>
      <c r="L60" s="44">
        <v>54</v>
      </c>
      <c r="M60" s="44">
        <v>20</v>
      </c>
      <c r="N60" s="60">
        <v>0.86792452830188682</v>
      </c>
      <c r="O60" s="60">
        <v>0.70588235294117652</v>
      </c>
      <c r="P60" s="61">
        <f t="shared" si="8"/>
        <v>1.0192837465564739</v>
      </c>
      <c r="Q60" s="32">
        <f t="shared" si="9"/>
        <v>1.0147455208498495</v>
      </c>
      <c r="R60" s="79">
        <v>0.99950000000000006</v>
      </c>
      <c r="S60" s="32">
        <f t="shared" si="10"/>
        <v>0.6949661908339595</v>
      </c>
      <c r="T60" s="32">
        <f t="shared" si="11"/>
        <v>0.36954290676561169</v>
      </c>
      <c r="U60" s="32">
        <f t="shared" si="12"/>
        <v>0.99950000000000006</v>
      </c>
      <c r="V60" s="83">
        <f t="shared" si="13"/>
        <v>0.57897909391980706</v>
      </c>
    </row>
    <row r="61" spans="1:22" x14ac:dyDescent="0.2">
      <c r="A61" s="56" t="s">
        <v>93</v>
      </c>
      <c r="B61" s="32" t="s">
        <v>90</v>
      </c>
      <c r="C61" s="32" t="s">
        <v>160</v>
      </c>
      <c r="D61" s="44">
        <v>1</v>
      </c>
      <c r="E61" s="44">
        <v>20</v>
      </c>
      <c r="F61" s="69"/>
      <c r="G61" s="44">
        <v>8</v>
      </c>
      <c r="H61" s="44">
        <f t="shared" si="15"/>
        <v>144</v>
      </c>
      <c r="I61" s="62">
        <f t="shared" si="14"/>
        <v>79.2</v>
      </c>
      <c r="J61" s="59">
        <v>0.85</v>
      </c>
      <c r="K61" s="59">
        <v>0.7</v>
      </c>
      <c r="L61" s="44">
        <v>68</v>
      </c>
      <c r="M61" s="44">
        <v>12</v>
      </c>
      <c r="N61" s="60">
        <v>0.86274509803921573</v>
      </c>
      <c r="O61" s="60">
        <v>0.7</v>
      </c>
      <c r="P61" s="61">
        <f t="shared" si="8"/>
        <v>1.0101010101010102</v>
      </c>
      <c r="Q61" s="32">
        <f t="shared" si="9"/>
        <v>1.0074971164936564</v>
      </c>
      <c r="R61" s="79">
        <v>0.99950000000000006</v>
      </c>
      <c r="S61" s="32">
        <f t="shared" si="10"/>
        <v>0.68870523415977969</v>
      </c>
      <c r="T61" s="32">
        <f t="shared" si="11"/>
        <v>0.35366313889572581</v>
      </c>
      <c r="U61" s="32">
        <f t="shared" si="12"/>
        <v>0.99950000000000006</v>
      </c>
      <c r="V61" s="83">
        <f t="shared" si="13"/>
        <v>0.56901576787497743</v>
      </c>
    </row>
    <row r="62" spans="1:22" x14ac:dyDescent="0.2">
      <c r="A62" s="56" t="s">
        <v>22</v>
      </c>
      <c r="B62" s="32" t="s">
        <v>90</v>
      </c>
      <c r="C62" s="32" t="s">
        <v>160</v>
      </c>
      <c r="D62" s="44">
        <v>0</v>
      </c>
      <c r="E62" s="44">
        <v>10</v>
      </c>
      <c r="F62" s="69"/>
      <c r="G62" s="44">
        <v>8</v>
      </c>
      <c r="H62" s="44">
        <f t="shared" si="15"/>
        <v>72</v>
      </c>
      <c r="I62" s="62">
        <f t="shared" si="14"/>
        <v>39.6</v>
      </c>
      <c r="J62" s="59">
        <v>0.85</v>
      </c>
      <c r="K62" s="59">
        <v>0.7</v>
      </c>
      <c r="L62" s="44">
        <v>13</v>
      </c>
      <c r="M62" s="44">
        <v>4</v>
      </c>
      <c r="N62" s="60">
        <v>0.73913043478260865</v>
      </c>
      <c r="O62" s="60">
        <v>1</v>
      </c>
      <c r="P62" s="61">
        <f t="shared" si="8"/>
        <v>0.42929292929292928</v>
      </c>
      <c r="Q62" s="32">
        <f t="shared" si="9"/>
        <v>1.1490683229813665</v>
      </c>
      <c r="R62" s="79">
        <v>1</v>
      </c>
      <c r="S62" s="32">
        <f t="shared" si="10"/>
        <v>0.29269972451790632</v>
      </c>
      <c r="T62" s="32">
        <f t="shared" si="11"/>
        <v>0.66381662725122803</v>
      </c>
      <c r="U62" s="32">
        <f t="shared" si="12"/>
        <v>1</v>
      </c>
      <c r="V62" s="83">
        <f t="shared" si="13"/>
        <v>0.53043235829611046</v>
      </c>
    </row>
  </sheetData>
  <autoFilter ref="A4:V62" xr:uid="{00000000-0009-0000-0000-000006000000}">
    <sortState xmlns:xlrd2="http://schemas.microsoft.com/office/spreadsheetml/2017/richdata2" ref="A5:V62">
      <sortCondition ref="B5:B62"/>
      <sortCondition ref="C5:C62"/>
    </sortState>
  </autoFilter>
  <sortState xmlns:xlrd2="http://schemas.microsoft.com/office/spreadsheetml/2017/richdata2" ref="A5:Y62">
    <sortCondition ref="C5"/>
  </sortState>
  <mergeCells count="3">
    <mergeCell ref="I3:K3"/>
    <mergeCell ref="L3:O3"/>
    <mergeCell ref="P3:U3"/>
  </mergeCells>
  <conditionalFormatting sqref="B16:C19 B5:C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{739EE611-FF50-4426-9331-121AF8BD4166}</x14:id>
        </ext>
      </extLst>
    </cfRule>
  </conditionalFormatting>
  <conditionalFormatting sqref="B5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{7ACC3572-BFA3-41C6-B856-162C9129B152}</x14:id>
        </ext>
      </extLst>
    </cfRule>
  </conditionalFormatting>
  <conditionalFormatting sqref="B6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{45782B17-E412-4DF3-B87D-1A1709080ECA}</x14:id>
        </ext>
      </extLst>
    </cfRule>
  </conditionalFormatting>
  <conditionalFormatting sqref="A51">
    <cfRule type="duplicateValues" dxfId="39" priority="3"/>
  </conditionalFormatting>
  <conditionalFormatting sqref="A62">
    <cfRule type="duplicateValues" dxfId="38" priority="2"/>
  </conditionalFormatting>
  <conditionalFormatting sqref="B6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{FB462336-08A6-4792-9180-90FC4659E603}</x14:id>
        </ext>
      </extLst>
    </cfRule>
  </conditionalFormatting>
  <conditionalFormatting sqref="A56:A61">
    <cfRule type="duplicateValues" dxfId="37" priority="27"/>
  </conditionalFormatting>
  <conditionalFormatting sqref="B52:B55 B41:B47 B48:C50 C51:C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{6D211928-8359-4B75-B535-53F8B393F727}</x14:id>
        </ext>
      </extLst>
    </cfRule>
  </conditionalFormatting>
  <conditionalFormatting sqref="B38:B40 C38:C47 B20:C37 B10:C15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{B557DF64-FE85-4ABE-B191-B362A8DDB8AD}</x14:id>
        </ext>
      </extLst>
    </cfRule>
  </conditionalFormatting>
  <hyperlinks>
    <hyperlink ref="A1" location="'2019'!A1" display="'2019'!A1" xr:uid="{00000000-0004-0000-0600-000000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9EE611-FF50-4426-9331-121AF8BD41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B16:C19 B5:C9</xm:sqref>
        </x14:conditionalFormatting>
        <x14:conditionalFormatting xmlns:xm="http://schemas.microsoft.com/office/excel/2006/main">
          <x14:cfRule type="dataBar" id="{7ACC3572-BFA3-41C6-B856-162C9129B1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B59</xm:sqref>
        </x14:conditionalFormatting>
        <x14:conditionalFormatting xmlns:xm="http://schemas.microsoft.com/office/excel/2006/main">
          <x14:cfRule type="dataBar" id="{45782B17-E412-4DF3-B87D-1A1709080E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B61</xm:sqref>
        </x14:conditionalFormatting>
        <x14:conditionalFormatting xmlns:xm="http://schemas.microsoft.com/office/excel/2006/main">
          <x14:cfRule type="dataBar" id="{FB462336-08A6-4792-9180-90FC4659E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6D211928-8359-4B75-B535-53F8B393F7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B52:B55 B41:B47 B48:C50 C51:C62</xm:sqref>
        </x14:conditionalFormatting>
        <x14:conditionalFormatting xmlns:xm="http://schemas.microsoft.com/office/excel/2006/main">
          <x14:cfRule type="dataBar" id="{B557DF64-FE85-4ABE-B191-B362A8DDB8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B38:B40 C38:C47 B20:C37 B10:C15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70"/>
  <sheetViews>
    <sheetView topLeftCell="N1" workbookViewId="0">
      <selection activeCell="F3" sqref="F3"/>
    </sheetView>
  </sheetViews>
  <sheetFormatPr defaultRowHeight="12.75" x14ac:dyDescent="0.2"/>
  <cols>
    <col min="1" max="1" width="21.140625" bestFit="1" customWidth="1"/>
    <col min="3" max="3" width="14.7109375" bestFit="1" customWidth="1"/>
    <col min="5" max="5" width="9.28515625" customWidth="1"/>
    <col min="10" max="10" width="9.5703125" customWidth="1"/>
    <col min="11" max="11" width="10.42578125" customWidth="1"/>
    <col min="12" max="12" width="12.42578125" customWidth="1"/>
    <col min="13" max="13" width="11.85546875" customWidth="1"/>
    <col min="14" max="14" width="10.140625" customWidth="1"/>
    <col min="15" max="15" width="9.28515625" customWidth="1"/>
    <col min="17" max="17" width="9.7109375" customWidth="1"/>
    <col min="20" max="20" width="10.7109375" customWidth="1"/>
    <col min="22" max="22" width="10" customWidth="1"/>
  </cols>
  <sheetData>
    <row r="1" spans="1:22" x14ac:dyDescent="0.2">
      <c r="A1" s="73">
        <v>2019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2">
      <c r="A3" s="74"/>
      <c r="B3" s="86"/>
      <c r="C3" s="86"/>
      <c r="D3" s="86"/>
      <c r="E3" s="86"/>
      <c r="F3" s="86"/>
      <c r="G3" s="86"/>
      <c r="H3" s="86"/>
      <c r="I3" s="123" t="s">
        <v>101</v>
      </c>
      <c r="J3" s="123"/>
      <c r="K3" s="123"/>
      <c r="L3" s="128" t="s">
        <v>153</v>
      </c>
      <c r="M3" s="128"/>
      <c r="N3" s="128"/>
      <c r="O3" s="128"/>
      <c r="P3" s="123"/>
      <c r="Q3" s="123"/>
      <c r="R3" s="123"/>
      <c r="S3" s="123"/>
      <c r="T3" s="123"/>
      <c r="U3" s="123"/>
      <c r="V3" s="89"/>
    </row>
    <row r="4" spans="1:22" ht="38.25" x14ac:dyDescent="0.2">
      <c r="A4" s="75" t="s">
        <v>100</v>
      </c>
      <c r="B4" s="76" t="s">
        <v>28</v>
      </c>
      <c r="C4" s="76" t="s">
        <v>155</v>
      </c>
      <c r="D4" s="76" t="s">
        <v>30</v>
      </c>
      <c r="E4" s="76" t="s">
        <v>29</v>
      </c>
      <c r="F4" s="77" t="s">
        <v>141</v>
      </c>
      <c r="G4" s="77" t="s">
        <v>172</v>
      </c>
      <c r="H4" s="77" t="s">
        <v>33</v>
      </c>
      <c r="I4" s="88" t="s">
        <v>115</v>
      </c>
      <c r="J4" s="88" t="s">
        <v>116</v>
      </c>
      <c r="K4" s="88" t="s">
        <v>117</v>
      </c>
      <c r="L4" s="88" t="s">
        <v>126</v>
      </c>
      <c r="M4" s="88" t="s">
        <v>127</v>
      </c>
      <c r="N4" s="88" t="s">
        <v>116</v>
      </c>
      <c r="O4" s="88" t="s">
        <v>117</v>
      </c>
      <c r="P4" s="88" t="s">
        <v>110</v>
      </c>
      <c r="Q4" s="88" t="s">
        <v>111</v>
      </c>
      <c r="R4" s="88" t="s">
        <v>112</v>
      </c>
      <c r="S4" s="88" t="s">
        <v>114</v>
      </c>
      <c r="T4" s="88" t="s">
        <v>45</v>
      </c>
      <c r="U4" s="88" t="s">
        <v>39</v>
      </c>
      <c r="V4" s="89" t="s">
        <v>164</v>
      </c>
    </row>
    <row r="5" spans="1:22" x14ac:dyDescent="0.2">
      <c r="A5" s="56" t="s">
        <v>54</v>
      </c>
      <c r="B5" s="32" t="s">
        <v>52</v>
      </c>
      <c r="C5" s="32" t="s">
        <v>157</v>
      </c>
      <c r="D5" s="44">
        <v>1</v>
      </c>
      <c r="E5" s="44">
        <v>23</v>
      </c>
      <c r="F5" s="69"/>
      <c r="G5" s="44"/>
      <c r="H5" s="44">
        <f>((E5-D5)*8)-SUM(F5:G5)</f>
        <v>176</v>
      </c>
      <c r="I5" s="62">
        <f t="shared" ref="I5:I18" si="0">IF(B5="CN",H5*5/8,IF(B5="EU",H5*6/8,IF(B5="IN",H5*3/8,IF(B5="NA",H5*22/40,IF(B5="JP",H5*18/40)))))</f>
        <v>110</v>
      </c>
      <c r="J5" s="59">
        <v>0.9</v>
      </c>
      <c r="K5" s="59">
        <v>0.77</v>
      </c>
      <c r="L5" s="44">
        <v>82</v>
      </c>
      <c r="M5" s="44">
        <v>44</v>
      </c>
      <c r="N5" s="60">
        <v>0.93650793650793651</v>
      </c>
      <c r="O5" s="60">
        <v>0.79069767441860461</v>
      </c>
      <c r="P5" s="61">
        <f t="shared" ref="P5:P68" si="1">SUM(L5+M5)/I5</f>
        <v>1.1454545454545455</v>
      </c>
      <c r="Q5" s="32">
        <f t="shared" ref="Q5:Q68" si="2">IF(O5=0,(N5/J5), ((O5/K5)+(N5/J5))/2)</f>
        <v>1.0337222352726227</v>
      </c>
      <c r="R5" s="79">
        <v>0.99950000000000006</v>
      </c>
      <c r="S5" s="32">
        <f>(P5-(MIN($P$5:$P$70)))/(MAX($P$5:$P70)-MIN($P$5:$P$70))</f>
        <v>0.26589311175574021</v>
      </c>
      <c r="T5" s="32">
        <f>(Q5-(MIN($Q$5:$Q$70)))/(MAX($Q$5:$Q$70)-MIN($Q$5:$Q$70))</f>
        <v>0.66195793975497386</v>
      </c>
      <c r="U5" s="32">
        <f t="shared" ref="U5:U68" si="3">IF(((R5-(MIN($R$5:$R$70)))/(MAX($R$5:$R$70)-MIN($R$5:$R$70)))&lt;0,0,((R5-(MIN($R$5:$R$70)))/(MAX($R$5:$R$70)-MIN($R$5:$R$70))))</f>
        <v>0.99801291604570319</v>
      </c>
      <c r="V5" s="83">
        <f>(0.45*S5)+(0.45*T5)+(0.1*U5)</f>
        <v>0.51733426478439171</v>
      </c>
    </row>
    <row r="6" spans="1:22" x14ac:dyDescent="0.2">
      <c r="A6" s="56" t="s">
        <v>56</v>
      </c>
      <c r="B6" s="32" t="s">
        <v>171</v>
      </c>
      <c r="C6" s="32" t="s">
        <v>157</v>
      </c>
      <c r="D6" s="44">
        <v>3</v>
      </c>
      <c r="E6" s="44">
        <v>23</v>
      </c>
      <c r="F6" s="69"/>
      <c r="G6" s="44"/>
      <c r="H6" s="44">
        <f t="shared" ref="H6:H68" si="4">((E6-D6)*8)-SUM(F6:G6)</f>
        <v>160</v>
      </c>
      <c r="I6" s="62">
        <f>IF(B6="CN",H6*5/8,IF(B6="EU",H6*6/8,IF(B6="IN",H6*3/8,IF(B6="NA",H6*22/40,IF(B6="JP",H6*18/40,IF(B6="AU",H6*4.4/8))))))</f>
        <v>88</v>
      </c>
      <c r="J6" s="59">
        <v>0.9</v>
      </c>
      <c r="K6" s="59">
        <v>0.77</v>
      </c>
      <c r="L6" s="44">
        <v>76</v>
      </c>
      <c r="M6" s="44">
        <v>26</v>
      </c>
      <c r="N6" s="60">
        <v>0.94736842105263153</v>
      </c>
      <c r="O6" s="60">
        <v>0.69696969696969702</v>
      </c>
      <c r="P6" s="61">
        <f t="shared" si="1"/>
        <v>1.1590909090909092</v>
      </c>
      <c r="Q6" s="32">
        <f t="shared" si="2"/>
        <v>0.97889351477868225</v>
      </c>
      <c r="R6" s="79">
        <v>0.94825000000000004</v>
      </c>
      <c r="S6" s="32">
        <f>(P6-(MIN($P$5:$P$70)))/(MAX($P$5:$P71)-MIN($P$5:$P$70))</f>
        <v>0.27053935788386846</v>
      </c>
      <c r="T6" s="32">
        <f t="shared" ref="T6:T69" si="5">(Q6-(MIN($Q$5:$Q$70)))/(MAX($Q$5:$Q$70)-MIN($Q$5:$Q$70))</f>
        <v>0.55944212771501889</v>
      </c>
      <c r="U6" s="32">
        <f t="shared" si="3"/>
        <v>0.79433681073025342</v>
      </c>
      <c r="V6" s="83">
        <f t="shared" ref="V6:V69" si="6">(0.45*S6)+(0.45*T6)+(0.1*U6)</f>
        <v>0.45292534959252467</v>
      </c>
    </row>
    <row r="7" spans="1:22" x14ac:dyDescent="0.2">
      <c r="A7" s="56" t="s">
        <v>53</v>
      </c>
      <c r="B7" s="32" t="s">
        <v>52</v>
      </c>
      <c r="C7" s="32" t="s">
        <v>157</v>
      </c>
      <c r="D7" s="44">
        <v>0.5</v>
      </c>
      <c r="E7" s="44">
        <v>23</v>
      </c>
      <c r="F7" s="69"/>
      <c r="G7" s="44"/>
      <c r="H7" s="44">
        <f t="shared" si="4"/>
        <v>180</v>
      </c>
      <c r="I7" s="62">
        <f t="shared" si="0"/>
        <v>112.5</v>
      </c>
      <c r="J7" s="59">
        <v>0.9</v>
      </c>
      <c r="K7" s="59">
        <v>0.77</v>
      </c>
      <c r="L7" s="44">
        <v>92</v>
      </c>
      <c r="M7" s="44">
        <v>48</v>
      </c>
      <c r="N7" s="60">
        <v>0.93902439024390238</v>
      </c>
      <c r="O7" s="60">
        <v>0.9285714285714286</v>
      </c>
      <c r="P7" s="61">
        <f t="shared" si="1"/>
        <v>1.2444444444444445</v>
      </c>
      <c r="Q7" s="32">
        <f t="shared" si="2"/>
        <v>1.1246486769134854</v>
      </c>
      <c r="R7" s="79">
        <v>1</v>
      </c>
      <c r="S7" s="32">
        <f>(P7-(MIN($P$5:$P$70)))/(MAX($P$5:$P72)-MIN($P$5:$P$70))</f>
        <v>0.29962141698215256</v>
      </c>
      <c r="T7" s="32">
        <f t="shared" si="5"/>
        <v>0.83196734206715783</v>
      </c>
      <c r="U7" s="32">
        <f t="shared" si="3"/>
        <v>1</v>
      </c>
      <c r="V7" s="83">
        <f t="shared" si="6"/>
        <v>0.60921494157218958</v>
      </c>
    </row>
    <row r="8" spans="1:22" x14ac:dyDescent="0.2">
      <c r="A8" s="56" t="s">
        <v>55</v>
      </c>
      <c r="B8" s="32" t="s">
        <v>52</v>
      </c>
      <c r="C8" s="32" t="s">
        <v>157</v>
      </c>
      <c r="D8" s="44">
        <v>0</v>
      </c>
      <c r="E8" s="44">
        <v>23</v>
      </c>
      <c r="F8" s="69"/>
      <c r="G8" s="44"/>
      <c r="H8" s="44">
        <f t="shared" si="4"/>
        <v>184</v>
      </c>
      <c r="I8" s="62">
        <f t="shared" si="0"/>
        <v>115</v>
      </c>
      <c r="J8" s="59">
        <v>0.9</v>
      </c>
      <c r="K8" s="59">
        <v>0.77</v>
      </c>
      <c r="L8" s="44">
        <v>83</v>
      </c>
      <c r="M8" s="44">
        <v>40</v>
      </c>
      <c r="N8" s="60">
        <v>0.8867924528301887</v>
      </c>
      <c r="O8" s="60">
        <v>0.84375</v>
      </c>
      <c r="P8" s="61">
        <f t="shared" si="1"/>
        <v>1.0695652173913044</v>
      </c>
      <c r="Q8" s="32">
        <f t="shared" si="2"/>
        <v>1.0405520841841596</v>
      </c>
      <c r="R8" s="79">
        <v>0.99933333333333341</v>
      </c>
      <c r="S8" s="32">
        <f>(P8-(MIN($P$5:$P$70)))/(MAX($P$5:$P73)-MIN($P$5:$P$70))</f>
        <v>0.24003574199920052</v>
      </c>
      <c r="T8" s="32">
        <f t="shared" si="5"/>
        <v>0.67472802632582107</v>
      </c>
      <c r="U8" s="32">
        <f t="shared" si="3"/>
        <v>0.99735055472760414</v>
      </c>
      <c r="V8" s="83">
        <f t="shared" si="6"/>
        <v>0.51137875121902021</v>
      </c>
    </row>
    <row r="9" spans="1:22" x14ac:dyDescent="0.2">
      <c r="A9" s="57" t="s">
        <v>130</v>
      </c>
      <c r="B9" s="32" t="s">
        <v>52</v>
      </c>
      <c r="C9" s="32" t="s">
        <v>156</v>
      </c>
      <c r="D9" s="44">
        <v>2</v>
      </c>
      <c r="E9" s="44">
        <v>23</v>
      </c>
      <c r="F9" s="68"/>
      <c r="G9" s="71"/>
      <c r="H9" s="44">
        <f t="shared" si="4"/>
        <v>168</v>
      </c>
      <c r="I9" s="62">
        <f t="shared" si="0"/>
        <v>105</v>
      </c>
      <c r="J9" s="59">
        <v>0.9</v>
      </c>
      <c r="K9" s="59">
        <v>0.77</v>
      </c>
      <c r="L9" s="44">
        <v>73</v>
      </c>
      <c r="M9" s="44">
        <v>45</v>
      </c>
      <c r="N9" s="60">
        <v>0.9859154929577465</v>
      </c>
      <c r="O9" s="60">
        <v>0.88888888888888884</v>
      </c>
      <c r="P9" s="61">
        <f t="shared" si="1"/>
        <v>1.1238095238095238</v>
      </c>
      <c r="Q9" s="32">
        <f t="shared" si="2"/>
        <v>1.1249314066215474</v>
      </c>
      <c r="R9" s="79">
        <v>0.99900000000000011</v>
      </c>
      <c r="S9" s="32">
        <f>(P9-(MIN($P$5:$P$70)))/(MAX($P$5:$P74)-MIN($P$5:$P$70))</f>
        <v>0.25851811790156842</v>
      </c>
      <c r="T9" s="32">
        <f t="shared" si="5"/>
        <v>0.83249597496883221</v>
      </c>
      <c r="U9" s="32">
        <f t="shared" si="3"/>
        <v>0.99602583209140627</v>
      </c>
      <c r="V9" s="83">
        <f t="shared" si="6"/>
        <v>0.59055892500082097</v>
      </c>
    </row>
    <row r="10" spans="1:22" x14ac:dyDescent="0.2">
      <c r="A10" s="57" t="s">
        <v>131</v>
      </c>
      <c r="B10" s="32" t="s">
        <v>52</v>
      </c>
      <c r="C10" s="32" t="s">
        <v>156</v>
      </c>
      <c r="D10" s="44">
        <v>0</v>
      </c>
      <c r="E10" s="44">
        <v>23</v>
      </c>
      <c r="F10" s="68"/>
      <c r="G10" s="71"/>
      <c r="H10" s="44">
        <f t="shared" si="4"/>
        <v>184</v>
      </c>
      <c r="I10" s="62">
        <f t="shared" si="0"/>
        <v>115</v>
      </c>
      <c r="J10" s="59">
        <v>0.9</v>
      </c>
      <c r="K10" s="59">
        <v>0.77</v>
      </c>
      <c r="L10" s="44">
        <v>73</v>
      </c>
      <c r="M10" s="44">
        <v>28</v>
      </c>
      <c r="N10" s="60">
        <v>0.9726027397260274</v>
      </c>
      <c r="O10" s="60">
        <v>0.78431372549019607</v>
      </c>
      <c r="P10" s="61">
        <f t="shared" si="1"/>
        <v>0.87826086956521743</v>
      </c>
      <c r="Q10" s="32">
        <f t="shared" si="2"/>
        <v>1.0496294823450343</v>
      </c>
      <c r="R10" s="79">
        <v>1</v>
      </c>
      <c r="S10" s="32">
        <f>(P10-(MIN($P$5:$P$70)))/(MAX($P$5:$P75)-MIN($P$5:$P$70))</f>
        <v>0.17485362240459004</v>
      </c>
      <c r="T10" s="32">
        <f t="shared" si="5"/>
        <v>0.69170046039483979</v>
      </c>
      <c r="U10" s="32">
        <f t="shared" si="3"/>
        <v>1</v>
      </c>
      <c r="V10" s="83">
        <f t="shared" si="6"/>
        <v>0.48994933725974343</v>
      </c>
    </row>
    <row r="11" spans="1:22" x14ac:dyDescent="0.2">
      <c r="A11" s="57" t="s">
        <v>128</v>
      </c>
      <c r="B11" s="32" t="s">
        <v>52</v>
      </c>
      <c r="C11" s="32" t="s">
        <v>156</v>
      </c>
      <c r="D11" s="44">
        <v>2</v>
      </c>
      <c r="E11" s="44">
        <v>23</v>
      </c>
      <c r="F11" s="68"/>
      <c r="G11" s="71"/>
      <c r="H11" s="44">
        <f t="shared" si="4"/>
        <v>168</v>
      </c>
      <c r="I11" s="62">
        <f t="shared" si="0"/>
        <v>105</v>
      </c>
      <c r="J11" s="59">
        <v>0.9</v>
      </c>
      <c r="K11" s="59">
        <v>0.77</v>
      </c>
      <c r="L11" s="44">
        <v>70</v>
      </c>
      <c r="M11" s="44">
        <v>40</v>
      </c>
      <c r="N11" s="60">
        <v>0.88709677419354838</v>
      </c>
      <c r="O11" s="60">
        <v>0.85964912280701755</v>
      </c>
      <c r="P11" s="61">
        <f t="shared" si="1"/>
        <v>1.0476190476190477</v>
      </c>
      <c r="Q11" s="32">
        <f t="shared" si="2"/>
        <v>1.051045257327091</v>
      </c>
      <c r="R11" s="79">
        <v>1</v>
      </c>
      <c r="S11" s="32">
        <f>(P11-(MIN($P$5:$P$70)))/(MAX($P$5:$P76)-MIN($P$5:$P$70))</f>
        <v>0.23255813953488375</v>
      </c>
      <c r="T11" s="32">
        <f t="shared" si="5"/>
        <v>0.69434760081037139</v>
      </c>
      <c r="U11" s="32">
        <f t="shared" si="3"/>
        <v>1</v>
      </c>
      <c r="V11" s="83">
        <f t="shared" si="6"/>
        <v>0.51710758315536487</v>
      </c>
    </row>
    <row r="12" spans="1:22" x14ac:dyDescent="0.2">
      <c r="A12" s="57" t="s">
        <v>143</v>
      </c>
      <c r="B12" s="32" t="s">
        <v>52</v>
      </c>
      <c r="C12" s="32" t="s">
        <v>156</v>
      </c>
      <c r="D12" s="44">
        <v>1.5</v>
      </c>
      <c r="E12" s="44">
        <v>23</v>
      </c>
      <c r="F12" s="68"/>
      <c r="G12" s="71"/>
      <c r="H12" s="44">
        <f t="shared" si="4"/>
        <v>172</v>
      </c>
      <c r="I12" s="62">
        <f t="shared" si="0"/>
        <v>107.5</v>
      </c>
      <c r="J12" s="59">
        <v>0.9</v>
      </c>
      <c r="K12" s="59">
        <v>0.77</v>
      </c>
      <c r="L12" s="44">
        <v>85</v>
      </c>
      <c r="M12" s="44">
        <v>24</v>
      </c>
      <c r="N12" s="60">
        <v>0.84507042253521125</v>
      </c>
      <c r="O12" s="60">
        <v>0.91891891891891897</v>
      </c>
      <c r="P12" s="61">
        <f t="shared" si="1"/>
        <v>1.0139534883720931</v>
      </c>
      <c r="Q12" s="32">
        <f t="shared" si="2"/>
        <v>1.0661841647757142</v>
      </c>
      <c r="R12" s="79">
        <v>0.89924999999999999</v>
      </c>
      <c r="S12" s="32">
        <f>(P12-(MIN($P$5:$P$70)))/(MAX($P$5:$P77)-MIN($P$5:$P$70))</f>
        <v>0.22108745141937192</v>
      </c>
      <c r="T12" s="32">
        <f t="shared" si="5"/>
        <v>0.72265352107463976</v>
      </c>
      <c r="U12" s="32">
        <f t="shared" si="3"/>
        <v>0.59960258320914039</v>
      </c>
      <c r="V12" s="83">
        <f t="shared" si="6"/>
        <v>0.48464369594321932</v>
      </c>
    </row>
    <row r="13" spans="1:22" x14ac:dyDescent="0.2">
      <c r="A13" s="70" t="s">
        <v>149</v>
      </c>
      <c r="B13" s="32" t="s">
        <v>52</v>
      </c>
      <c r="C13" s="32" t="s">
        <v>156</v>
      </c>
      <c r="D13" s="44">
        <v>1</v>
      </c>
      <c r="E13" s="44">
        <v>23</v>
      </c>
      <c r="F13" s="68"/>
      <c r="G13" s="71"/>
      <c r="H13" s="44">
        <f t="shared" si="4"/>
        <v>176</v>
      </c>
      <c r="I13" s="62">
        <f t="shared" si="0"/>
        <v>110</v>
      </c>
      <c r="J13" s="59">
        <v>0.9</v>
      </c>
      <c r="K13" s="59">
        <v>0.77</v>
      </c>
      <c r="L13" s="44">
        <v>73</v>
      </c>
      <c r="M13" s="44">
        <v>39</v>
      </c>
      <c r="N13" s="60">
        <v>0.91176470588235292</v>
      </c>
      <c r="O13" s="60">
        <v>0.86538461538461542</v>
      </c>
      <c r="P13" s="61">
        <f t="shared" si="1"/>
        <v>1.0181818181818181</v>
      </c>
      <c r="Q13" s="32">
        <f t="shared" si="2"/>
        <v>1.0684740096504801</v>
      </c>
      <c r="R13" s="79">
        <v>0.99950000000000006</v>
      </c>
      <c r="S13" s="32">
        <f>(P13-(MIN($P$5:$P$70)))/(MAX($P$5:$P78)-MIN($P$5:$P$70))</f>
        <v>0.22252814789321007</v>
      </c>
      <c r="T13" s="32">
        <f t="shared" si="5"/>
        <v>0.72693495067334979</v>
      </c>
      <c r="U13" s="32">
        <f t="shared" si="3"/>
        <v>0.99801291604570319</v>
      </c>
      <c r="V13" s="83">
        <f t="shared" si="6"/>
        <v>0.52705968595952224</v>
      </c>
    </row>
    <row r="14" spans="1:22" x14ac:dyDescent="0.2">
      <c r="A14" s="57" t="s">
        <v>142</v>
      </c>
      <c r="B14" s="32" t="s">
        <v>52</v>
      </c>
      <c r="C14" s="32" t="s">
        <v>156</v>
      </c>
      <c r="D14" s="44">
        <v>1</v>
      </c>
      <c r="E14" s="44">
        <v>23</v>
      </c>
      <c r="F14" s="68"/>
      <c r="G14" s="71"/>
      <c r="H14" s="44">
        <f t="shared" si="4"/>
        <v>176</v>
      </c>
      <c r="I14" s="62">
        <f t="shared" si="0"/>
        <v>110</v>
      </c>
      <c r="J14" s="59">
        <v>0.9</v>
      </c>
      <c r="K14" s="59">
        <v>0.77</v>
      </c>
      <c r="L14" s="44">
        <v>74</v>
      </c>
      <c r="M14" s="44">
        <v>28</v>
      </c>
      <c r="N14" s="60">
        <v>0.95774647887323938</v>
      </c>
      <c r="O14" s="60">
        <v>0.78787878787878785</v>
      </c>
      <c r="P14" s="61">
        <f t="shared" si="1"/>
        <v>0.92727272727272725</v>
      </c>
      <c r="Q14" s="32">
        <f t="shared" si="2"/>
        <v>1.043690979670493</v>
      </c>
      <c r="R14" s="79">
        <v>0.84950000000000003</v>
      </c>
      <c r="S14" s="32">
        <f>(P14-(MIN($P$5:$P$70)))/(MAX($P$5:$P79)-MIN($P$5:$P$70))</f>
        <v>0.19155317370568858</v>
      </c>
      <c r="T14" s="32">
        <f t="shared" si="5"/>
        <v>0.68059696539262959</v>
      </c>
      <c r="U14" s="32">
        <f t="shared" si="3"/>
        <v>0.40188772975658205</v>
      </c>
      <c r="V14" s="83">
        <f t="shared" si="6"/>
        <v>0.43265633556990141</v>
      </c>
    </row>
    <row r="15" spans="1:22" x14ac:dyDescent="0.2">
      <c r="A15" s="70" t="s">
        <v>148</v>
      </c>
      <c r="B15" s="32" t="s">
        <v>52</v>
      </c>
      <c r="C15" s="32" t="s">
        <v>156</v>
      </c>
      <c r="D15" s="44">
        <v>0</v>
      </c>
      <c r="E15" s="44">
        <v>23</v>
      </c>
      <c r="F15" s="68"/>
      <c r="G15" s="71"/>
      <c r="H15" s="44">
        <f t="shared" si="4"/>
        <v>184</v>
      </c>
      <c r="I15" s="62">
        <f t="shared" si="0"/>
        <v>115</v>
      </c>
      <c r="J15" s="59">
        <v>0.9</v>
      </c>
      <c r="K15" s="59">
        <v>0.77</v>
      </c>
      <c r="L15" s="44">
        <v>74</v>
      </c>
      <c r="M15" s="44">
        <v>33</v>
      </c>
      <c r="N15" s="60">
        <v>0.92982456140350878</v>
      </c>
      <c r="O15" s="60">
        <v>0.91428571428571426</v>
      </c>
      <c r="P15" s="61">
        <f t="shared" si="1"/>
        <v>0.93043478260869561</v>
      </c>
      <c r="Q15" s="32">
        <f t="shared" si="2"/>
        <v>1.1102612230431779</v>
      </c>
      <c r="R15" s="79">
        <v>0.998</v>
      </c>
      <c r="S15" s="32">
        <f>(P15-(MIN($P$5:$P$70)))/(MAX($P$5:$P80)-MIN($P$5:$P$70))</f>
        <v>0.19263056411221105</v>
      </c>
      <c r="T15" s="32">
        <f t="shared" si="5"/>
        <v>0.80506644955289652</v>
      </c>
      <c r="U15" s="32">
        <f t="shared" si="3"/>
        <v>0.99205166418281177</v>
      </c>
      <c r="V15" s="83">
        <f t="shared" si="6"/>
        <v>0.54816882256757959</v>
      </c>
    </row>
    <row r="16" spans="1:22" x14ac:dyDescent="0.2">
      <c r="A16" s="56" t="s">
        <v>165</v>
      </c>
      <c r="B16" s="32" t="s">
        <v>52</v>
      </c>
      <c r="C16" s="32" t="s">
        <v>156</v>
      </c>
      <c r="D16" s="44">
        <v>0</v>
      </c>
      <c r="E16" s="44">
        <v>23</v>
      </c>
      <c r="F16" s="69"/>
      <c r="G16" s="44"/>
      <c r="H16" s="44">
        <f t="shared" si="4"/>
        <v>184</v>
      </c>
      <c r="I16" s="62">
        <f t="shared" si="0"/>
        <v>115</v>
      </c>
      <c r="J16" s="59">
        <v>0.9</v>
      </c>
      <c r="K16" s="59">
        <v>0.77</v>
      </c>
      <c r="L16" s="44">
        <v>60</v>
      </c>
      <c r="M16" s="44">
        <v>42</v>
      </c>
      <c r="N16" s="60">
        <v>1</v>
      </c>
      <c r="O16" s="60">
        <v>0.90322580645161288</v>
      </c>
      <c r="P16" s="61">
        <f t="shared" si="1"/>
        <v>0.88695652173913042</v>
      </c>
      <c r="Q16" s="32">
        <f t="shared" si="2"/>
        <v>1.1420658194851743</v>
      </c>
      <c r="R16" s="79">
        <v>0.9986666666666667</v>
      </c>
      <c r="S16" s="32">
        <f>(P16-(MIN($P$5:$P$70)))/(MAX($P$5:$P81)-MIN($P$5:$P$70))</f>
        <v>0.17781644602252686</v>
      </c>
      <c r="T16" s="32">
        <f t="shared" si="5"/>
        <v>0.86453298463672479</v>
      </c>
      <c r="U16" s="32">
        <f t="shared" si="3"/>
        <v>0.99470110945520795</v>
      </c>
      <c r="V16" s="83">
        <f t="shared" si="6"/>
        <v>0.56852735474218408</v>
      </c>
    </row>
    <row r="17" spans="1:22" x14ac:dyDescent="0.2">
      <c r="A17" s="56" t="s">
        <v>168</v>
      </c>
      <c r="B17" s="32" t="s">
        <v>52</v>
      </c>
      <c r="C17" s="32" t="s">
        <v>156</v>
      </c>
      <c r="D17" s="44">
        <v>0</v>
      </c>
      <c r="E17" s="44">
        <v>8</v>
      </c>
      <c r="F17" s="69"/>
      <c r="G17" s="44"/>
      <c r="H17" s="44">
        <f t="shared" si="4"/>
        <v>64</v>
      </c>
      <c r="I17" s="62">
        <f t="shared" si="0"/>
        <v>40</v>
      </c>
      <c r="J17" s="59">
        <v>0.9</v>
      </c>
      <c r="K17" s="59">
        <v>0.77</v>
      </c>
      <c r="L17" s="44">
        <v>86</v>
      </c>
      <c r="M17" s="44">
        <v>46</v>
      </c>
      <c r="N17" s="60">
        <v>0.96226415094339623</v>
      </c>
      <c r="O17" s="60">
        <v>0.84615384615384615</v>
      </c>
      <c r="P17" s="61">
        <f t="shared" si="1"/>
        <v>3.3</v>
      </c>
      <c r="Q17" s="32">
        <f t="shared" si="2"/>
        <v>1.0840417444191028</v>
      </c>
      <c r="R17" s="79"/>
      <c r="S17" s="32">
        <f>(P17-(MIN($P$5:$P$70)))/(MAX($P$5:$P82)-MIN($P$5:$P$70))</f>
        <v>1</v>
      </c>
      <c r="T17" s="32">
        <f t="shared" si="5"/>
        <v>0.75604266934798814</v>
      </c>
      <c r="U17" s="32">
        <f t="shared" si="3"/>
        <v>0</v>
      </c>
      <c r="V17" s="83">
        <f t="shared" si="6"/>
        <v>0.79021920120659472</v>
      </c>
    </row>
    <row r="18" spans="1:22" x14ac:dyDescent="0.2">
      <c r="A18" s="56" t="s">
        <v>169</v>
      </c>
      <c r="B18" s="32" t="s">
        <v>52</v>
      </c>
      <c r="C18" s="32" t="s">
        <v>156</v>
      </c>
      <c r="D18" s="44">
        <v>0</v>
      </c>
      <c r="E18" s="44">
        <v>8</v>
      </c>
      <c r="F18" s="69"/>
      <c r="G18" s="44"/>
      <c r="H18" s="44">
        <f t="shared" si="4"/>
        <v>64</v>
      </c>
      <c r="I18" s="62">
        <f t="shared" si="0"/>
        <v>40</v>
      </c>
      <c r="J18" s="59">
        <v>0.9</v>
      </c>
      <c r="K18" s="59">
        <v>0.77</v>
      </c>
      <c r="L18" s="44">
        <v>56</v>
      </c>
      <c r="M18" s="44">
        <v>33</v>
      </c>
      <c r="N18" s="60">
        <v>0.95121951219512191</v>
      </c>
      <c r="O18" s="60">
        <v>0.75</v>
      </c>
      <c r="P18" s="61">
        <f t="shared" si="1"/>
        <v>2.2250000000000001</v>
      </c>
      <c r="Q18" s="32">
        <f t="shared" si="2"/>
        <v>1.0154682715658325</v>
      </c>
      <c r="R18" s="79">
        <v>0.99833333333333329</v>
      </c>
      <c r="S18" s="32">
        <f>(P18-(MIN($P$5:$P$70)))/(MAX($P$5:$P83)-MIN($P$5:$P$70))</f>
        <v>0.63372093023255816</v>
      </c>
      <c r="T18" s="32">
        <f t="shared" si="5"/>
        <v>0.62782765373897464</v>
      </c>
      <c r="U18" s="32">
        <f t="shared" si="3"/>
        <v>0.99337638681900964</v>
      </c>
      <c r="V18" s="83">
        <f t="shared" si="6"/>
        <v>0.66703450146909071</v>
      </c>
    </row>
    <row r="19" spans="1:22" x14ac:dyDescent="0.2">
      <c r="A19" s="56" t="s">
        <v>166</v>
      </c>
      <c r="B19" s="32" t="s">
        <v>171</v>
      </c>
      <c r="C19" s="32" t="s">
        <v>156</v>
      </c>
      <c r="D19" s="44">
        <v>1</v>
      </c>
      <c r="E19" s="44">
        <v>23</v>
      </c>
      <c r="F19" s="69"/>
      <c r="G19" s="44"/>
      <c r="H19" s="44">
        <f t="shared" si="4"/>
        <v>176</v>
      </c>
      <c r="I19" s="62">
        <f>IF(B19="CN",H19*5/8,IF(B19="EU",H19*6/8,IF(B19="IN",H19*3/8,IF(B19="NA",H19*22/40,IF(B19="JP",H19*18/40,IF(B19="AU",H19*4.4/8))))))</f>
        <v>96.800000000000011</v>
      </c>
      <c r="J19" s="59">
        <v>0.9</v>
      </c>
      <c r="K19" s="59">
        <v>0.77</v>
      </c>
      <c r="L19" s="44">
        <v>64</v>
      </c>
      <c r="M19" s="44">
        <v>26</v>
      </c>
      <c r="N19" s="60">
        <v>0.97435897435897434</v>
      </c>
      <c r="O19" s="60">
        <v>1</v>
      </c>
      <c r="P19" s="61">
        <f t="shared" si="1"/>
        <v>0.92975206611570238</v>
      </c>
      <c r="Q19" s="32">
        <f t="shared" si="2"/>
        <v>1.1906611906611906</v>
      </c>
      <c r="R19" s="79">
        <v>0.99974999999999992</v>
      </c>
      <c r="S19" s="32">
        <f>(P19-(MIN($P$5:$P$70)))/(MAX($P$5:$P84)-MIN($P$5:$P$70))</f>
        <v>0.19239794572898458</v>
      </c>
      <c r="T19" s="32">
        <f t="shared" si="5"/>
        <v>0.95539401317454942</v>
      </c>
      <c r="U19" s="32">
        <f t="shared" si="3"/>
        <v>0.99900645802285115</v>
      </c>
      <c r="V19" s="83">
        <f t="shared" si="6"/>
        <v>0.61640702730887531</v>
      </c>
    </row>
    <row r="20" spans="1:22" x14ac:dyDescent="0.2">
      <c r="A20" s="56" t="s">
        <v>167</v>
      </c>
      <c r="B20" s="32" t="s">
        <v>171</v>
      </c>
      <c r="C20" s="32" t="s">
        <v>156</v>
      </c>
      <c r="D20" s="44">
        <v>2</v>
      </c>
      <c r="E20" s="44">
        <v>8</v>
      </c>
      <c r="F20" s="69"/>
      <c r="G20" s="44"/>
      <c r="H20" s="44">
        <f t="shared" si="4"/>
        <v>48</v>
      </c>
      <c r="I20" s="62">
        <f>IF(B20="CN",H20*5/8,IF(B20="EU",H20*6/8,IF(B20="IN",H20*3/8,IF(B20="NA",H20*22/40,IF(B20="JP",H20*18/40,IF(B20="AU",H20*4.4/8))))))</f>
        <v>26.400000000000002</v>
      </c>
      <c r="J20" s="59">
        <v>0.9</v>
      </c>
      <c r="K20" s="59">
        <v>0.77</v>
      </c>
      <c r="L20" s="44">
        <v>30</v>
      </c>
      <c r="M20" s="44">
        <v>27</v>
      </c>
      <c r="N20" s="60">
        <v>0.83333333333333337</v>
      </c>
      <c r="O20" s="60">
        <v>0.58333333333333337</v>
      </c>
      <c r="P20" s="61">
        <f t="shared" si="1"/>
        <v>2.1590909090909087</v>
      </c>
      <c r="Q20" s="32">
        <f t="shared" si="2"/>
        <v>0.84175084175084169</v>
      </c>
      <c r="R20" s="79"/>
      <c r="S20" s="32">
        <f>(P20-(MIN($P$5:$P$70)))/(MAX($P$5:$P85)-MIN($P$5:$P$70))</f>
        <v>0.61126407394660498</v>
      </c>
      <c r="T20" s="32">
        <f t="shared" si="5"/>
        <v>0.30302008532333286</v>
      </c>
      <c r="U20" s="32">
        <f t="shared" si="3"/>
        <v>0</v>
      </c>
      <c r="V20" s="83">
        <f t="shared" si="6"/>
        <v>0.41142787167147205</v>
      </c>
    </row>
    <row r="21" spans="1:22" x14ac:dyDescent="0.2">
      <c r="A21" s="58" t="s">
        <v>60</v>
      </c>
      <c r="B21" s="32" t="s">
        <v>58</v>
      </c>
      <c r="C21" s="32" t="s">
        <v>158</v>
      </c>
      <c r="D21" s="44">
        <v>1</v>
      </c>
      <c r="E21" s="44">
        <v>23</v>
      </c>
      <c r="F21" s="69">
        <v>108</v>
      </c>
      <c r="G21" s="44"/>
      <c r="H21" s="44">
        <f t="shared" si="4"/>
        <v>68</v>
      </c>
      <c r="I21" s="62">
        <f t="shared" ref="I21:I69" si="7">IF(B21="CN",H21*5/8,IF(B21="EU",H21*6/8,IF(B21="IN",H21*3/8,IF(B21="NA",H21*22/40,IF(B21="JP",H21*18/40)))))</f>
        <v>51</v>
      </c>
      <c r="J21" s="59">
        <v>0.85</v>
      </c>
      <c r="K21" s="59">
        <v>0.77</v>
      </c>
      <c r="L21" s="44">
        <v>98</v>
      </c>
      <c r="M21" s="44">
        <v>10</v>
      </c>
      <c r="N21" s="60">
        <v>0.87681159420289856</v>
      </c>
      <c r="O21" s="60">
        <v>0.8571428571428571</v>
      </c>
      <c r="P21" s="61">
        <f t="shared" si="1"/>
        <v>2.1176470588235294</v>
      </c>
      <c r="Q21" s="32">
        <f t="shared" si="2"/>
        <v>1.0723577968736902</v>
      </c>
      <c r="R21" s="79">
        <v>1</v>
      </c>
      <c r="S21" s="32">
        <f>(P21-(MIN($P$5:$P$70)))/(MAX($P$5:$P86)-MIN($P$5:$P$70))</f>
        <v>0.59714312983170559</v>
      </c>
      <c r="T21" s="32">
        <f t="shared" si="5"/>
        <v>0.73419664850964672</v>
      </c>
      <c r="U21" s="32">
        <f t="shared" si="3"/>
        <v>1</v>
      </c>
      <c r="V21" s="83">
        <f t="shared" si="6"/>
        <v>0.69910290025360855</v>
      </c>
    </row>
    <row r="22" spans="1:22" x14ac:dyDescent="0.2">
      <c r="A22" s="58" t="s">
        <v>57</v>
      </c>
      <c r="B22" s="32" t="s">
        <v>58</v>
      </c>
      <c r="C22" s="32" t="s">
        <v>158</v>
      </c>
      <c r="D22" s="44">
        <v>1</v>
      </c>
      <c r="E22" s="44">
        <v>23</v>
      </c>
      <c r="F22" s="69"/>
      <c r="G22" s="44"/>
      <c r="H22" s="44">
        <f t="shared" si="4"/>
        <v>176</v>
      </c>
      <c r="I22" s="62">
        <f t="shared" si="7"/>
        <v>132</v>
      </c>
      <c r="J22" s="59">
        <v>0.85</v>
      </c>
      <c r="K22" s="59">
        <v>0.77</v>
      </c>
      <c r="L22" s="44">
        <v>147</v>
      </c>
      <c r="M22" s="44">
        <v>33</v>
      </c>
      <c r="N22" s="60">
        <v>0.91044776119402981</v>
      </c>
      <c r="O22" s="60">
        <v>0.72727272727272729</v>
      </c>
      <c r="P22" s="61">
        <f t="shared" si="1"/>
        <v>1.3636363636363635</v>
      </c>
      <c r="Q22" s="32">
        <f t="shared" si="2"/>
        <v>1.0078125242942866</v>
      </c>
      <c r="R22" s="79">
        <v>0.99974999999999992</v>
      </c>
      <c r="S22" s="32">
        <f>(P22-(MIN($P$5:$P$70)))/(MAX($P$5:$P87)-MIN($P$5:$P$70))</f>
        <v>0.34023304980579183</v>
      </c>
      <c r="T22" s="32">
        <f t="shared" si="5"/>
        <v>0.61351334654295064</v>
      </c>
      <c r="U22" s="32">
        <f t="shared" si="3"/>
        <v>0.99900645802285115</v>
      </c>
      <c r="V22" s="83">
        <f t="shared" si="6"/>
        <v>0.5290865241592192</v>
      </c>
    </row>
    <row r="23" spans="1:22" x14ac:dyDescent="0.2">
      <c r="A23" s="58" t="s">
        <v>71</v>
      </c>
      <c r="B23" s="32" t="s">
        <v>58</v>
      </c>
      <c r="C23" s="32" t="s">
        <v>158</v>
      </c>
      <c r="D23" s="44">
        <v>6</v>
      </c>
      <c r="E23" s="44">
        <v>23</v>
      </c>
      <c r="F23" s="69"/>
      <c r="G23" s="44"/>
      <c r="H23" s="44">
        <f t="shared" si="4"/>
        <v>136</v>
      </c>
      <c r="I23" s="62">
        <f t="shared" si="7"/>
        <v>102</v>
      </c>
      <c r="J23" s="59">
        <v>0.85</v>
      </c>
      <c r="K23" s="59">
        <v>0.77</v>
      </c>
      <c r="L23" s="44">
        <v>90</v>
      </c>
      <c r="M23" s="44">
        <v>9</v>
      </c>
      <c r="N23" s="60">
        <v>0.9242424242424242</v>
      </c>
      <c r="O23" s="60">
        <v>0.75</v>
      </c>
      <c r="P23" s="61">
        <f t="shared" si="1"/>
        <v>0.97058823529411764</v>
      </c>
      <c r="Q23" s="32">
        <f t="shared" si="2"/>
        <v>1.0306850012732367</v>
      </c>
      <c r="R23" s="79">
        <v>1</v>
      </c>
      <c r="S23" s="32">
        <f>(P23-(MIN($P$5:$P$70)))/(MAX($P$5:$P88)-MIN($P$5:$P$70))</f>
        <v>0.20631183787739005</v>
      </c>
      <c r="T23" s="32">
        <f t="shared" si="5"/>
        <v>0.65627908190461004</v>
      </c>
      <c r="U23" s="32">
        <f t="shared" si="3"/>
        <v>1</v>
      </c>
      <c r="V23" s="83">
        <f t="shared" si="6"/>
        <v>0.48816591390190012</v>
      </c>
    </row>
    <row r="24" spans="1:22" x14ac:dyDescent="0.2">
      <c r="A24" s="58" t="s">
        <v>122</v>
      </c>
      <c r="B24" s="32" t="s">
        <v>58</v>
      </c>
      <c r="C24" s="32" t="s">
        <v>158</v>
      </c>
      <c r="D24" s="44">
        <v>1</v>
      </c>
      <c r="E24" s="44">
        <v>23</v>
      </c>
      <c r="F24" s="69"/>
      <c r="G24" s="44"/>
      <c r="H24" s="44">
        <f t="shared" si="4"/>
        <v>176</v>
      </c>
      <c r="I24" s="62">
        <f t="shared" si="7"/>
        <v>132</v>
      </c>
      <c r="J24" s="59">
        <v>0.85</v>
      </c>
      <c r="K24" s="59">
        <v>0.77</v>
      </c>
      <c r="L24" s="44">
        <v>129</v>
      </c>
      <c r="M24" s="44">
        <v>25</v>
      </c>
      <c r="N24" s="60">
        <v>0.96296296296296291</v>
      </c>
      <c r="O24" s="60">
        <v>0.96</v>
      </c>
      <c r="P24" s="61">
        <f t="shared" si="1"/>
        <v>1.1666666666666667</v>
      </c>
      <c r="Q24" s="32">
        <f t="shared" si="2"/>
        <v>1.1898254251195426</v>
      </c>
      <c r="R24" s="79">
        <v>1</v>
      </c>
      <c r="S24" s="32">
        <f>(P24-(MIN($P$5:$P$70)))/(MAX($P$5:$P89)-MIN($P$5:$P$70))</f>
        <v>0.27312060573282859</v>
      </c>
      <c r="T24" s="32">
        <f t="shared" si="5"/>
        <v>0.95383134342035503</v>
      </c>
      <c r="U24" s="32">
        <f t="shared" si="3"/>
        <v>1</v>
      </c>
      <c r="V24" s="83">
        <f t="shared" si="6"/>
        <v>0.65212837711893257</v>
      </c>
    </row>
    <row r="25" spans="1:22" x14ac:dyDescent="0.2">
      <c r="A25" s="58" t="s">
        <v>69</v>
      </c>
      <c r="B25" s="32" t="s">
        <v>58</v>
      </c>
      <c r="C25" s="32" t="s">
        <v>158</v>
      </c>
      <c r="D25" s="44">
        <v>7</v>
      </c>
      <c r="E25" s="44">
        <v>23</v>
      </c>
      <c r="F25" s="69">
        <v>78</v>
      </c>
      <c r="G25" s="44"/>
      <c r="H25" s="44">
        <f t="shared" si="4"/>
        <v>50</v>
      </c>
      <c r="I25" s="62">
        <f t="shared" si="7"/>
        <v>37.5</v>
      </c>
      <c r="J25" s="59">
        <v>0.85</v>
      </c>
      <c r="K25" s="59">
        <v>0.77</v>
      </c>
      <c r="L25" s="44">
        <v>38</v>
      </c>
      <c r="M25" s="44">
        <v>23</v>
      </c>
      <c r="N25" s="60">
        <v>0.96078431372549022</v>
      </c>
      <c r="O25" s="60">
        <v>1</v>
      </c>
      <c r="P25" s="61">
        <f t="shared" si="1"/>
        <v>1.6266666666666667</v>
      </c>
      <c r="Q25" s="32">
        <f t="shared" si="2"/>
        <v>1.2145178927185847</v>
      </c>
      <c r="R25" s="79">
        <v>0.99912499999999993</v>
      </c>
      <c r="S25" s="32">
        <f>(P25-(MIN($P$5:$P$70)))/(MAX($P$5:$P90)-MIN($P$5:$P$70))</f>
        <v>0.42985397512168744</v>
      </c>
      <c r="T25" s="32">
        <f t="shared" si="5"/>
        <v>1</v>
      </c>
      <c r="U25" s="32">
        <f t="shared" si="3"/>
        <v>0.99652260307997986</v>
      </c>
      <c r="V25" s="83">
        <f t="shared" si="6"/>
        <v>0.7430865491127574</v>
      </c>
    </row>
    <row r="26" spans="1:22" x14ac:dyDescent="0.2">
      <c r="A26" s="58" t="s">
        <v>121</v>
      </c>
      <c r="B26" s="32" t="s">
        <v>58</v>
      </c>
      <c r="C26" s="32" t="s">
        <v>158</v>
      </c>
      <c r="D26" s="44">
        <v>2</v>
      </c>
      <c r="E26" s="44">
        <v>23</v>
      </c>
      <c r="F26" s="69"/>
      <c r="G26" s="44"/>
      <c r="H26" s="44">
        <f t="shared" si="4"/>
        <v>168</v>
      </c>
      <c r="I26" s="62">
        <f t="shared" si="7"/>
        <v>126</v>
      </c>
      <c r="J26" s="59">
        <v>0.85</v>
      </c>
      <c r="K26" s="59">
        <v>0.77</v>
      </c>
      <c r="L26" s="44">
        <v>105</v>
      </c>
      <c r="M26" s="44">
        <v>15</v>
      </c>
      <c r="N26" s="60">
        <v>0.956989247311828</v>
      </c>
      <c r="O26" s="60">
        <v>0.875</v>
      </c>
      <c r="P26" s="61">
        <f t="shared" si="1"/>
        <v>0.95238095238095233</v>
      </c>
      <c r="Q26" s="32">
        <f t="shared" si="2"/>
        <v>1.131116669541717</v>
      </c>
      <c r="R26" s="79">
        <v>0.99987499999999996</v>
      </c>
      <c r="S26" s="32">
        <f>(P26-(MIN($P$5:$P$70)))/(MAX($P$5:$P91)-MIN($P$5:$P$70))</f>
        <v>0.20010816657652783</v>
      </c>
      <c r="T26" s="32">
        <f t="shared" si="5"/>
        <v>0.84406084909373313</v>
      </c>
      <c r="U26" s="32">
        <f t="shared" si="3"/>
        <v>0.99950322901142552</v>
      </c>
      <c r="V26" s="83">
        <f t="shared" si="6"/>
        <v>0.56982637995275998</v>
      </c>
    </row>
    <row r="27" spans="1:22" x14ac:dyDescent="0.2">
      <c r="A27" s="56" t="s">
        <v>123</v>
      </c>
      <c r="B27" s="32" t="s">
        <v>58</v>
      </c>
      <c r="C27" s="32" t="s">
        <v>158</v>
      </c>
      <c r="D27" s="44">
        <v>0</v>
      </c>
      <c r="E27" s="44">
        <v>23</v>
      </c>
      <c r="F27" s="69"/>
      <c r="G27" s="44"/>
      <c r="H27" s="44">
        <f t="shared" si="4"/>
        <v>184</v>
      </c>
      <c r="I27" s="62">
        <f t="shared" si="7"/>
        <v>138</v>
      </c>
      <c r="J27" s="59">
        <v>0.85</v>
      </c>
      <c r="K27" s="59">
        <v>0.77</v>
      </c>
      <c r="L27" s="44">
        <v>98</v>
      </c>
      <c r="M27" s="44">
        <v>25</v>
      </c>
      <c r="N27" s="60">
        <v>0.93913043478260871</v>
      </c>
      <c r="O27" s="60">
        <v>0.89473684210526316</v>
      </c>
      <c r="P27" s="61">
        <f t="shared" si="1"/>
        <v>0.89130434782608692</v>
      </c>
      <c r="Q27" s="32">
        <f t="shared" si="2"/>
        <v>1.1334276169381838</v>
      </c>
      <c r="R27" s="79">
        <v>0.99974999999999992</v>
      </c>
      <c r="S27" s="32">
        <f>(P27-(MIN($P$5:$P$70)))/(MAX($P$5:$P92)-MIN($P$5:$P$70))</f>
        <v>0.17929785783149527</v>
      </c>
      <c r="T27" s="32">
        <f t="shared" si="5"/>
        <v>0.84838173505999614</v>
      </c>
      <c r="U27" s="32">
        <f t="shared" si="3"/>
        <v>0.99900645802285115</v>
      </c>
      <c r="V27" s="83">
        <f t="shared" si="6"/>
        <v>0.56235646260345618</v>
      </c>
    </row>
    <row r="28" spans="1:22" x14ac:dyDescent="0.2">
      <c r="A28" s="58" t="s">
        <v>59</v>
      </c>
      <c r="B28" s="32" t="s">
        <v>58</v>
      </c>
      <c r="C28" s="32" t="s">
        <v>158</v>
      </c>
      <c r="D28" s="44">
        <v>3</v>
      </c>
      <c r="E28" s="44">
        <v>23</v>
      </c>
      <c r="F28" s="69"/>
      <c r="G28" s="44"/>
      <c r="H28" s="44">
        <f t="shared" si="4"/>
        <v>160</v>
      </c>
      <c r="I28" s="62">
        <f t="shared" si="7"/>
        <v>120</v>
      </c>
      <c r="J28" s="59">
        <v>0.85</v>
      </c>
      <c r="K28" s="59">
        <v>0.77</v>
      </c>
      <c r="L28" s="44">
        <v>139</v>
      </c>
      <c r="M28" s="44">
        <v>25</v>
      </c>
      <c r="N28" s="60">
        <v>0.89937106918238996</v>
      </c>
      <c r="O28" s="60">
        <v>0.79166666666666663</v>
      </c>
      <c r="P28" s="61">
        <f t="shared" si="1"/>
        <v>1.3666666666666667</v>
      </c>
      <c r="Q28" s="32">
        <f t="shared" si="2"/>
        <v>1.0431110694706698</v>
      </c>
      <c r="R28" s="79">
        <v>0.99950000000000006</v>
      </c>
      <c r="S28" s="32">
        <f>(P28-(MIN($P$5:$P$70)))/(MAX($P$5:$P93)-MIN($P$5:$P$70))</f>
        <v>0.34126554894537592</v>
      </c>
      <c r="T28" s="32">
        <f t="shared" si="5"/>
        <v>0.67951268028603673</v>
      </c>
      <c r="U28" s="32">
        <f t="shared" si="3"/>
        <v>0.99801291604570319</v>
      </c>
      <c r="V28" s="83">
        <f t="shared" si="6"/>
        <v>0.55915149475870607</v>
      </c>
    </row>
    <row r="29" spans="1:22" x14ac:dyDescent="0.2">
      <c r="A29" s="58" t="s">
        <v>68</v>
      </c>
      <c r="B29" s="32" t="s">
        <v>58</v>
      </c>
      <c r="C29" s="32" t="s">
        <v>158</v>
      </c>
      <c r="D29" s="44">
        <v>3</v>
      </c>
      <c r="E29" s="44">
        <v>23</v>
      </c>
      <c r="F29" s="69"/>
      <c r="G29" s="44"/>
      <c r="H29" s="44">
        <f t="shared" si="4"/>
        <v>160</v>
      </c>
      <c r="I29" s="62">
        <f t="shared" si="7"/>
        <v>120</v>
      </c>
      <c r="J29" s="59">
        <v>0.85</v>
      </c>
      <c r="K29" s="59">
        <v>0.77</v>
      </c>
      <c r="L29" s="44">
        <v>147</v>
      </c>
      <c r="M29" s="44">
        <v>21</v>
      </c>
      <c r="N29" s="60">
        <v>0.93478260869565222</v>
      </c>
      <c r="O29" s="60">
        <v>0.9285714285714286</v>
      </c>
      <c r="P29" s="61">
        <f t="shared" si="1"/>
        <v>1.4</v>
      </c>
      <c r="Q29" s="32">
        <f t="shared" si="2"/>
        <v>1.1528405828734656</v>
      </c>
      <c r="R29" s="79">
        <v>0.99875000000000003</v>
      </c>
      <c r="S29" s="32">
        <f>(P29-(MIN($P$5:$P$70)))/(MAX($P$5:$P94)-MIN($P$5:$P$70))</f>
        <v>0.35262303948080043</v>
      </c>
      <c r="T29" s="32">
        <f t="shared" si="5"/>
        <v>0.88467906151647135</v>
      </c>
      <c r="U29" s="32">
        <f t="shared" si="3"/>
        <v>0.99503229011425742</v>
      </c>
      <c r="V29" s="83">
        <f t="shared" si="6"/>
        <v>0.65628917446019797</v>
      </c>
    </row>
    <row r="30" spans="1:22" x14ac:dyDescent="0.2">
      <c r="A30" s="58" t="s">
        <v>74</v>
      </c>
      <c r="B30" s="32" t="s">
        <v>58</v>
      </c>
      <c r="C30" s="32" t="s">
        <v>158</v>
      </c>
      <c r="D30" s="44">
        <v>1</v>
      </c>
      <c r="E30" s="44">
        <v>23</v>
      </c>
      <c r="F30" s="69"/>
      <c r="G30" s="44"/>
      <c r="H30" s="44">
        <f t="shared" si="4"/>
        <v>176</v>
      </c>
      <c r="I30" s="62">
        <f t="shared" si="7"/>
        <v>132</v>
      </c>
      <c r="J30" s="59">
        <v>0.85</v>
      </c>
      <c r="K30" s="59">
        <v>0.77</v>
      </c>
      <c r="L30" s="44">
        <v>95</v>
      </c>
      <c r="M30" s="44">
        <v>20</v>
      </c>
      <c r="N30" s="60">
        <v>0.86206896551724133</v>
      </c>
      <c r="O30" s="60">
        <v>0.875</v>
      </c>
      <c r="P30" s="61">
        <f t="shared" si="1"/>
        <v>0.87121212121212122</v>
      </c>
      <c r="Q30" s="32">
        <f t="shared" si="2"/>
        <v>1.0752812096625484</v>
      </c>
      <c r="R30" s="79">
        <v>0.8666666666666667</v>
      </c>
      <c r="S30" s="32">
        <f>(P30-(MIN($P$5:$P$70)))/(MAX($P$5:$P95)-MIN($P$5:$P$70))</f>
        <v>0.17245193962338368</v>
      </c>
      <c r="T30" s="32">
        <f t="shared" si="5"/>
        <v>0.73966268954211822</v>
      </c>
      <c r="U30" s="32">
        <f t="shared" si="3"/>
        <v>0.47011094552078142</v>
      </c>
      <c r="V30" s="83">
        <f t="shared" si="6"/>
        <v>0.45746267767655402</v>
      </c>
    </row>
    <row r="31" spans="1:22" x14ac:dyDescent="0.2">
      <c r="A31" s="58" t="s">
        <v>67</v>
      </c>
      <c r="B31" s="32" t="s">
        <v>58</v>
      </c>
      <c r="C31" s="32" t="s">
        <v>158</v>
      </c>
      <c r="D31" s="44">
        <v>0.5</v>
      </c>
      <c r="E31" s="44">
        <v>23</v>
      </c>
      <c r="F31" s="69"/>
      <c r="G31" s="44"/>
      <c r="H31" s="44">
        <f t="shared" si="4"/>
        <v>180</v>
      </c>
      <c r="I31" s="62">
        <f t="shared" si="7"/>
        <v>135</v>
      </c>
      <c r="J31" s="59">
        <v>0.85</v>
      </c>
      <c r="K31" s="59">
        <v>0.77</v>
      </c>
      <c r="L31" s="44">
        <v>137</v>
      </c>
      <c r="M31" s="44">
        <v>28</v>
      </c>
      <c r="N31" s="60">
        <v>0.86842105263157898</v>
      </c>
      <c r="O31" s="60">
        <v>0.90909090909090906</v>
      </c>
      <c r="P31" s="61">
        <f t="shared" si="1"/>
        <v>1.2222222222222223</v>
      </c>
      <c r="Q31" s="32">
        <f t="shared" si="2"/>
        <v>1.1011546854496475</v>
      </c>
      <c r="R31" s="79">
        <v>0.99962499999999987</v>
      </c>
      <c r="S31" s="32">
        <f>(P31-(MIN($P$5:$P$70)))/(MAX($P$5:$P96)-MIN($P$5:$P$70))</f>
        <v>0.29204975662520283</v>
      </c>
      <c r="T31" s="32">
        <f t="shared" si="5"/>
        <v>0.78803953212963984</v>
      </c>
      <c r="U31" s="32">
        <f t="shared" si="3"/>
        <v>0.99850968703427667</v>
      </c>
      <c r="V31" s="83">
        <f t="shared" si="6"/>
        <v>0.58589114864310687</v>
      </c>
    </row>
    <row r="32" spans="1:22" x14ac:dyDescent="0.2">
      <c r="A32" s="70" t="s">
        <v>150</v>
      </c>
      <c r="B32" s="71" t="s">
        <v>58</v>
      </c>
      <c r="C32" s="71" t="s">
        <v>158</v>
      </c>
      <c r="D32" s="44">
        <v>4</v>
      </c>
      <c r="E32" s="44">
        <v>23</v>
      </c>
      <c r="F32" s="69"/>
      <c r="G32" s="44"/>
      <c r="H32" s="44">
        <f t="shared" si="4"/>
        <v>152</v>
      </c>
      <c r="I32" s="62">
        <f t="shared" si="7"/>
        <v>114</v>
      </c>
      <c r="J32" s="59">
        <v>0.85</v>
      </c>
      <c r="K32" s="59">
        <v>0.77</v>
      </c>
      <c r="L32" s="44">
        <v>63</v>
      </c>
      <c r="M32" s="44">
        <v>37</v>
      </c>
      <c r="N32" s="60">
        <v>0.9107142857142857</v>
      </c>
      <c r="O32" s="60">
        <v>0.9285714285714286</v>
      </c>
      <c r="P32" s="61">
        <f t="shared" si="1"/>
        <v>0.8771929824561403</v>
      </c>
      <c r="Q32" s="32">
        <f t="shared" si="2"/>
        <v>1.1386827458256028</v>
      </c>
      <c r="R32" s="79">
        <v>1</v>
      </c>
      <c r="S32" s="32">
        <f>(P32-(MIN($P$5:$P$70)))/(MAX($P$5:$P97)-MIN($P$5:$P$70))</f>
        <v>0.17448976687256271</v>
      </c>
      <c r="T32" s="32">
        <f t="shared" si="5"/>
        <v>0.85820749426821841</v>
      </c>
      <c r="U32" s="32">
        <f t="shared" si="3"/>
        <v>1</v>
      </c>
      <c r="V32" s="83">
        <f t="shared" si="6"/>
        <v>0.56471376751335156</v>
      </c>
    </row>
    <row r="33" spans="1:22" x14ac:dyDescent="0.2">
      <c r="A33" s="58" t="s">
        <v>72</v>
      </c>
      <c r="B33" s="32" t="s">
        <v>58</v>
      </c>
      <c r="C33" s="32" t="s">
        <v>158</v>
      </c>
      <c r="D33" s="44">
        <v>2</v>
      </c>
      <c r="E33" s="44">
        <v>23</v>
      </c>
      <c r="F33" s="69"/>
      <c r="G33" s="44"/>
      <c r="H33" s="44">
        <f t="shared" si="4"/>
        <v>168</v>
      </c>
      <c r="I33" s="62">
        <f t="shared" si="7"/>
        <v>126</v>
      </c>
      <c r="J33" s="59">
        <v>0.85</v>
      </c>
      <c r="K33" s="59">
        <v>0.77</v>
      </c>
      <c r="L33" s="44">
        <v>93</v>
      </c>
      <c r="M33" s="44">
        <v>31</v>
      </c>
      <c r="N33" s="60">
        <v>0.9375</v>
      </c>
      <c r="O33" s="60">
        <v>0.79166666666666663</v>
      </c>
      <c r="P33" s="61">
        <f t="shared" si="1"/>
        <v>0.98412698412698407</v>
      </c>
      <c r="Q33" s="32">
        <f t="shared" si="2"/>
        <v>1.0655398523045583</v>
      </c>
      <c r="R33" s="79">
        <v>0.99987499999999996</v>
      </c>
      <c r="S33" s="32">
        <f>(P33-(MIN($P$5:$P$70)))/(MAX($P$5:$P98)-MIN($P$5:$P$70))</f>
        <v>0.21092482422931316</v>
      </c>
      <c r="T33" s="32">
        <f t="shared" si="5"/>
        <v>0.72144882004217048</v>
      </c>
      <c r="U33" s="32">
        <f t="shared" si="3"/>
        <v>0.99950322901142552</v>
      </c>
      <c r="V33" s="83">
        <f t="shared" si="6"/>
        <v>0.51951846282331027</v>
      </c>
    </row>
    <row r="34" spans="1:22" x14ac:dyDescent="0.2">
      <c r="A34" s="58" t="s">
        <v>62</v>
      </c>
      <c r="B34" s="32" t="s">
        <v>58</v>
      </c>
      <c r="C34" s="32" t="s">
        <v>158</v>
      </c>
      <c r="D34" s="44">
        <v>0</v>
      </c>
      <c r="E34" s="44">
        <v>23</v>
      </c>
      <c r="F34" s="69">
        <v>129</v>
      </c>
      <c r="G34" s="44"/>
      <c r="H34" s="44">
        <f t="shared" si="4"/>
        <v>55</v>
      </c>
      <c r="I34" s="62">
        <f t="shared" si="7"/>
        <v>41.25</v>
      </c>
      <c r="J34" s="59">
        <v>0.85</v>
      </c>
      <c r="K34" s="59">
        <v>0.77</v>
      </c>
      <c r="L34" s="44">
        <v>62</v>
      </c>
      <c r="M34" s="44">
        <v>5</v>
      </c>
      <c r="N34" s="60">
        <v>0.87323943661971826</v>
      </c>
      <c r="O34" s="60">
        <v>0.73333333333333328</v>
      </c>
      <c r="P34" s="61">
        <f t="shared" si="1"/>
        <v>1.6242424242424243</v>
      </c>
      <c r="Q34" s="32">
        <f t="shared" si="2"/>
        <v>0.98986073302560451</v>
      </c>
      <c r="R34" s="79">
        <v>1</v>
      </c>
      <c r="S34" s="32">
        <f>(P34-(MIN($P$5:$P$70)))/(MAX($P$5:$P99)-MIN($P$5:$P$70))</f>
        <v>0.42902797581002017</v>
      </c>
      <c r="T34" s="32">
        <f t="shared" si="5"/>
        <v>0.57994804640642628</v>
      </c>
      <c r="U34" s="32">
        <f t="shared" si="3"/>
        <v>1</v>
      </c>
      <c r="V34" s="83">
        <f t="shared" si="6"/>
        <v>0.55403920999740086</v>
      </c>
    </row>
    <row r="35" spans="1:22" x14ac:dyDescent="0.2">
      <c r="A35" s="58" t="s">
        <v>173</v>
      </c>
      <c r="B35" s="32" t="s">
        <v>58</v>
      </c>
      <c r="C35" s="32" t="s">
        <v>158</v>
      </c>
      <c r="D35" s="44">
        <v>0</v>
      </c>
      <c r="E35" s="44">
        <v>23</v>
      </c>
      <c r="F35" s="69"/>
      <c r="G35" s="44"/>
      <c r="H35" s="44">
        <f>((E35-D35)*8)-SUM(F35:G35)</f>
        <v>184</v>
      </c>
      <c r="I35" s="62">
        <v>98</v>
      </c>
      <c r="J35" s="59">
        <v>0.85</v>
      </c>
      <c r="K35" s="59">
        <v>0.75</v>
      </c>
      <c r="L35" s="44">
        <v>65</v>
      </c>
      <c r="M35" s="44">
        <v>12</v>
      </c>
      <c r="N35" s="60">
        <v>0.95121951219512191</v>
      </c>
      <c r="O35" s="60"/>
      <c r="P35" s="61">
        <f>SUM(L35+M35)/I35</f>
        <v>0.7857142857142857</v>
      </c>
      <c r="Q35" s="32">
        <f t="shared" si="2"/>
        <v>1.1190817790530847</v>
      </c>
      <c r="R35" s="79">
        <v>0.99974999999999992</v>
      </c>
      <c r="S35" s="32">
        <f>(P35-(MIN($P$5:$P$70)))/(MAX($P$5:$P100)-MIN($P$5:$P$70))</f>
        <v>0.14332071389940509</v>
      </c>
      <c r="T35" s="32">
        <f t="shared" si="5"/>
        <v>0.82155865389130422</v>
      </c>
      <c r="U35" s="32">
        <f t="shared" si="3"/>
        <v>0.99900645802285115</v>
      </c>
      <c r="V35" s="83">
        <f t="shared" si="6"/>
        <v>0.53409636130810434</v>
      </c>
    </row>
    <row r="36" spans="1:22" x14ac:dyDescent="0.2">
      <c r="A36" s="58" t="s">
        <v>174</v>
      </c>
      <c r="B36" s="32" t="s">
        <v>58</v>
      </c>
      <c r="C36" s="32" t="s">
        <v>158</v>
      </c>
      <c r="D36" s="44">
        <v>1</v>
      </c>
      <c r="E36" s="44">
        <v>23</v>
      </c>
      <c r="F36" s="69"/>
      <c r="G36" s="44"/>
      <c r="H36" s="44">
        <f>((E36-D36)*8)-SUM(F36:G36)</f>
        <v>176</v>
      </c>
      <c r="I36" s="62">
        <v>63</v>
      </c>
      <c r="J36" s="59">
        <v>0.85</v>
      </c>
      <c r="K36" s="59">
        <v>0.75</v>
      </c>
      <c r="L36" s="44">
        <v>50</v>
      </c>
      <c r="M36" s="44">
        <v>0</v>
      </c>
      <c r="N36" s="60">
        <v>1</v>
      </c>
      <c r="O36" s="60"/>
      <c r="P36" s="61">
        <f>SUM(L36+M36)/I36</f>
        <v>0.79365079365079361</v>
      </c>
      <c r="Q36" s="32">
        <f t="shared" si="2"/>
        <v>1.1764705882352942</v>
      </c>
      <c r="R36" s="79"/>
      <c r="S36" s="32">
        <f>(P36-(MIN($P$5:$P$70)))/(MAX($P$5:$P101)-MIN($P$5:$P$70))</f>
        <v>0.14602487831260141</v>
      </c>
      <c r="T36" s="32">
        <f t="shared" si="5"/>
        <v>0.92886118297312781</v>
      </c>
      <c r="U36" s="32">
        <f t="shared" si="3"/>
        <v>0</v>
      </c>
      <c r="V36" s="83">
        <f t="shared" si="6"/>
        <v>0.48369872757857818</v>
      </c>
    </row>
    <row r="37" spans="1:22" x14ac:dyDescent="0.2">
      <c r="A37" s="58" t="s">
        <v>175</v>
      </c>
      <c r="B37" s="32" t="s">
        <v>58</v>
      </c>
      <c r="C37" s="32" t="s">
        <v>158</v>
      </c>
      <c r="D37" s="44">
        <v>0</v>
      </c>
      <c r="E37" s="44">
        <v>23</v>
      </c>
      <c r="F37" s="69"/>
      <c r="G37" s="44"/>
      <c r="H37" s="44">
        <f>((E37-D37)*8)-SUM(F37:G37)</f>
        <v>184</v>
      </c>
      <c r="I37" s="62">
        <v>63</v>
      </c>
      <c r="J37" s="59">
        <v>0.85</v>
      </c>
      <c r="K37" s="59">
        <v>0.75</v>
      </c>
      <c r="L37" s="44">
        <v>23</v>
      </c>
      <c r="M37" s="44">
        <v>0</v>
      </c>
      <c r="N37" s="60">
        <v>1</v>
      </c>
      <c r="O37" s="60"/>
      <c r="P37" s="61">
        <f>SUM(L37+M37)/I37</f>
        <v>0.36507936507936506</v>
      </c>
      <c r="Q37" s="32">
        <f t="shared" si="2"/>
        <v>1.1764705882352942</v>
      </c>
      <c r="R37" s="79"/>
      <c r="S37" s="32">
        <f>(P37-(MIN($P$5:$P$70)))/(MAX($P$5:$P102)-MIN($P$5:$P$70))</f>
        <v>0</v>
      </c>
      <c r="T37" s="32">
        <f t="shared" si="5"/>
        <v>0.92886118297312781</v>
      </c>
      <c r="U37" s="32">
        <f t="shared" si="3"/>
        <v>0</v>
      </c>
      <c r="V37" s="83">
        <f t="shared" si="6"/>
        <v>0.41798753233790753</v>
      </c>
    </row>
    <row r="38" spans="1:22" x14ac:dyDescent="0.2">
      <c r="A38" s="70" t="s">
        <v>139</v>
      </c>
      <c r="B38" s="71" t="s">
        <v>58</v>
      </c>
      <c r="C38" s="71" t="s">
        <v>159</v>
      </c>
      <c r="D38" s="44">
        <v>0</v>
      </c>
      <c r="E38" s="44">
        <v>23</v>
      </c>
      <c r="F38" s="69"/>
      <c r="G38" s="69">
        <v>8</v>
      </c>
      <c r="H38" s="44">
        <f t="shared" si="4"/>
        <v>176</v>
      </c>
      <c r="I38" s="62">
        <f t="shared" si="7"/>
        <v>132</v>
      </c>
      <c r="J38" s="59">
        <v>0.85</v>
      </c>
      <c r="K38" s="59">
        <v>0.77</v>
      </c>
      <c r="L38" s="44">
        <v>70</v>
      </c>
      <c r="M38" s="44">
        <v>11</v>
      </c>
      <c r="N38" s="60">
        <v>0.73118279569892475</v>
      </c>
      <c r="O38" s="60">
        <v>0.69230769230769229</v>
      </c>
      <c r="P38" s="61">
        <f t="shared" si="1"/>
        <v>0.61363636363636365</v>
      </c>
      <c r="Q38" s="32">
        <f t="shared" si="2"/>
        <v>0.87965797643216992</v>
      </c>
      <c r="R38" s="79">
        <v>0.99925000000000008</v>
      </c>
      <c r="S38" s="32">
        <f>(P38-(MIN($P$5:$P$70)))/(MAX($P$5:$P103)-MIN($P$5:$P$70))</f>
        <v>8.4689512758739385E-2</v>
      </c>
      <c r="T38" s="32">
        <f t="shared" si="5"/>
        <v>0.37389682034387345</v>
      </c>
      <c r="U38" s="32">
        <f t="shared" si="3"/>
        <v>0.99701937406855468</v>
      </c>
      <c r="V38" s="83">
        <f t="shared" si="6"/>
        <v>0.30606578730303124</v>
      </c>
    </row>
    <row r="39" spans="1:22" x14ac:dyDescent="0.2">
      <c r="A39" s="70" t="s">
        <v>151</v>
      </c>
      <c r="B39" s="71" t="s">
        <v>58</v>
      </c>
      <c r="C39" s="71" t="s">
        <v>159</v>
      </c>
      <c r="D39" s="44">
        <v>1</v>
      </c>
      <c r="E39" s="44">
        <v>23</v>
      </c>
      <c r="F39" s="69"/>
      <c r="G39" s="69">
        <v>8</v>
      </c>
      <c r="H39" s="44">
        <f t="shared" si="4"/>
        <v>168</v>
      </c>
      <c r="I39" s="62">
        <f t="shared" si="7"/>
        <v>126</v>
      </c>
      <c r="J39" s="59">
        <v>0.85</v>
      </c>
      <c r="K39" s="59">
        <v>0.77</v>
      </c>
      <c r="L39" s="44">
        <v>76</v>
      </c>
      <c r="M39" s="44">
        <v>31</v>
      </c>
      <c r="N39" s="60">
        <v>0.81355932203389836</v>
      </c>
      <c r="O39" s="60">
        <v>0.6428571428571429</v>
      </c>
      <c r="P39" s="61">
        <f t="shared" si="1"/>
        <v>0.84920634920634919</v>
      </c>
      <c r="Q39" s="32">
        <f t="shared" si="2"/>
        <v>0.89600401023275267</v>
      </c>
      <c r="R39" s="79">
        <v>0.99937500000000001</v>
      </c>
      <c r="S39" s="32">
        <f>(P39-(MIN($P$5:$P$70)))/(MAX($P$5:$P104)-MIN($P$5:$P$70))</f>
        <v>0.16495402920497568</v>
      </c>
      <c r="T39" s="32">
        <f t="shared" si="5"/>
        <v>0.40445976096337033</v>
      </c>
      <c r="U39" s="32">
        <f t="shared" si="3"/>
        <v>0.99751614505712871</v>
      </c>
      <c r="V39" s="83">
        <f t="shared" si="6"/>
        <v>0.35598782008146856</v>
      </c>
    </row>
    <row r="40" spans="1:22" x14ac:dyDescent="0.2">
      <c r="A40" s="70" t="s">
        <v>147</v>
      </c>
      <c r="B40" s="71" t="s">
        <v>58</v>
      </c>
      <c r="C40" s="71" t="s">
        <v>159</v>
      </c>
      <c r="D40" s="44">
        <v>1</v>
      </c>
      <c r="E40" s="44">
        <v>23</v>
      </c>
      <c r="F40" s="69"/>
      <c r="G40" s="69">
        <v>8</v>
      </c>
      <c r="H40" s="44">
        <f t="shared" si="4"/>
        <v>168</v>
      </c>
      <c r="I40" s="62">
        <f t="shared" si="7"/>
        <v>126</v>
      </c>
      <c r="J40" s="59">
        <v>0.85</v>
      </c>
      <c r="K40" s="59">
        <v>0.77</v>
      </c>
      <c r="L40" s="44">
        <v>78</v>
      </c>
      <c r="M40" s="44">
        <v>20</v>
      </c>
      <c r="N40" s="60">
        <v>0.9107142857142857</v>
      </c>
      <c r="O40" s="60">
        <v>0.91304347826086951</v>
      </c>
      <c r="P40" s="61">
        <f t="shared" si="1"/>
        <v>0.77777777777777779</v>
      </c>
      <c r="Q40" s="32">
        <f t="shared" si="2"/>
        <v>1.1285996612083569</v>
      </c>
      <c r="R40" s="79">
        <v>0.99924999999999997</v>
      </c>
      <c r="S40" s="32">
        <f>(P40-(MIN($P$5:$P$70)))/(MAX($P$5:$P105)-MIN($P$5:$P$70))</f>
        <v>0.14061654948620878</v>
      </c>
      <c r="T40" s="32">
        <f t="shared" si="5"/>
        <v>0.83935468139765745</v>
      </c>
      <c r="U40" s="32">
        <f t="shared" si="3"/>
        <v>0.99701937406855423</v>
      </c>
      <c r="V40" s="83">
        <f t="shared" si="6"/>
        <v>0.54068899130459525</v>
      </c>
    </row>
    <row r="41" spans="1:22" x14ac:dyDescent="0.2">
      <c r="A41" s="70" t="s">
        <v>152</v>
      </c>
      <c r="B41" s="71" t="s">
        <v>58</v>
      </c>
      <c r="C41" s="71" t="s">
        <v>159</v>
      </c>
      <c r="D41" s="44">
        <v>2</v>
      </c>
      <c r="E41" s="44">
        <v>23</v>
      </c>
      <c r="F41" s="69"/>
      <c r="G41" s="69">
        <v>8</v>
      </c>
      <c r="H41" s="44">
        <f t="shared" si="4"/>
        <v>160</v>
      </c>
      <c r="I41" s="62">
        <f t="shared" si="7"/>
        <v>120</v>
      </c>
      <c r="J41" s="59">
        <v>0.85</v>
      </c>
      <c r="K41" s="59">
        <v>0.77</v>
      </c>
      <c r="L41" s="44">
        <v>63</v>
      </c>
      <c r="M41" s="44">
        <v>33</v>
      </c>
      <c r="N41" s="60">
        <v>0.86538461538461542</v>
      </c>
      <c r="O41" s="60">
        <v>0.8</v>
      </c>
      <c r="P41" s="61">
        <f t="shared" si="1"/>
        <v>0.8</v>
      </c>
      <c r="Q41" s="32">
        <f t="shared" si="2"/>
        <v>1.0285302932361757</v>
      </c>
      <c r="R41" s="79">
        <v>0.99987499999999996</v>
      </c>
      <c r="S41" s="32">
        <f>(P41-(MIN($P$5:$P$70)))/(MAX($P$5:$P106)-MIN($P$5:$P$70))</f>
        <v>0.1481882098431585</v>
      </c>
      <c r="T41" s="32">
        <f t="shared" si="5"/>
        <v>0.65225032394457816</v>
      </c>
      <c r="U41" s="32">
        <f t="shared" si="3"/>
        <v>0.99950322901142552</v>
      </c>
      <c r="V41" s="83">
        <f t="shared" si="6"/>
        <v>0.46014766310562405</v>
      </c>
    </row>
    <row r="42" spans="1:22" x14ac:dyDescent="0.2">
      <c r="A42" s="70" t="s">
        <v>186</v>
      </c>
      <c r="B42" s="71" t="s">
        <v>58</v>
      </c>
      <c r="C42" s="71" t="s">
        <v>159</v>
      </c>
      <c r="D42" s="44">
        <v>5</v>
      </c>
      <c r="E42" s="44">
        <v>23</v>
      </c>
      <c r="F42" s="69"/>
      <c r="G42" s="69">
        <v>8</v>
      </c>
      <c r="H42" s="44">
        <f t="shared" si="4"/>
        <v>136</v>
      </c>
      <c r="I42" s="62">
        <v>92</v>
      </c>
      <c r="J42" s="59">
        <v>0.85</v>
      </c>
      <c r="K42" s="59">
        <v>0.77</v>
      </c>
      <c r="L42" s="44">
        <v>38</v>
      </c>
      <c r="M42" s="44">
        <v>18</v>
      </c>
      <c r="N42" s="60">
        <v>0.91669999999999996</v>
      </c>
      <c r="O42" s="60">
        <v>0</v>
      </c>
      <c r="P42" s="61">
        <f t="shared" si="1"/>
        <v>0.60869565217391308</v>
      </c>
      <c r="Q42" s="32">
        <f t="shared" si="2"/>
        <v>1.0784705882352941</v>
      </c>
      <c r="R42" s="79">
        <v>0.999</v>
      </c>
      <c r="S42" s="32">
        <f>(P42-(MIN($P$5:$P$70)))/(MAX($P$5:$P107)-MIN($P$5:$P$70))</f>
        <v>8.3006090248548006E-2</v>
      </c>
      <c r="T42" s="32">
        <f t="shared" si="5"/>
        <v>0.74562601918655147</v>
      </c>
      <c r="U42" s="32">
        <f t="shared" si="3"/>
        <v>0.99602583209140583</v>
      </c>
      <c r="V42" s="83">
        <f t="shared" si="6"/>
        <v>0.4724870324549354</v>
      </c>
    </row>
    <row r="43" spans="1:22" x14ac:dyDescent="0.2">
      <c r="A43" s="70" t="s">
        <v>170</v>
      </c>
      <c r="B43" s="71" t="s">
        <v>58</v>
      </c>
      <c r="C43" s="71" t="s">
        <v>159</v>
      </c>
      <c r="D43" s="44">
        <v>0</v>
      </c>
      <c r="E43" s="44">
        <v>23</v>
      </c>
      <c r="F43" s="69"/>
      <c r="G43" s="69">
        <v>8</v>
      </c>
      <c r="H43" s="44">
        <f t="shared" si="4"/>
        <v>176</v>
      </c>
      <c r="I43" s="62">
        <v>48</v>
      </c>
      <c r="J43" s="59">
        <v>0.85</v>
      </c>
      <c r="K43" s="59">
        <v>0.77</v>
      </c>
      <c r="L43" s="44">
        <v>23</v>
      </c>
      <c r="M43" s="44">
        <v>5</v>
      </c>
      <c r="N43" s="60">
        <v>0.75</v>
      </c>
      <c r="O43" s="60"/>
      <c r="P43" s="61">
        <f t="shared" si="1"/>
        <v>0.58333333333333337</v>
      </c>
      <c r="Q43" s="32">
        <f t="shared" si="2"/>
        <v>0.88235294117647056</v>
      </c>
      <c r="R43" s="79"/>
      <c r="S43" s="32">
        <f>(P43-(MIN($P$5:$P$70)))/(MAX($P$5:$P108)-MIN($P$5:$P$70))</f>
        <v>7.4364521362898894E-2</v>
      </c>
      <c r="T43" s="32">
        <f t="shared" si="5"/>
        <v>0.3789357214287814</v>
      </c>
      <c r="U43" s="32">
        <f t="shared" si="3"/>
        <v>0</v>
      </c>
      <c r="V43" s="83">
        <f t="shared" si="6"/>
        <v>0.20398510925625613</v>
      </c>
    </row>
    <row r="44" spans="1:22" x14ac:dyDescent="0.2">
      <c r="A44" s="58" t="s">
        <v>81</v>
      </c>
      <c r="B44" s="32" t="s">
        <v>77</v>
      </c>
      <c r="C44" s="32" t="s">
        <v>157</v>
      </c>
      <c r="D44" s="44">
        <v>2</v>
      </c>
      <c r="E44" s="44">
        <v>23</v>
      </c>
      <c r="F44" s="69"/>
      <c r="G44" s="44"/>
      <c r="H44" s="44">
        <f t="shared" si="4"/>
        <v>168</v>
      </c>
      <c r="I44" s="62">
        <f t="shared" si="7"/>
        <v>63</v>
      </c>
      <c r="J44" s="59">
        <v>0.73</v>
      </c>
      <c r="K44" s="59">
        <v>0.55000000000000004</v>
      </c>
      <c r="L44" s="44">
        <v>51</v>
      </c>
      <c r="M44" s="44">
        <v>20</v>
      </c>
      <c r="N44" s="60">
        <v>0.752411575562701</v>
      </c>
      <c r="O44" s="60">
        <v>0.47058823529411764</v>
      </c>
      <c r="P44" s="61">
        <f t="shared" si="1"/>
        <v>1.126984126984127</v>
      </c>
      <c r="Q44" s="32">
        <f t="shared" si="2"/>
        <v>0.94315788085204411</v>
      </c>
      <c r="R44" s="79">
        <v>0.99675000000000002</v>
      </c>
      <c r="S44" s="32">
        <f>(P44-(MIN($P$5:$P$70)))/(MAX($P$5:$P109)-MIN($P$5:$P$70))</f>
        <v>0.25959978366684694</v>
      </c>
      <c r="T44" s="32">
        <f t="shared" si="5"/>
        <v>0.49262554878068548</v>
      </c>
      <c r="U44" s="32">
        <f t="shared" si="3"/>
        <v>0.98708395429706919</v>
      </c>
      <c r="V44" s="83">
        <f t="shared" si="6"/>
        <v>0.43720979503109653</v>
      </c>
    </row>
    <row r="45" spans="1:22" x14ac:dyDescent="0.2">
      <c r="A45" s="58" t="s">
        <v>88</v>
      </c>
      <c r="B45" s="32" t="s">
        <v>77</v>
      </c>
      <c r="C45" s="32" t="s">
        <v>157</v>
      </c>
      <c r="D45" s="44">
        <v>4</v>
      </c>
      <c r="E45" s="44">
        <v>23</v>
      </c>
      <c r="F45" s="69"/>
      <c r="G45" s="44"/>
      <c r="H45" s="44">
        <f t="shared" si="4"/>
        <v>152</v>
      </c>
      <c r="I45" s="62">
        <f t="shared" si="7"/>
        <v>57</v>
      </c>
      <c r="J45" s="59">
        <v>0.73</v>
      </c>
      <c r="K45" s="59">
        <v>0.55000000000000004</v>
      </c>
      <c r="L45" s="44">
        <v>40</v>
      </c>
      <c r="M45" s="44">
        <v>16</v>
      </c>
      <c r="N45" s="60">
        <v>0.64431486880466471</v>
      </c>
      <c r="O45" s="60">
        <v>0.29411764705882354</v>
      </c>
      <c r="P45" s="61">
        <f t="shared" si="1"/>
        <v>0.98245614035087714</v>
      </c>
      <c r="Q45" s="32">
        <f t="shared" si="2"/>
        <v>0.70869123312018278</v>
      </c>
      <c r="R45" s="79">
        <v>0.99737500000000001</v>
      </c>
      <c r="S45" s="32">
        <f>(P45-(MIN($P$5:$P$70)))/(MAX($P$5:$P110)-MIN($P$5:$P$70))</f>
        <v>0.2103555264581139</v>
      </c>
      <c r="T45" s="32">
        <f t="shared" si="5"/>
        <v>5.4232338580307224E-2</v>
      </c>
      <c r="U45" s="32">
        <f t="shared" si="3"/>
        <v>0.98956780923994048</v>
      </c>
      <c r="V45" s="83">
        <f t="shared" si="6"/>
        <v>0.21802132019128356</v>
      </c>
    </row>
    <row r="46" spans="1:22" x14ac:dyDescent="0.2">
      <c r="A46" s="58" t="s">
        <v>82</v>
      </c>
      <c r="B46" s="32" t="s">
        <v>77</v>
      </c>
      <c r="C46" s="32" t="s">
        <v>157</v>
      </c>
      <c r="D46" s="44">
        <v>1.5</v>
      </c>
      <c r="E46" s="44">
        <v>23</v>
      </c>
      <c r="F46" s="69"/>
      <c r="G46" s="44"/>
      <c r="H46" s="44">
        <f t="shared" si="4"/>
        <v>172</v>
      </c>
      <c r="I46" s="62">
        <f t="shared" si="7"/>
        <v>64.5</v>
      </c>
      <c r="J46" s="59">
        <v>0.73</v>
      </c>
      <c r="K46" s="59">
        <v>0.55000000000000004</v>
      </c>
      <c r="L46" s="44">
        <v>58</v>
      </c>
      <c r="M46" s="44">
        <v>21</v>
      </c>
      <c r="N46" s="60">
        <v>0.73669467787114851</v>
      </c>
      <c r="O46" s="60">
        <v>0.46753246753246752</v>
      </c>
      <c r="P46" s="61">
        <f t="shared" si="1"/>
        <v>1.2248062015503876</v>
      </c>
      <c r="Q46" s="32">
        <f t="shared" si="2"/>
        <v>0.92961491174076338</v>
      </c>
      <c r="R46" s="79">
        <v>0.99774999999999991</v>
      </c>
      <c r="S46" s="32">
        <f>(P46-(MIN($P$5:$P$70)))/(MAX($P$5:$P111)-MIN($P$5:$P$70))</f>
        <v>0.29293018224810391</v>
      </c>
      <c r="T46" s="32">
        <f t="shared" si="5"/>
        <v>0.46730362874739911</v>
      </c>
      <c r="U46" s="32">
        <f t="shared" si="3"/>
        <v>0.99105812220566281</v>
      </c>
      <c r="V46" s="83">
        <f t="shared" si="6"/>
        <v>0.44121102716854266</v>
      </c>
    </row>
    <row r="47" spans="1:22" x14ac:dyDescent="0.2">
      <c r="A47" s="58" t="s">
        <v>85</v>
      </c>
      <c r="B47" s="32" t="s">
        <v>77</v>
      </c>
      <c r="C47" s="32" t="s">
        <v>157</v>
      </c>
      <c r="D47" s="44">
        <v>4.5</v>
      </c>
      <c r="E47" s="44">
        <v>23</v>
      </c>
      <c r="F47" s="69"/>
      <c r="G47" s="44"/>
      <c r="H47" s="44">
        <f t="shared" si="4"/>
        <v>148</v>
      </c>
      <c r="I47" s="62">
        <f t="shared" si="7"/>
        <v>55.5</v>
      </c>
      <c r="J47" s="59">
        <v>0.73</v>
      </c>
      <c r="K47" s="59">
        <v>0.55000000000000004</v>
      </c>
      <c r="L47" s="44">
        <v>50</v>
      </c>
      <c r="M47" s="44">
        <v>24</v>
      </c>
      <c r="N47" s="60">
        <v>0.69653179190751446</v>
      </c>
      <c r="O47" s="60">
        <v>0.41249999999999998</v>
      </c>
      <c r="P47" s="61">
        <f t="shared" si="1"/>
        <v>1.3333333333333333</v>
      </c>
      <c r="Q47" s="32">
        <f t="shared" si="2"/>
        <v>0.85207656979966739</v>
      </c>
      <c r="R47" s="79">
        <v>0.9986250000000001</v>
      </c>
      <c r="S47" s="32">
        <f>(P47-(MIN($P$5:$P$70)))/(MAX($P$5:$P112)-MIN($P$5:$P$70))</f>
        <v>0.3299080584099513</v>
      </c>
      <c r="T47" s="32">
        <f t="shared" si="5"/>
        <v>0.32232657991764124</v>
      </c>
      <c r="U47" s="32">
        <f t="shared" si="3"/>
        <v>0.99453551912568339</v>
      </c>
      <c r="V47" s="83">
        <f t="shared" si="6"/>
        <v>0.39295913915998498</v>
      </c>
    </row>
    <row r="48" spans="1:22" x14ac:dyDescent="0.2">
      <c r="A48" s="58" t="s">
        <v>94</v>
      </c>
      <c r="B48" s="32" t="s">
        <v>77</v>
      </c>
      <c r="C48" s="32" t="s">
        <v>157</v>
      </c>
      <c r="D48" s="44">
        <v>2</v>
      </c>
      <c r="E48" s="44">
        <v>23</v>
      </c>
      <c r="F48" s="69"/>
      <c r="G48" s="44"/>
      <c r="H48" s="44">
        <f t="shared" si="4"/>
        <v>168</v>
      </c>
      <c r="I48" s="62">
        <f t="shared" si="7"/>
        <v>63</v>
      </c>
      <c r="J48" s="59">
        <v>0.73</v>
      </c>
      <c r="K48" s="59">
        <v>0.55000000000000004</v>
      </c>
      <c r="L48" s="44">
        <v>50</v>
      </c>
      <c r="M48" s="44">
        <v>19</v>
      </c>
      <c r="N48" s="60">
        <v>0.75714285714285712</v>
      </c>
      <c r="O48" s="60">
        <v>0.43283582089552236</v>
      </c>
      <c r="P48" s="61">
        <f t="shared" si="1"/>
        <v>1.0952380952380953</v>
      </c>
      <c r="Q48" s="32">
        <f t="shared" si="2"/>
        <v>0.91207810794807309</v>
      </c>
      <c r="R48" s="79">
        <v>0.99699999999999989</v>
      </c>
      <c r="S48" s="32">
        <f>(P48-(MIN($P$5:$P$70)))/(MAX($P$5:$P113)-MIN($P$5:$P$70))</f>
        <v>0.24878312601406169</v>
      </c>
      <c r="T48" s="32">
        <f t="shared" si="5"/>
        <v>0.43451425002039246</v>
      </c>
      <c r="U48" s="32">
        <f t="shared" si="3"/>
        <v>0.98807749627421715</v>
      </c>
      <c r="V48" s="83">
        <f t="shared" si="6"/>
        <v>0.40629156884292611</v>
      </c>
    </row>
    <row r="49" spans="1:22" x14ac:dyDescent="0.2">
      <c r="A49" s="58" t="s">
        <v>86</v>
      </c>
      <c r="B49" s="32" t="s">
        <v>77</v>
      </c>
      <c r="C49" s="32" t="s">
        <v>157</v>
      </c>
      <c r="D49" s="44">
        <v>1</v>
      </c>
      <c r="E49" s="44">
        <v>23</v>
      </c>
      <c r="F49" s="69"/>
      <c r="G49" s="44"/>
      <c r="H49" s="44">
        <f t="shared" si="4"/>
        <v>176</v>
      </c>
      <c r="I49" s="62">
        <f t="shared" si="7"/>
        <v>66</v>
      </c>
      <c r="J49" s="59">
        <v>0.73</v>
      </c>
      <c r="K49" s="59">
        <v>0.55000000000000004</v>
      </c>
      <c r="L49" s="44">
        <v>57</v>
      </c>
      <c r="M49" s="44">
        <v>20</v>
      </c>
      <c r="N49" s="60">
        <v>0.63925729442970824</v>
      </c>
      <c r="O49" s="60">
        <v>0.30120481927710846</v>
      </c>
      <c r="P49" s="61">
        <f t="shared" si="1"/>
        <v>1.1666666666666667</v>
      </c>
      <c r="Q49" s="32">
        <f t="shared" si="2"/>
        <v>0.71167002491734577</v>
      </c>
      <c r="R49" s="79">
        <v>0.99712500000000004</v>
      </c>
      <c r="S49" s="32">
        <f>(P49-(MIN($P$5:$P$70)))/(MAX($P$5:$P114)-MIN($P$5:$P$70))</f>
        <v>0.27312060573282859</v>
      </c>
      <c r="T49" s="32">
        <f t="shared" si="5"/>
        <v>5.980192432356507E-2</v>
      </c>
      <c r="U49" s="32">
        <f t="shared" si="3"/>
        <v>0.98857426726279196</v>
      </c>
      <c r="V49" s="83">
        <f t="shared" si="6"/>
        <v>0.24867256525165635</v>
      </c>
    </row>
    <row r="50" spans="1:22" x14ac:dyDescent="0.2">
      <c r="A50" s="58" t="s">
        <v>79</v>
      </c>
      <c r="B50" s="32" t="s">
        <v>77</v>
      </c>
      <c r="C50" s="32" t="s">
        <v>157</v>
      </c>
      <c r="D50" s="44">
        <v>3.5</v>
      </c>
      <c r="E50" s="44">
        <v>23</v>
      </c>
      <c r="F50" s="69"/>
      <c r="G50" s="44"/>
      <c r="H50" s="44">
        <f t="shared" si="4"/>
        <v>156</v>
      </c>
      <c r="I50" s="62">
        <f t="shared" si="7"/>
        <v>58.5</v>
      </c>
      <c r="J50" s="59">
        <v>0.73</v>
      </c>
      <c r="K50" s="59">
        <v>0.55000000000000004</v>
      </c>
      <c r="L50" s="44">
        <v>56</v>
      </c>
      <c r="M50" s="44">
        <v>22</v>
      </c>
      <c r="N50" s="60">
        <v>0.65165165165165162</v>
      </c>
      <c r="O50" s="60">
        <v>0.4838709677419355</v>
      </c>
      <c r="P50" s="61">
        <f t="shared" si="1"/>
        <v>1.3333333333333333</v>
      </c>
      <c r="Q50" s="32">
        <f t="shared" si="2"/>
        <v>0.88621944565382482</v>
      </c>
      <c r="R50" s="79">
        <v>0.99775000000000003</v>
      </c>
      <c r="S50" s="32">
        <f>(P50-(MIN($P$5:$P$70)))/(MAX($P$5:$P115)-MIN($P$5:$P$70))</f>
        <v>0.3299080584099513</v>
      </c>
      <c r="T50" s="32">
        <f t="shared" si="5"/>
        <v>0.38616510491030731</v>
      </c>
      <c r="U50" s="32">
        <f t="shared" si="3"/>
        <v>0.99105812220566325</v>
      </c>
      <c r="V50" s="83">
        <f t="shared" si="6"/>
        <v>0.42133873571468272</v>
      </c>
    </row>
    <row r="51" spans="1:22" x14ac:dyDescent="0.2">
      <c r="A51" s="58" t="s">
        <v>80</v>
      </c>
      <c r="B51" s="32" t="s">
        <v>77</v>
      </c>
      <c r="C51" s="32" t="s">
        <v>157</v>
      </c>
      <c r="D51" s="44">
        <v>3</v>
      </c>
      <c r="E51" s="44">
        <v>23</v>
      </c>
      <c r="F51" s="69"/>
      <c r="G51" s="44"/>
      <c r="H51" s="44">
        <f t="shared" si="4"/>
        <v>160</v>
      </c>
      <c r="I51" s="62">
        <f t="shared" si="7"/>
        <v>60</v>
      </c>
      <c r="J51" s="59">
        <v>0.73</v>
      </c>
      <c r="K51" s="59">
        <v>0.55000000000000004</v>
      </c>
      <c r="L51" s="44">
        <v>52</v>
      </c>
      <c r="M51" s="44">
        <v>15</v>
      </c>
      <c r="N51" s="60">
        <v>0.71301775147928992</v>
      </c>
      <c r="O51" s="60">
        <v>0.54347826086956519</v>
      </c>
      <c r="P51" s="61">
        <f t="shared" si="1"/>
        <v>1.1166666666666667</v>
      </c>
      <c r="Q51" s="32">
        <f t="shared" si="2"/>
        <v>0.98243946917607972</v>
      </c>
      <c r="R51" s="79">
        <v>0.99712500000000004</v>
      </c>
      <c r="S51" s="32">
        <f>(P51-(MIN($P$5:$P$70)))/(MAX($P$5:$P116)-MIN($P$5:$P$70))</f>
        <v>0.25608436992969175</v>
      </c>
      <c r="T51" s="32">
        <f t="shared" si="5"/>
        <v>0.5660721637842725</v>
      </c>
      <c r="U51" s="32">
        <f t="shared" si="3"/>
        <v>0.98857426726279196</v>
      </c>
      <c r="V51" s="83">
        <f t="shared" si="6"/>
        <v>0.46882786689756306</v>
      </c>
    </row>
    <row r="52" spans="1:22" x14ac:dyDescent="0.2">
      <c r="A52" s="58" t="s">
        <v>83</v>
      </c>
      <c r="B52" s="32" t="s">
        <v>77</v>
      </c>
      <c r="C52" s="32" t="s">
        <v>157</v>
      </c>
      <c r="D52" s="44">
        <v>2</v>
      </c>
      <c r="E52" s="44">
        <v>23</v>
      </c>
      <c r="F52" s="69"/>
      <c r="G52" s="44"/>
      <c r="H52" s="44">
        <f t="shared" si="4"/>
        <v>168</v>
      </c>
      <c r="I52" s="62">
        <f t="shared" si="7"/>
        <v>63</v>
      </c>
      <c r="J52" s="59">
        <v>0.73</v>
      </c>
      <c r="K52" s="59">
        <v>0.55000000000000004</v>
      </c>
      <c r="L52" s="44">
        <v>60</v>
      </c>
      <c r="M52" s="44">
        <v>30</v>
      </c>
      <c r="N52" s="60">
        <v>0.64970059880239517</v>
      </c>
      <c r="O52" s="60">
        <v>0.36470588235294116</v>
      </c>
      <c r="P52" s="61">
        <f t="shared" si="1"/>
        <v>1.4285714285714286</v>
      </c>
      <c r="Q52" s="32">
        <f t="shared" si="2"/>
        <v>0.77655121227766422</v>
      </c>
      <c r="R52" s="79">
        <v>0.94525000000000003</v>
      </c>
      <c r="S52" s="32">
        <f>(P52-(MIN($P$5:$P$70)))/(MAX($P$5:$P117)-MIN($P$5:$P$70))</f>
        <v>0.36235803136830724</v>
      </c>
      <c r="T52" s="32">
        <f t="shared" si="5"/>
        <v>0.18111330179943738</v>
      </c>
      <c r="U52" s="32">
        <f t="shared" si="3"/>
        <v>0.78241430700447101</v>
      </c>
      <c r="V52" s="83">
        <f t="shared" si="6"/>
        <v>0.3228035306259322</v>
      </c>
    </row>
    <row r="53" spans="1:22" x14ac:dyDescent="0.2">
      <c r="A53" s="58" t="s">
        <v>84</v>
      </c>
      <c r="B53" s="32" t="s">
        <v>77</v>
      </c>
      <c r="C53" s="32" t="s">
        <v>157</v>
      </c>
      <c r="D53" s="44">
        <v>4</v>
      </c>
      <c r="E53" s="44">
        <v>23</v>
      </c>
      <c r="F53" s="69"/>
      <c r="G53" s="44"/>
      <c r="H53" s="44">
        <f t="shared" si="4"/>
        <v>152</v>
      </c>
      <c r="I53" s="62">
        <f t="shared" si="7"/>
        <v>57</v>
      </c>
      <c r="J53" s="59">
        <v>0.73</v>
      </c>
      <c r="K53" s="59">
        <v>0.55000000000000004</v>
      </c>
      <c r="L53" s="44">
        <v>55</v>
      </c>
      <c r="M53" s="44">
        <v>18</v>
      </c>
      <c r="N53" s="60">
        <v>0.70359281437125754</v>
      </c>
      <c r="O53" s="60">
        <v>0.42857142857142855</v>
      </c>
      <c r="P53" s="61">
        <f t="shared" si="1"/>
        <v>1.2807017543859649</v>
      </c>
      <c r="Q53" s="32">
        <f t="shared" si="2"/>
        <v>0.87152327616604541</v>
      </c>
      <c r="R53" s="79">
        <v>0.99849999999999994</v>
      </c>
      <c r="S53" s="32">
        <f>(P53-(MIN($P$5:$P$70)))/(MAX($P$5:$P118)-MIN($P$5:$P$70))</f>
        <v>0.31197517861717572</v>
      </c>
      <c r="T53" s="32">
        <f t="shared" si="5"/>
        <v>0.35868699242940377</v>
      </c>
      <c r="U53" s="32">
        <f t="shared" si="3"/>
        <v>0.99403874813710857</v>
      </c>
      <c r="V53" s="83">
        <f t="shared" si="6"/>
        <v>0.40120185178467166</v>
      </c>
    </row>
    <row r="54" spans="1:22" x14ac:dyDescent="0.2">
      <c r="A54" s="58" t="s">
        <v>87</v>
      </c>
      <c r="B54" s="32" t="s">
        <v>77</v>
      </c>
      <c r="C54" s="32" t="s">
        <v>157</v>
      </c>
      <c r="D54" s="44">
        <v>5</v>
      </c>
      <c r="E54" s="44">
        <v>23</v>
      </c>
      <c r="F54" s="69"/>
      <c r="G54" s="44"/>
      <c r="H54" s="44">
        <f t="shared" si="4"/>
        <v>144</v>
      </c>
      <c r="I54" s="62">
        <f t="shared" si="7"/>
        <v>54</v>
      </c>
      <c r="J54" s="59">
        <v>0.73</v>
      </c>
      <c r="K54" s="59">
        <v>0.55000000000000004</v>
      </c>
      <c r="L54" s="44">
        <v>38</v>
      </c>
      <c r="M54" s="44">
        <v>12</v>
      </c>
      <c r="N54" s="60">
        <v>0.6099071207430341</v>
      </c>
      <c r="O54" s="60">
        <v>0.28813559322033899</v>
      </c>
      <c r="P54" s="61">
        <f t="shared" si="1"/>
        <v>0.92592592592592593</v>
      </c>
      <c r="Q54" s="32">
        <f t="shared" si="2"/>
        <v>0.67968605163077989</v>
      </c>
      <c r="R54" s="79">
        <v>0.74837500000000012</v>
      </c>
      <c r="S54" s="32">
        <f>(P54-(MIN($P$5:$P$70)))/(MAX($P$5:$P119)-MIN($P$5:$P$70))</f>
        <v>0.19109428519920682</v>
      </c>
      <c r="T54" s="32">
        <f t="shared" si="5"/>
        <v>0</v>
      </c>
      <c r="U54" s="32">
        <f t="shared" si="3"/>
        <v>0</v>
      </c>
      <c r="V54" s="83">
        <f t="shared" si="6"/>
        <v>8.5992428339643073E-2</v>
      </c>
    </row>
    <row r="55" spans="1:22" x14ac:dyDescent="0.2">
      <c r="A55" s="56" t="s">
        <v>18</v>
      </c>
      <c r="B55" s="32" t="s">
        <v>187</v>
      </c>
      <c r="C55" s="32" t="s">
        <v>157</v>
      </c>
      <c r="D55" s="44">
        <v>3</v>
      </c>
      <c r="E55" s="44">
        <v>23</v>
      </c>
      <c r="F55" s="69"/>
      <c r="G55" s="44"/>
      <c r="H55" s="44">
        <f t="shared" si="4"/>
        <v>160</v>
      </c>
      <c r="I55" s="62">
        <f>IF(B55="CN",H55*5/8,IF(B55="EU",H55*6/8,IF(B55="IN",H55*3/8,IF(B55="NA",H55*22/40,IF(B55="JP",H55*18/40,IF(B55="IN-60D",H55*22/40))))))</f>
        <v>88</v>
      </c>
      <c r="J55" s="59">
        <v>0.85</v>
      </c>
      <c r="K55" s="59">
        <v>0.77</v>
      </c>
      <c r="L55" s="44">
        <v>96</v>
      </c>
      <c r="M55" s="44">
        <v>8</v>
      </c>
      <c r="N55" s="60">
        <v>0.93877551020408168</v>
      </c>
      <c r="O55" s="60">
        <v>0.75</v>
      </c>
      <c r="P55" s="61">
        <f t="shared" si="1"/>
        <v>1.1818181818181819</v>
      </c>
      <c r="Q55" s="32">
        <f t="shared" si="2"/>
        <v>1.0392338753683292</v>
      </c>
      <c r="R55" s="79">
        <v>1</v>
      </c>
      <c r="S55" s="32">
        <f>(P55-(MIN($P$5:$P$70)))/(MAX($P$5:$P120)-MIN($P$5:$P$70))</f>
        <v>0.27828310143074886</v>
      </c>
      <c r="T55" s="32">
        <f t="shared" si="5"/>
        <v>0.67226330991486616</v>
      </c>
      <c r="U55" s="32">
        <f t="shared" si="3"/>
        <v>1</v>
      </c>
      <c r="V55" s="83">
        <f t="shared" si="6"/>
        <v>0.52774588510552678</v>
      </c>
    </row>
    <row r="56" spans="1:22" x14ac:dyDescent="0.2">
      <c r="A56" s="57" t="s">
        <v>132</v>
      </c>
      <c r="B56" s="32" t="s">
        <v>145</v>
      </c>
      <c r="C56" s="32" t="s">
        <v>156</v>
      </c>
      <c r="D56" s="44">
        <v>2.5</v>
      </c>
      <c r="E56" s="44">
        <v>23</v>
      </c>
      <c r="F56" s="68"/>
      <c r="G56" s="71"/>
      <c r="H56" s="44">
        <f t="shared" si="4"/>
        <v>164</v>
      </c>
      <c r="I56" s="62">
        <f t="shared" si="7"/>
        <v>73.8</v>
      </c>
      <c r="J56" s="59">
        <v>0.85</v>
      </c>
      <c r="K56" s="59">
        <v>0.77</v>
      </c>
      <c r="L56" s="44">
        <v>55</v>
      </c>
      <c r="M56" s="44">
        <v>29</v>
      </c>
      <c r="N56" s="60">
        <v>0.890625</v>
      </c>
      <c r="O56" s="60">
        <v>0.94736842105263153</v>
      </c>
      <c r="P56" s="61">
        <f t="shared" si="1"/>
        <v>1.1382113821138211</v>
      </c>
      <c r="Q56" s="32">
        <f t="shared" si="2"/>
        <v>1.1390713582083551</v>
      </c>
      <c r="R56" s="79">
        <v>0.99974999999999992</v>
      </c>
      <c r="S56" s="32">
        <f>(P56-(MIN($P$5:$P$70)))/(MAX($P$5:$P121)-MIN($P$5:$P$70))</f>
        <v>0.26342518698307588</v>
      </c>
      <c r="T56" s="32">
        <f t="shared" si="5"/>
        <v>0.85893410093763789</v>
      </c>
      <c r="U56" s="32">
        <f t="shared" si="3"/>
        <v>0.99900645802285115</v>
      </c>
      <c r="V56" s="83">
        <f t="shared" si="6"/>
        <v>0.60496232536660632</v>
      </c>
    </row>
    <row r="57" spans="1:22" x14ac:dyDescent="0.2">
      <c r="A57" s="56" t="s">
        <v>134</v>
      </c>
      <c r="B57" s="72" t="s">
        <v>145</v>
      </c>
      <c r="C57" s="32" t="s">
        <v>156</v>
      </c>
      <c r="D57" s="44">
        <v>2</v>
      </c>
      <c r="E57" s="44">
        <v>23</v>
      </c>
      <c r="F57" s="68"/>
      <c r="G57" s="71"/>
      <c r="H57" s="44">
        <f t="shared" si="4"/>
        <v>168</v>
      </c>
      <c r="I57" s="62">
        <f t="shared" si="7"/>
        <v>75.599999999999994</v>
      </c>
      <c r="J57" s="59">
        <v>0.85</v>
      </c>
      <c r="K57" s="59">
        <v>0.77</v>
      </c>
      <c r="L57" s="44">
        <v>67</v>
      </c>
      <c r="M57" s="44">
        <v>27</v>
      </c>
      <c r="N57" s="60">
        <v>0.90322580645161288</v>
      </c>
      <c r="O57" s="60">
        <v>0.66666666666666663</v>
      </c>
      <c r="P57" s="61">
        <f t="shared" si="1"/>
        <v>1.2433862433862435</v>
      </c>
      <c r="Q57" s="32">
        <f t="shared" si="2"/>
        <v>0.96420973081314632</v>
      </c>
      <c r="R57" s="79">
        <v>0.99924999999999997</v>
      </c>
      <c r="S57" s="32">
        <f>(P57-(MIN($P$5:$P$70)))/(MAX($P$5:$P122)-MIN($P$5:$P$70))</f>
        <v>0.29926086172705973</v>
      </c>
      <c r="T57" s="32">
        <f t="shared" si="5"/>
        <v>0.53198717302183851</v>
      </c>
      <c r="U57" s="32">
        <f t="shared" si="3"/>
        <v>0.99701937406855423</v>
      </c>
      <c r="V57" s="83">
        <f t="shared" si="6"/>
        <v>0.47376355304385964</v>
      </c>
    </row>
    <row r="58" spans="1:22" x14ac:dyDescent="0.2">
      <c r="A58" s="56" t="s">
        <v>21</v>
      </c>
      <c r="B58" s="32" t="s">
        <v>90</v>
      </c>
      <c r="C58" s="32" t="s">
        <v>160</v>
      </c>
      <c r="D58" s="44">
        <v>0</v>
      </c>
      <c r="E58" s="44">
        <v>23</v>
      </c>
      <c r="F58" s="69">
        <v>24</v>
      </c>
      <c r="G58" s="44">
        <v>8</v>
      </c>
      <c r="H58" s="44">
        <f t="shared" si="4"/>
        <v>152</v>
      </c>
      <c r="I58" s="62">
        <f t="shared" si="7"/>
        <v>83.6</v>
      </c>
      <c r="J58" s="59">
        <v>0.85</v>
      </c>
      <c r="K58" s="59">
        <v>0.77</v>
      </c>
      <c r="L58" s="44">
        <v>75</v>
      </c>
      <c r="M58" s="44">
        <v>13</v>
      </c>
      <c r="N58" s="60">
        <v>0.875</v>
      </c>
      <c r="O58" s="60">
        <v>0.77777777777777779</v>
      </c>
      <c r="P58" s="61">
        <f t="shared" si="1"/>
        <v>1.0526315789473686</v>
      </c>
      <c r="Q58" s="32">
        <f t="shared" si="2"/>
        <v>1.0197563874034463</v>
      </c>
      <c r="R58" s="79">
        <v>1</v>
      </c>
      <c r="S58" s="32">
        <f>(P58-(MIN($P$5:$P$70)))/(MAX($P$5:$P123)-MIN($P$5:$P$70))</f>
        <v>0.23426603284848146</v>
      </c>
      <c r="T58" s="32">
        <f t="shared" si="5"/>
        <v>0.63584534361490297</v>
      </c>
      <c r="U58" s="32">
        <f t="shared" si="3"/>
        <v>1</v>
      </c>
      <c r="V58" s="83">
        <f t="shared" si="6"/>
        <v>0.491550119408523</v>
      </c>
    </row>
    <row r="59" spans="1:22" x14ac:dyDescent="0.2">
      <c r="A59" s="70" t="s">
        <v>137</v>
      </c>
      <c r="B59" s="71" t="s">
        <v>90</v>
      </c>
      <c r="C59" s="32" t="s">
        <v>160</v>
      </c>
      <c r="D59" s="44">
        <v>1</v>
      </c>
      <c r="E59" s="44">
        <v>23</v>
      </c>
      <c r="F59" s="69"/>
      <c r="G59" s="44">
        <v>8</v>
      </c>
      <c r="H59" s="44">
        <f t="shared" si="4"/>
        <v>168</v>
      </c>
      <c r="I59" s="62">
        <f t="shared" si="7"/>
        <v>92.4</v>
      </c>
      <c r="J59" s="59">
        <v>0.85</v>
      </c>
      <c r="K59" s="59">
        <v>0.77</v>
      </c>
      <c r="L59" s="44">
        <v>64</v>
      </c>
      <c r="M59" s="44">
        <v>19</v>
      </c>
      <c r="N59" s="60">
        <v>0.81967213114754101</v>
      </c>
      <c r="O59" s="60">
        <v>0.5</v>
      </c>
      <c r="P59" s="61">
        <f t="shared" si="1"/>
        <v>0.89826839826839822</v>
      </c>
      <c r="Q59" s="32">
        <f t="shared" si="2"/>
        <v>0.80683540182093705</v>
      </c>
      <c r="R59" s="79">
        <v>0.99974999999999992</v>
      </c>
      <c r="S59" s="32">
        <f>(P59-(MIN($P$5:$P$70)))/(MAX($P$5:$P124)-MIN($P$5:$P$70))</f>
        <v>0.18167068194109839</v>
      </c>
      <c r="T59" s="32">
        <f t="shared" si="5"/>
        <v>0.23773706130051203</v>
      </c>
      <c r="U59" s="32">
        <f t="shared" si="3"/>
        <v>0.99900645802285115</v>
      </c>
      <c r="V59" s="83">
        <f t="shared" si="6"/>
        <v>0.28863413026100981</v>
      </c>
    </row>
    <row r="60" spans="1:22" x14ac:dyDescent="0.2">
      <c r="A60" s="57" t="s">
        <v>20</v>
      </c>
      <c r="B60" s="32" t="s">
        <v>90</v>
      </c>
      <c r="C60" s="32" t="s">
        <v>160</v>
      </c>
      <c r="D60" s="44">
        <v>4</v>
      </c>
      <c r="E60" s="44">
        <v>23</v>
      </c>
      <c r="F60" s="69">
        <v>75</v>
      </c>
      <c r="G60" s="44">
        <v>8</v>
      </c>
      <c r="H60" s="44">
        <f t="shared" si="4"/>
        <v>69</v>
      </c>
      <c r="I60" s="62">
        <f t="shared" si="7"/>
        <v>37.950000000000003</v>
      </c>
      <c r="J60" s="59">
        <v>0.85</v>
      </c>
      <c r="K60" s="59">
        <v>0.77</v>
      </c>
      <c r="L60" s="44">
        <v>33</v>
      </c>
      <c r="M60" s="44">
        <v>8</v>
      </c>
      <c r="N60" s="60">
        <v>0.94736842105263153</v>
      </c>
      <c r="O60" s="60">
        <v>0.7</v>
      </c>
      <c r="P60" s="61">
        <f t="shared" si="1"/>
        <v>1.0803689064558628</v>
      </c>
      <c r="Q60" s="32">
        <f t="shared" si="2"/>
        <v>1.0118209963411202</v>
      </c>
      <c r="R60" s="79">
        <v>1</v>
      </c>
      <c r="S60" s="32">
        <f>(P60-(MIN($P$5:$P$70)))/(MAX($P$5:$P125)-MIN($P$5:$P$70))</f>
        <v>0.2437168258881523</v>
      </c>
      <c r="T60" s="32">
        <f t="shared" si="5"/>
        <v>0.62100817340045544</v>
      </c>
      <c r="U60" s="32">
        <f t="shared" si="3"/>
        <v>1</v>
      </c>
      <c r="V60" s="83">
        <f t="shared" si="6"/>
        <v>0.4891262496798735</v>
      </c>
    </row>
    <row r="61" spans="1:22" x14ac:dyDescent="0.2">
      <c r="A61" s="56" t="s">
        <v>16</v>
      </c>
      <c r="B61" s="32" t="s">
        <v>90</v>
      </c>
      <c r="C61" s="32" t="s">
        <v>177</v>
      </c>
      <c r="D61" s="44">
        <v>4</v>
      </c>
      <c r="E61" s="44">
        <v>23</v>
      </c>
      <c r="F61" s="69"/>
      <c r="G61" s="44">
        <v>8</v>
      </c>
      <c r="H61" s="44">
        <f t="shared" si="4"/>
        <v>144</v>
      </c>
      <c r="I61" s="62">
        <f t="shared" si="7"/>
        <v>79.2</v>
      </c>
      <c r="J61" s="59">
        <v>0.85</v>
      </c>
      <c r="K61" s="59">
        <v>0.77</v>
      </c>
      <c r="L61" s="44">
        <v>81</v>
      </c>
      <c r="M61" s="44">
        <v>22</v>
      </c>
      <c r="N61" s="60">
        <v>0.84285714285714286</v>
      </c>
      <c r="O61" s="60">
        <v>0.68181818181818177</v>
      </c>
      <c r="P61" s="61">
        <f t="shared" si="1"/>
        <v>1.3005050505050504</v>
      </c>
      <c r="Q61" s="32">
        <f t="shared" si="2"/>
        <v>0.93853739843044659</v>
      </c>
      <c r="R61" s="79">
        <v>0.99974999999999992</v>
      </c>
      <c r="S61" s="32">
        <f>(P61-(MIN($P$5:$P$70)))/(MAX($P$5:$P126)-MIN($P$5:$P$70))</f>
        <v>0.31872265106445741</v>
      </c>
      <c r="T61" s="32">
        <f t="shared" si="5"/>
        <v>0.48398641762462002</v>
      </c>
      <c r="U61" s="32">
        <f t="shared" si="3"/>
        <v>0.99900645802285115</v>
      </c>
      <c r="V61" s="83">
        <f t="shared" si="6"/>
        <v>0.46111972671236995</v>
      </c>
    </row>
    <row r="62" spans="1:22" x14ac:dyDescent="0.2">
      <c r="A62" s="56" t="s">
        <v>92</v>
      </c>
      <c r="B62" s="32" t="s">
        <v>90</v>
      </c>
      <c r="C62" s="32" t="s">
        <v>160</v>
      </c>
      <c r="D62" s="44">
        <v>1</v>
      </c>
      <c r="E62" s="44">
        <v>23</v>
      </c>
      <c r="F62" s="69"/>
      <c r="G62" s="44">
        <v>8</v>
      </c>
      <c r="H62" s="44">
        <f t="shared" si="4"/>
        <v>168</v>
      </c>
      <c r="I62" s="62">
        <f t="shared" si="7"/>
        <v>92.4</v>
      </c>
      <c r="J62" s="59">
        <v>0.85</v>
      </c>
      <c r="K62" s="59">
        <v>0.77</v>
      </c>
      <c r="L62" s="44">
        <v>79</v>
      </c>
      <c r="M62" s="44">
        <v>25</v>
      </c>
      <c r="N62" s="60">
        <v>0.92982456140350878</v>
      </c>
      <c r="O62" s="60">
        <v>0.96296296296296291</v>
      </c>
      <c r="P62" s="61">
        <f t="shared" si="1"/>
        <v>1.1255411255411254</v>
      </c>
      <c r="Q62" s="32">
        <f t="shared" si="2"/>
        <v>1.1722562496556304</v>
      </c>
      <c r="R62" s="79">
        <v>0.99974999999999992</v>
      </c>
      <c r="S62" s="32">
        <f>(P62-(MIN($P$5:$P$70)))/(MAX($P$5:$P127)-MIN($P$5:$P$70))</f>
        <v>0.25910811740990214</v>
      </c>
      <c r="T62" s="32">
        <f t="shared" si="5"/>
        <v>0.92098143787214026</v>
      </c>
      <c r="U62" s="32">
        <f t="shared" si="3"/>
        <v>0.99900645802285115</v>
      </c>
      <c r="V62" s="83">
        <f t="shared" si="6"/>
        <v>0.63094094567920411</v>
      </c>
    </row>
    <row r="63" spans="1:22" x14ac:dyDescent="0.2">
      <c r="A63" s="56" t="s">
        <v>23</v>
      </c>
      <c r="B63" s="32" t="s">
        <v>90</v>
      </c>
      <c r="C63" s="32" t="s">
        <v>177</v>
      </c>
      <c r="D63" s="44">
        <v>9</v>
      </c>
      <c r="E63" s="44">
        <v>23</v>
      </c>
      <c r="F63" s="69"/>
      <c r="G63" s="44"/>
      <c r="H63" s="44">
        <f t="shared" si="4"/>
        <v>112</v>
      </c>
      <c r="I63" s="62">
        <f t="shared" si="7"/>
        <v>61.6</v>
      </c>
      <c r="J63" s="59">
        <v>0.85</v>
      </c>
      <c r="K63" s="59">
        <v>0.77</v>
      </c>
      <c r="L63" s="44">
        <v>62</v>
      </c>
      <c r="M63" s="44">
        <v>16</v>
      </c>
      <c r="N63" s="60">
        <v>0.76190476190476186</v>
      </c>
      <c r="O63" s="60">
        <v>0.68181818181818177</v>
      </c>
      <c r="P63" s="61">
        <f t="shared" si="1"/>
        <v>1.2662337662337662</v>
      </c>
      <c r="Q63" s="32">
        <f t="shared" si="2"/>
        <v>0.89091835081139892</v>
      </c>
      <c r="R63" s="79">
        <v>1</v>
      </c>
      <c r="S63" s="32">
        <f>(P63-(MIN($P$5:$P$70)))/(MAX($P$5:$P128)-MIN($P$5:$P$70))</f>
        <v>0.30704557746201877</v>
      </c>
      <c r="T63" s="32">
        <f t="shared" si="5"/>
        <v>0.39495086670791624</v>
      </c>
      <c r="U63" s="32">
        <f t="shared" si="3"/>
        <v>1</v>
      </c>
      <c r="V63" s="83">
        <f t="shared" si="6"/>
        <v>0.41589839987647081</v>
      </c>
    </row>
    <row r="64" spans="1:22" x14ac:dyDescent="0.2">
      <c r="A64" s="56" t="s">
        <v>17</v>
      </c>
      <c r="B64" s="32" t="s">
        <v>90</v>
      </c>
      <c r="C64" s="32" t="s">
        <v>160</v>
      </c>
      <c r="D64" s="44">
        <v>2</v>
      </c>
      <c r="E64" s="44">
        <v>23</v>
      </c>
      <c r="F64" s="69"/>
      <c r="G64" s="44"/>
      <c r="H64" s="44">
        <f t="shared" si="4"/>
        <v>168</v>
      </c>
      <c r="I64" s="62">
        <f t="shared" si="7"/>
        <v>92.4</v>
      </c>
      <c r="J64" s="59">
        <v>0.85</v>
      </c>
      <c r="K64" s="59">
        <v>0.77</v>
      </c>
      <c r="L64" s="44">
        <v>68</v>
      </c>
      <c r="M64" s="44">
        <v>20</v>
      </c>
      <c r="N64" s="60">
        <v>0.75409836065573765</v>
      </c>
      <c r="O64" s="60">
        <v>0.80952380952380953</v>
      </c>
      <c r="P64" s="61">
        <f t="shared" si="1"/>
        <v>0.95238095238095233</v>
      </c>
      <c r="Q64" s="32">
        <f t="shared" si="2"/>
        <v>0.96925208235306037</v>
      </c>
      <c r="R64" s="79">
        <v>1</v>
      </c>
      <c r="S64" s="32">
        <f>(P64-(MIN($P$5:$P$70)))/(MAX($P$5:$P129)-MIN($P$5:$P$70))</f>
        <v>0.20010816657652783</v>
      </c>
      <c r="T64" s="32">
        <f t="shared" si="5"/>
        <v>0.54141509251454911</v>
      </c>
      <c r="U64" s="32">
        <f t="shared" si="3"/>
        <v>1</v>
      </c>
      <c r="V64" s="83">
        <f t="shared" si="6"/>
        <v>0.43368546659098461</v>
      </c>
    </row>
    <row r="65" spans="1:22" x14ac:dyDescent="0.2">
      <c r="A65" s="56" t="s">
        <v>14</v>
      </c>
      <c r="B65" s="32" t="s">
        <v>90</v>
      </c>
      <c r="C65" s="32" t="s">
        <v>160</v>
      </c>
      <c r="D65" s="44">
        <v>6</v>
      </c>
      <c r="E65" s="44">
        <v>23</v>
      </c>
      <c r="F65" s="69"/>
      <c r="G65" s="44">
        <v>8</v>
      </c>
      <c r="H65" s="44">
        <f t="shared" si="4"/>
        <v>128</v>
      </c>
      <c r="I65" s="62">
        <f t="shared" si="7"/>
        <v>70.400000000000006</v>
      </c>
      <c r="J65" s="59">
        <v>0.85</v>
      </c>
      <c r="K65" s="59">
        <v>0.77</v>
      </c>
      <c r="L65" s="44">
        <v>56</v>
      </c>
      <c r="M65" s="44">
        <v>21</v>
      </c>
      <c r="N65" s="60">
        <v>0.76086956521739135</v>
      </c>
      <c r="O65" s="60">
        <v>0.95238095238095233</v>
      </c>
      <c r="P65" s="61">
        <f t="shared" si="1"/>
        <v>1.09375</v>
      </c>
      <c r="Q65" s="32">
        <f t="shared" si="2"/>
        <v>1.0659995223385796</v>
      </c>
      <c r="R65" s="79">
        <v>1</v>
      </c>
      <c r="S65" s="32">
        <f>(P65-(MIN($P$5:$P$70)))/(MAX($P$5:$P130)-MIN($P$5:$P$70))</f>
        <v>0.24827609518658736</v>
      </c>
      <c r="T65" s="32">
        <f t="shared" si="5"/>
        <v>0.72230828651126933</v>
      </c>
      <c r="U65" s="32">
        <f t="shared" si="3"/>
        <v>1</v>
      </c>
      <c r="V65" s="83">
        <f t="shared" si="6"/>
        <v>0.53676297176403553</v>
      </c>
    </row>
    <row r="66" spans="1:22" x14ac:dyDescent="0.2">
      <c r="A66" s="56" t="s">
        <v>19</v>
      </c>
      <c r="B66" s="32" t="s">
        <v>90</v>
      </c>
      <c r="C66" s="32" t="s">
        <v>177</v>
      </c>
      <c r="D66" s="44">
        <v>1.5</v>
      </c>
      <c r="E66" s="44">
        <v>23</v>
      </c>
      <c r="F66" s="69"/>
      <c r="G66" s="44">
        <v>8</v>
      </c>
      <c r="H66" s="44">
        <f t="shared" si="4"/>
        <v>164</v>
      </c>
      <c r="I66" s="62">
        <f t="shared" si="7"/>
        <v>90.2</v>
      </c>
      <c r="J66" s="59">
        <v>0.85</v>
      </c>
      <c r="K66" s="59">
        <v>0.77</v>
      </c>
      <c r="L66" s="44">
        <v>69</v>
      </c>
      <c r="M66" s="44">
        <v>24</v>
      </c>
      <c r="N66" s="60">
        <v>0.83333333333333337</v>
      </c>
      <c r="O66" s="60">
        <v>0.92307692307692313</v>
      </c>
      <c r="P66" s="61">
        <f t="shared" si="1"/>
        <v>1.0310421286031042</v>
      </c>
      <c r="Q66" s="32">
        <f t="shared" si="2"/>
        <v>1.0895966778319721</v>
      </c>
      <c r="R66" s="79">
        <v>0.99950000000000006</v>
      </c>
      <c r="S66" s="32">
        <f>(P66-(MIN($P$5:$P$70)))/(MAX($P$5:$P131)-MIN($P$5:$P$70))</f>
        <v>0.22690997350998141</v>
      </c>
      <c r="T66" s="32">
        <f t="shared" si="5"/>
        <v>0.76642898703911699</v>
      </c>
      <c r="U66" s="32">
        <f t="shared" si="3"/>
        <v>0.99801291604570319</v>
      </c>
      <c r="V66" s="83">
        <f t="shared" si="6"/>
        <v>0.54680382385166459</v>
      </c>
    </row>
    <row r="67" spans="1:22" x14ac:dyDescent="0.2">
      <c r="A67" s="56" t="s">
        <v>24</v>
      </c>
      <c r="B67" s="32" t="s">
        <v>90</v>
      </c>
      <c r="C67" s="32" t="s">
        <v>177</v>
      </c>
      <c r="D67" s="44">
        <v>7</v>
      </c>
      <c r="E67" s="44">
        <v>23</v>
      </c>
      <c r="F67" s="69"/>
      <c r="G67" s="44">
        <v>8</v>
      </c>
      <c r="H67" s="44">
        <f t="shared" si="4"/>
        <v>120</v>
      </c>
      <c r="I67" s="62">
        <f t="shared" si="7"/>
        <v>66</v>
      </c>
      <c r="J67" s="59">
        <v>0.85</v>
      </c>
      <c r="K67" s="59">
        <v>0.77</v>
      </c>
      <c r="L67" s="44">
        <v>51</v>
      </c>
      <c r="M67" s="44">
        <v>19</v>
      </c>
      <c r="N67" s="60">
        <v>0.8666666666666667</v>
      </c>
      <c r="O67" s="60">
        <v>0.9285714285714286</v>
      </c>
      <c r="P67" s="61">
        <f t="shared" si="1"/>
        <v>1.0606060606060606</v>
      </c>
      <c r="Q67" s="32">
        <f t="shared" si="2"/>
        <v>1.1127723816799446</v>
      </c>
      <c r="R67" s="79">
        <v>0.99949999999999994</v>
      </c>
      <c r="S67" s="32">
        <f>(P67-(MIN($P$5:$P$70)))/(MAX($P$5:$P132)-MIN($P$5:$P$70))</f>
        <v>0.23698313584738678</v>
      </c>
      <c r="T67" s="32">
        <f t="shared" si="5"/>
        <v>0.80976167979883562</v>
      </c>
      <c r="U67" s="32">
        <f t="shared" si="3"/>
        <v>0.99801291604570275</v>
      </c>
      <c r="V67" s="83">
        <f t="shared" si="6"/>
        <v>0.57083645864537036</v>
      </c>
    </row>
    <row r="68" spans="1:22" x14ac:dyDescent="0.2">
      <c r="A68" s="56" t="s">
        <v>93</v>
      </c>
      <c r="B68" s="32" t="s">
        <v>90</v>
      </c>
      <c r="C68" s="32" t="s">
        <v>177</v>
      </c>
      <c r="D68" s="44">
        <v>4</v>
      </c>
      <c r="E68" s="44">
        <v>23</v>
      </c>
      <c r="F68" s="69"/>
      <c r="G68" s="44">
        <v>8</v>
      </c>
      <c r="H68" s="44">
        <f t="shared" si="4"/>
        <v>144</v>
      </c>
      <c r="I68" s="62">
        <f t="shared" si="7"/>
        <v>79.2</v>
      </c>
      <c r="J68" s="59">
        <v>0.85</v>
      </c>
      <c r="K68" s="59">
        <v>0.77</v>
      </c>
      <c r="L68" s="44">
        <v>67</v>
      </c>
      <c r="M68" s="44">
        <v>19</v>
      </c>
      <c r="N68" s="60">
        <v>0.8571428571428571</v>
      </c>
      <c r="O68" s="60">
        <v>0.70588235294117652</v>
      </c>
      <c r="P68" s="61">
        <f t="shared" si="1"/>
        <v>1.0858585858585859</v>
      </c>
      <c r="Q68" s="32">
        <f t="shared" si="2"/>
        <v>0.96256684491978617</v>
      </c>
      <c r="R68" s="79">
        <v>1</v>
      </c>
      <c r="S68" s="32">
        <f>(P68-(MIN($P$5:$P$70)))/(MAX($P$5:$P133)-MIN($P$5:$P$70))</f>
        <v>0.24558729534392054</v>
      </c>
      <c r="T68" s="32">
        <f t="shared" si="5"/>
        <v>0.52891539275905786</v>
      </c>
      <c r="U68" s="32">
        <f t="shared" si="3"/>
        <v>1</v>
      </c>
      <c r="V68" s="83">
        <f t="shared" si="6"/>
        <v>0.44852620964634027</v>
      </c>
    </row>
    <row r="69" spans="1:22" x14ac:dyDescent="0.2">
      <c r="A69" s="56" t="s">
        <v>154</v>
      </c>
      <c r="B69" s="32" t="s">
        <v>90</v>
      </c>
      <c r="C69" s="32" t="s">
        <v>160</v>
      </c>
      <c r="D69" s="44">
        <v>5</v>
      </c>
      <c r="E69" s="44">
        <v>23</v>
      </c>
      <c r="F69" s="69"/>
      <c r="G69" s="44">
        <v>8</v>
      </c>
      <c r="H69" s="44">
        <f>((E69-D69)*8)-SUM(F69:G69)</f>
        <v>136</v>
      </c>
      <c r="I69" s="62">
        <f t="shared" si="7"/>
        <v>74.8</v>
      </c>
      <c r="J69" s="59">
        <v>0.85</v>
      </c>
      <c r="K69" s="59">
        <v>0.77</v>
      </c>
      <c r="L69" s="44">
        <v>46</v>
      </c>
      <c r="M69" s="44">
        <v>8</v>
      </c>
      <c r="N69" s="60">
        <v>0.875</v>
      </c>
      <c r="O69" s="60">
        <v>0.7142857142857143</v>
      </c>
      <c r="P69" s="61">
        <f>SUM(L69+M69)/I69</f>
        <v>0.72192513368983957</v>
      </c>
      <c r="Q69" s="32">
        <f>IF(O69=0,(N69/J69), ((O69/K69)+(N69/J69))/2)</f>
        <v>0.97852777474626218</v>
      </c>
      <c r="R69" s="79">
        <v>0.99875000000000003</v>
      </c>
      <c r="S69" s="32">
        <f>(P69-(MIN($P$5:$P$70)))/(MAX($P$5:$P134)-MIN($P$5:$P$70))</f>
        <v>0.12158617318799295</v>
      </c>
      <c r="T69" s="32">
        <f t="shared" si="5"/>
        <v>0.55875828654416382</v>
      </c>
      <c r="U69" s="32">
        <f>IF(((R69-(MIN($R$5:$R$70)))/(MAX($R$5:$R$70)-MIN($R$5:$R$70)))&lt;0,0,((R69-(MIN($R$5:$R$70)))/(MAX($R$5:$R$70)-MIN($R$5:$R$70))))</f>
        <v>0.99503229011425742</v>
      </c>
      <c r="V69" s="83">
        <f t="shared" si="6"/>
        <v>0.40565823589089633</v>
      </c>
    </row>
    <row r="70" spans="1:22" x14ac:dyDescent="0.2">
      <c r="A70" s="56" t="s">
        <v>176</v>
      </c>
      <c r="B70" s="32" t="s">
        <v>90</v>
      </c>
      <c r="C70" s="32" t="s">
        <v>177</v>
      </c>
      <c r="D70" s="44">
        <v>4</v>
      </c>
      <c r="E70" s="44">
        <v>23</v>
      </c>
      <c r="F70" s="69"/>
      <c r="G70" s="44"/>
      <c r="H70" s="44">
        <f>((E70-D70)*8)-SUM(F70:G70)</f>
        <v>152</v>
      </c>
      <c r="I70" s="62">
        <v>53</v>
      </c>
      <c r="J70" s="59">
        <v>0.85</v>
      </c>
      <c r="K70" s="59">
        <v>0.77</v>
      </c>
      <c r="L70" s="44">
        <v>52</v>
      </c>
      <c r="M70" s="44">
        <v>3</v>
      </c>
      <c r="N70" s="60">
        <v>0.82352941176470584</v>
      </c>
      <c r="O70" s="60">
        <v>1</v>
      </c>
      <c r="P70" s="61">
        <f>SUM(L70+M70)/I70</f>
        <v>1.0377358490566038</v>
      </c>
      <c r="Q70" s="32">
        <f>IF(O70=0,(N70/J70), ((O70/K70)+(N70/J70))/2)</f>
        <v>1.1337797150945939</v>
      </c>
      <c r="R70" s="79"/>
      <c r="S70" s="32">
        <f>(P70-(MIN($P$5:$P$70)))/(MAX($P$5:$P135)-MIN($P$5:$P$70))</f>
        <v>0.22919068951090341</v>
      </c>
      <c r="T70" s="32">
        <f>(Q70-(MIN($Q$5:$Q$70)))/(MAX($Q$5:$Q$70)-MIN($Q$5:$Q$70))</f>
        <v>0.84904006937998322</v>
      </c>
      <c r="U70" s="32">
        <f>IF(((R70-(MIN($R$5:$R$70)))/(MAX($R$5:$R$70)-MIN($R$5:$R$70)))&lt;0,0,((R70-(MIN($R$5:$R$70)))/(MAX($R$5:$R$70)-MIN($R$5:$R$70))))</f>
        <v>0</v>
      </c>
      <c r="V70" s="83">
        <f>(0.45*S70)+(0.45*T70)+(0.1*U70)</f>
        <v>0.48520384150089901</v>
      </c>
    </row>
  </sheetData>
  <autoFilter ref="A4:V70" xr:uid="{00000000-0009-0000-0000-000007000000}"/>
  <sortState xmlns:xlrd2="http://schemas.microsoft.com/office/spreadsheetml/2017/richdata2" ref="A5:V58">
    <sortCondition ref="B5:B58"/>
    <sortCondition ref="C5:C58"/>
  </sortState>
  <mergeCells count="3">
    <mergeCell ref="I3:K3"/>
    <mergeCell ref="L3:O3"/>
    <mergeCell ref="P3:U3"/>
  </mergeCells>
  <conditionalFormatting sqref="B23:C26 B7:C1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{3FAAF9BB-FA35-410D-83D0-3A98AE1BB2CF}</x14:id>
        </ext>
      </extLst>
    </cfRule>
  </conditionalFormatting>
  <conditionalFormatting sqref="B6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{AA063710-8D24-4B2B-A699-172A90D363AA}</x14:id>
        </ext>
      </extLst>
    </cfRule>
  </conditionalFormatting>
  <conditionalFormatting sqref="B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{424CA176-CF5A-42E4-B68A-9476552E5FEE}</x14:id>
        </ext>
      </extLst>
    </cfRule>
  </conditionalFormatting>
  <conditionalFormatting sqref="A60">
    <cfRule type="duplicateValues" dxfId="36" priority="9"/>
  </conditionalFormatting>
  <conditionalFormatting sqref="A65:A68 A4:A5">
    <cfRule type="duplicateValues" dxfId="35" priority="13"/>
  </conditionalFormatting>
  <conditionalFormatting sqref="B47:B49 C47:C56 B12:C15 B21:C22 B27:C4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{BE4B84DE-A12A-4CE3-A4DE-2A4EF1F3CF24}</x14:id>
        </ext>
      </extLst>
    </cfRule>
  </conditionalFormatting>
  <conditionalFormatting sqref="B16:B2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{26E1E779-C348-4DD8-82C5-A87DF4934DE7}</x14:id>
        </ext>
      </extLst>
    </cfRule>
  </conditionalFormatting>
  <conditionalFormatting sqref="A16:A20">
    <cfRule type="duplicateValues" dxfId="34" priority="7"/>
  </conditionalFormatting>
  <conditionalFormatting sqref="C16:C2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{2512A031-C17C-4B20-B619-66C34902A9EC}</x14:id>
        </ext>
      </extLst>
    </cfRule>
  </conditionalFormatting>
  <conditionalFormatting sqref="B7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{F1E7A791-4750-4369-AB02-4FE68E5F7495}</x14:id>
        </ext>
      </extLst>
    </cfRule>
  </conditionalFormatting>
  <conditionalFormatting sqref="A70">
    <cfRule type="duplicateValues" dxfId="33" priority="5"/>
  </conditionalFormatting>
  <conditionalFormatting sqref="C6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{27252898-B406-4245-8BB3-09E4C5CEDBA8}</x14:id>
        </ext>
      </extLst>
    </cfRule>
  </conditionalFormatting>
  <conditionalFormatting sqref="B6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{22750593-72A2-43B9-ADDE-80EC9B1B4E5D}</x14:id>
        </ext>
      </extLst>
    </cfRule>
  </conditionalFormatting>
  <conditionalFormatting sqref="A69">
    <cfRule type="duplicateValues" dxfId="32" priority="2"/>
  </conditionalFormatting>
  <conditionalFormatting sqref="B61:B64 C70 B50:B56 B57:C59 C4:C5 C60:C6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{5E54D939-4EEE-4F07-A63B-BF0DE4F55283}</x14:id>
        </ext>
      </extLst>
    </cfRule>
  </conditionalFormatting>
  <hyperlinks>
    <hyperlink ref="A1" location="'2019'!A1" display="'2019'!A1" xr:uid="{00000000-0004-0000-0700-000000000000}"/>
  </hyperlink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AAF9BB-FA35-410D-83D0-3A98AE1BB2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B23:C26 B7:C11</xm:sqref>
        </x14:conditionalFormatting>
        <x14:conditionalFormatting xmlns:xm="http://schemas.microsoft.com/office/excel/2006/main">
          <x14:cfRule type="dataBar" id="{AA063710-8D24-4B2B-A699-172A90D36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424CA176-CF5A-42E4-B68A-9476552E5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BE4B84DE-A12A-4CE3-A4DE-2A4EF1F3CF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B47:B49 C47:C56 B12:C15 B21:C22 B27:C46</xm:sqref>
        </x14:conditionalFormatting>
        <x14:conditionalFormatting xmlns:xm="http://schemas.microsoft.com/office/excel/2006/main">
          <x14:cfRule type="dataBar" id="{26E1E779-C348-4DD8-82C5-A87DF4934D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B16:B20</xm:sqref>
        </x14:conditionalFormatting>
        <x14:conditionalFormatting xmlns:xm="http://schemas.microsoft.com/office/excel/2006/main">
          <x14:cfRule type="dataBar" id="{2512A031-C17C-4B20-B619-66C34902A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C16:C20</xm:sqref>
        </x14:conditionalFormatting>
        <x14:conditionalFormatting xmlns:xm="http://schemas.microsoft.com/office/excel/2006/main">
          <x14:cfRule type="dataBar" id="{F1E7A791-4750-4369-AB02-4FE68E5F74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B70</xm:sqref>
        </x14:conditionalFormatting>
        <x14:conditionalFormatting xmlns:xm="http://schemas.microsoft.com/office/excel/2006/main">
          <x14:cfRule type="dataBar" id="{27252898-B406-4245-8BB3-09E4C5CEDB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C69</xm:sqref>
        </x14:conditionalFormatting>
        <x14:conditionalFormatting xmlns:xm="http://schemas.microsoft.com/office/excel/2006/main">
          <x14:cfRule type="dataBar" id="{22750593-72A2-43B9-ADDE-80EC9B1B4E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B69</xm:sqref>
        </x14:conditionalFormatting>
        <x14:conditionalFormatting xmlns:xm="http://schemas.microsoft.com/office/excel/2006/main">
          <x14:cfRule type="dataBar" id="{5E54D939-4EEE-4F07-A63B-BF0DE4F552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B61:B64 C70 B50:B56 B57:C59 C4:C5 C60:C68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72"/>
  <sheetViews>
    <sheetView topLeftCell="N1" workbookViewId="0">
      <selection activeCell="F3" sqref="F3"/>
    </sheetView>
  </sheetViews>
  <sheetFormatPr defaultRowHeight="12.75" x14ac:dyDescent="0.2"/>
  <cols>
    <col min="1" max="1" width="21.140625" bestFit="1" customWidth="1"/>
    <col min="3" max="3" width="14.7109375" bestFit="1" customWidth="1"/>
    <col min="5" max="5" width="9.28515625" customWidth="1"/>
    <col min="10" max="10" width="9.5703125" customWidth="1"/>
    <col min="11" max="11" width="10.42578125" customWidth="1"/>
    <col min="12" max="12" width="12.42578125" customWidth="1"/>
    <col min="13" max="13" width="11.85546875" customWidth="1"/>
    <col min="14" max="14" width="10.140625" customWidth="1"/>
    <col min="15" max="15" width="9.28515625" customWidth="1"/>
    <col min="17" max="17" width="9.7109375" customWidth="1"/>
    <col min="20" max="20" width="10.7109375" customWidth="1"/>
    <col min="22" max="22" width="10" customWidth="1"/>
  </cols>
  <sheetData>
    <row r="1" spans="1:22" x14ac:dyDescent="0.2">
      <c r="A1" s="73">
        <v>2019</v>
      </c>
      <c r="B1" s="3"/>
      <c r="C1" s="3"/>
      <c r="D1" s="3"/>
      <c r="E1" s="3"/>
      <c r="F1" s="90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">
      <c r="A2" s="3"/>
      <c r="B2" s="3"/>
      <c r="C2" s="3"/>
      <c r="D2" s="3"/>
      <c r="E2" s="3"/>
      <c r="F2" s="9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2">
      <c r="A3" s="74"/>
      <c r="B3" s="86"/>
      <c r="C3" s="86"/>
      <c r="D3" s="86"/>
      <c r="E3" s="86"/>
      <c r="F3" s="86"/>
      <c r="G3" s="86"/>
      <c r="H3" s="86"/>
      <c r="I3" s="123" t="s">
        <v>101</v>
      </c>
      <c r="J3" s="123"/>
      <c r="K3" s="123"/>
      <c r="L3" s="128" t="s">
        <v>153</v>
      </c>
      <c r="M3" s="128"/>
      <c r="N3" s="128"/>
      <c r="O3" s="128"/>
      <c r="P3" s="123"/>
      <c r="Q3" s="123"/>
      <c r="R3" s="123"/>
      <c r="S3" s="123"/>
      <c r="T3" s="123"/>
      <c r="U3" s="123"/>
      <c r="V3" s="89"/>
    </row>
    <row r="4" spans="1:22" ht="38.25" x14ac:dyDescent="0.2">
      <c r="A4" s="75" t="s">
        <v>100</v>
      </c>
      <c r="B4" s="76" t="s">
        <v>28</v>
      </c>
      <c r="C4" s="76" t="s">
        <v>155</v>
      </c>
      <c r="D4" s="76" t="s">
        <v>30</v>
      </c>
      <c r="E4" s="76" t="s">
        <v>29</v>
      </c>
      <c r="F4" s="77" t="s">
        <v>141</v>
      </c>
      <c r="G4" s="77" t="s">
        <v>172</v>
      </c>
      <c r="H4" s="77" t="s">
        <v>33</v>
      </c>
      <c r="I4" s="88" t="s">
        <v>115</v>
      </c>
      <c r="J4" s="88" t="s">
        <v>116</v>
      </c>
      <c r="K4" s="88" t="s">
        <v>117</v>
      </c>
      <c r="L4" s="88" t="s">
        <v>126</v>
      </c>
      <c r="M4" s="88" t="s">
        <v>127</v>
      </c>
      <c r="N4" s="88" t="s">
        <v>116</v>
      </c>
      <c r="O4" s="88" t="s">
        <v>117</v>
      </c>
      <c r="P4" s="88" t="s">
        <v>110</v>
      </c>
      <c r="Q4" s="88" t="s">
        <v>111</v>
      </c>
      <c r="R4" s="88" t="s">
        <v>112</v>
      </c>
      <c r="S4" s="88" t="s">
        <v>114</v>
      </c>
      <c r="T4" s="88" t="s">
        <v>45</v>
      </c>
      <c r="U4" s="88" t="s">
        <v>39</v>
      </c>
      <c r="V4" s="89" t="s">
        <v>164</v>
      </c>
    </row>
    <row r="5" spans="1:22" x14ac:dyDescent="0.2">
      <c r="A5" s="56" t="s">
        <v>54</v>
      </c>
      <c r="B5" s="32" t="s">
        <v>52</v>
      </c>
      <c r="C5" s="32" t="s">
        <v>157</v>
      </c>
      <c r="D5" s="44">
        <v>5.5</v>
      </c>
      <c r="E5" s="44">
        <v>22</v>
      </c>
      <c r="F5" s="69"/>
      <c r="G5" s="44">
        <v>8</v>
      </c>
      <c r="H5" s="44">
        <f>((E5-D5)*8)-SUM(F5:G5)</f>
        <v>124</v>
      </c>
      <c r="I5" s="62">
        <f>IF(B5="CN",H5*5/8,IF(B5="EU",H5*6/8,IF(B5="IN",H5*3/8,IF(B5="NA",H5*27/40,IF(B5="JP",H5*18/40,IF(B5="AU",H5*22/40))))))</f>
        <v>77.5</v>
      </c>
      <c r="J5" s="59">
        <v>0.9</v>
      </c>
      <c r="K5" s="59">
        <v>0.77</v>
      </c>
      <c r="L5" s="44">
        <v>49</v>
      </c>
      <c r="M5" s="44">
        <v>38</v>
      </c>
      <c r="N5" s="60">
        <v>0.89333333333333331</v>
      </c>
      <c r="O5" s="60">
        <v>0.82051282051282048</v>
      </c>
      <c r="P5" s="61">
        <f t="shared" ref="P5:P68" si="0">SUM(L5+M5)/I5</f>
        <v>1.1225806451612903</v>
      </c>
      <c r="Q5" s="32">
        <f t="shared" ref="Q5:Q68" si="1">IF(O5=0,(N5/J5), ((O5/K5)+(N5/J5))/2)</f>
        <v>1.029096829096829</v>
      </c>
      <c r="R5" s="79">
        <v>0.99974999999999992</v>
      </c>
      <c r="S5" s="32">
        <f>(P5-(MIN($P$5:$P$72)))/(MAX($P$5:$P72)-MIN($P$5:$P$72))</f>
        <v>0.68954094898907914</v>
      </c>
      <c r="T5" s="32">
        <f t="shared" ref="T5:T68" si="2">(Q5-(MIN($Q$5:$Q$72)))/(MAX($Q$5:$Q$72)-MIN($Q$5:$Q$72))</f>
        <v>0.85079226270805208</v>
      </c>
      <c r="U5" s="32">
        <f>IF(((R5-(MIN($R$5:$R$71)))/(MAX($R$5:$R$71)-MIN($R$5:$R$71)))&lt;0,0,((R5-(MIN($R$5:$R$71)))/(MAX($R$5:$R$71)-MIN($R$5:$R$71))))</f>
        <v>0.99974999999999992</v>
      </c>
      <c r="V5" s="83">
        <f>(0.45*S5)+(0.45*T5)+(0.1*U5)</f>
        <v>0.79312494526370914</v>
      </c>
    </row>
    <row r="6" spans="1:22" x14ac:dyDescent="0.2">
      <c r="A6" s="56" t="s">
        <v>56</v>
      </c>
      <c r="B6" s="32" t="s">
        <v>171</v>
      </c>
      <c r="C6" s="32" t="s">
        <v>157</v>
      </c>
      <c r="D6" s="44">
        <v>2</v>
      </c>
      <c r="E6" s="44">
        <v>22</v>
      </c>
      <c r="F6" s="69"/>
      <c r="G6" s="44">
        <v>8</v>
      </c>
      <c r="H6" s="44">
        <f t="shared" ref="H6:H66" si="3">((E6-D6)*8)-SUM(F6:G6)</f>
        <v>152</v>
      </c>
      <c r="I6" s="62">
        <f t="shared" ref="I6:I68" si="4">IF(B6="CN",H6*5/8,IF(B6="EU",H6*6/8,IF(B6="IN",H6*3/8,IF(B6="NA",H6*27/40,IF(B6="JP",H6*18/40,IF(B6="AU",H6*22/40))))))</f>
        <v>83.6</v>
      </c>
      <c r="J6" s="59">
        <v>0.9</v>
      </c>
      <c r="K6" s="59">
        <v>0.77</v>
      </c>
      <c r="L6" s="44">
        <v>63</v>
      </c>
      <c r="M6" s="44">
        <v>28</v>
      </c>
      <c r="N6" s="60">
        <v>0.89393939393939392</v>
      </c>
      <c r="O6" s="60">
        <v>0.97142857142857142</v>
      </c>
      <c r="P6" s="61">
        <f t="shared" si="0"/>
        <v>1.0885167464114833</v>
      </c>
      <c r="Q6" s="32">
        <f t="shared" si="1"/>
        <v>1.1274307702879132</v>
      </c>
      <c r="R6" s="79">
        <v>0.99849999999999994</v>
      </c>
      <c r="S6" s="32">
        <f>(P6-(MIN($P$5:$P$72)))/(MAX($P$5:$P73)-MIN($P$5:$P$72))</f>
        <v>0.6636810082674377</v>
      </c>
      <c r="T6" s="32">
        <f t="shared" si="2"/>
        <v>0.93208855472013363</v>
      </c>
      <c r="U6" s="32">
        <f t="shared" ref="U6:U70" si="5">IF(((R6-(MIN($R$5:$R$71)))/(MAX($R$5:$R$71)-MIN($R$5:$R$71)))&lt;0,0,((R6-(MIN($R$5:$R$71)))/(MAX($R$5:$R$71)-MIN($R$5:$R$71))))</f>
        <v>0.99849999999999994</v>
      </c>
      <c r="V6" s="83">
        <f t="shared" ref="V6:V67" si="6">(0.45*S6)+(0.45*T6)+(0.1*U6)</f>
        <v>0.81794630334440721</v>
      </c>
    </row>
    <row r="7" spans="1:22" x14ac:dyDescent="0.2">
      <c r="A7" s="56" t="s">
        <v>53</v>
      </c>
      <c r="B7" s="32" t="s">
        <v>52</v>
      </c>
      <c r="C7" s="32" t="s">
        <v>157</v>
      </c>
      <c r="D7" s="44">
        <v>4</v>
      </c>
      <c r="E7" s="44">
        <v>22</v>
      </c>
      <c r="F7" s="69"/>
      <c r="G7" s="44">
        <v>8</v>
      </c>
      <c r="H7" s="44">
        <f t="shared" si="3"/>
        <v>136</v>
      </c>
      <c r="I7" s="62">
        <f t="shared" si="4"/>
        <v>85</v>
      </c>
      <c r="J7" s="59">
        <v>0.9</v>
      </c>
      <c r="K7" s="59">
        <v>0.77</v>
      </c>
      <c r="L7" s="44">
        <v>59</v>
      </c>
      <c r="M7" s="44">
        <v>38</v>
      </c>
      <c r="N7" s="60">
        <v>0.91304347826086951</v>
      </c>
      <c r="O7" s="60">
        <v>0.78947368421052633</v>
      </c>
      <c r="P7" s="61">
        <f t="shared" si="0"/>
        <v>1.1411764705882352</v>
      </c>
      <c r="Q7" s="32">
        <f t="shared" si="1"/>
        <v>1.019891626298949</v>
      </c>
      <c r="R7" s="79">
        <v>0.99875000000000014</v>
      </c>
      <c r="S7" s="32">
        <f>(P7-(MIN($P$5:$P$72)))/(MAX($P$5:$P74)-MIN($P$5:$P$72))</f>
        <v>0.70365815109629581</v>
      </c>
      <c r="T7" s="32">
        <f t="shared" si="2"/>
        <v>0.84318198241599429</v>
      </c>
      <c r="U7" s="32">
        <f t="shared" si="5"/>
        <v>0.99875000000000014</v>
      </c>
      <c r="V7" s="83">
        <f t="shared" si="6"/>
        <v>0.79595306008053057</v>
      </c>
    </row>
    <row r="8" spans="1:22" x14ac:dyDescent="0.2">
      <c r="A8" s="56" t="s">
        <v>55</v>
      </c>
      <c r="B8" s="32" t="s">
        <v>52</v>
      </c>
      <c r="C8" s="32" t="s">
        <v>157</v>
      </c>
      <c r="D8" s="44">
        <v>0.5</v>
      </c>
      <c r="E8" s="44">
        <v>22</v>
      </c>
      <c r="F8" s="69"/>
      <c r="G8" s="44">
        <v>8</v>
      </c>
      <c r="H8" s="44">
        <f t="shared" si="3"/>
        <v>164</v>
      </c>
      <c r="I8" s="62">
        <f t="shared" si="4"/>
        <v>102.5</v>
      </c>
      <c r="J8" s="59">
        <v>0.9</v>
      </c>
      <c r="K8" s="59">
        <v>0.77</v>
      </c>
      <c r="L8" s="44">
        <v>69</v>
      </c>
      <c r="M8" s="44">
        <v>33</v>
      </c>
      <c r="N8" s="60">
        <v>0.971830985915493</v>
      </c>
      <c r="O8" s="60">
        <v>0.8125</v>
      </c>
      <c r="P8" s="61">
        <f t="shared" si="0"/>
        <v>0.99512195121951219</v>
      </c>
      <c r="Q8" s="32">
        <f t="shared" si="1"/>
        <v>1.0675035058837876</v>
      </c>
      <c r="R8" s="79">
        <v>0.99925000000000008</v>
      </c>
      <c r="S8" s="32">
        <f>(P8-(MIN($P$5:$P$72)))/(MAX($P$5:$P75)-MIN($P$5:$P$72))</f>
        <v>0.59277943927460763</v>
      </c>
      <c r="T8" s="32">
        <f t="shared" si="2"/>
        <v>0.88254447739065978</v>
      </c>
      <c r="U8" s="32">
        <f t="shared" si="5"/>
        <v>0.99925000000000008</v>
      </c>
      <c r="V8" s="83">
        <f t="shared" si="6"/>
        <v>0.76382076249937036</v>
      </c>
    </row>
    <row r="9" spans="1:22" x14ac:dyDescent="0.2">
      <c r="A9" s="57" t="s">
        <v>130</v>
      </c>
      <c r="B9" s="32" t="s">
        <v>52</v>
      </c>
      <c r="C9" s="32" t="s">
        <v>156</v>
      </c>
      <c r="D9" s="44">
        <v>1.5</v>
      </c>
      <c r="E9" s="44">
        <v>22</v>
      </c>
      <c r="F9" s="91"/>
      <c r="G9" s="71"/>
      <c r="H9" s="44">
        <f t="shared" si="3"/>
        <v>164</v>
      </c>
      <c r="I9" s="62">
        <f t="shared" si="4"/>
        <v>102.5</v>
      </c>
      <c r="J9" s="59">
        <v>0.9</v>
      </c>
      <c r="K9" s="59">
        <v>0.77</v>
      </c>
      <c r="L9" s="44">
        <v>71</v>
      </c>
      <c r="M9" s="44">
        <v>30</v>
      </c>
      <c r="N9" s="60">
        <v>0.97590361445783136</v>
      </c>
      <c r="O9" s="60">
        <v>0.93333333333333335</v>
      </c>
      <c r="P9" s="61">
        <f t="shared" si="0"/>
        <v>0.98536585365853657</v>
      </c>
      <c r="Q9" s="32">
        <f t="shared" si="1"/>
        <v>1.1482292807594012</v>
      </c>
      <c r="R9" s="79">
        <v>0.99974999999999992</v>
      </c>
      <c r="S9" s="32">
        <f>(P9-(MIN($P$5:$P$72)))/(MAX($P$5:$P76)-MIN($P$5:$P$72))</f>
        <v>0.58537300272856174</v>
      </c>
      <c r="T9" s="32">
        <f t="shared" si="2"/>
        <v>0.94928344958782496</v>
      </c>
      <c r="U9" s="32">
        <f t="shared" si="5"/>
        <v>0.99974999999999992</v>
      </c>
      <c r="V9" s="83">
        <f t="shared" si="6"/>
        <v>0.79057040354237407</v>
      </c>
    </row>
    <row r="10" spans="1:22" x14ac:dyDescent="0.2">
      <c r="A10" s="57" t="s">
        <v>131</v>
      </c>
      <c r="B10" s="32" t="s">
        <v>52</v>
      </c>
      <c r="C10" s="32" t="s">
        <v>156</v>
      </c>
      <c r="D10" s="44">
        <v>2</v>
      </c>
      <c r="E10" s="44">
        <v>22</v>
      </c>
      <c r="F10" s="91">
        <v>3</v>
      </c>
      <c r="G10" s="71"/>
      <c r="H10" s="44">
        <f t="shared" si="3"/>
        <v>157</v>
      </c>
      <c r="I10" s="62">
        <f t="shared" si="4"/>
        <v>98.125</v>
      </c>
      <c r="J10" s="59">
        <v>0.9</v>
      </c>
      <c r="K10" s="59">
        <v>0.77</v>
      </c>
      <c r="L10" s="44">
        <v>57</v>
      </c>
      <c r="M10" s="44">
        <v>44</v>
      </c>
      <c r="N10" s="60">
        <v>0.98148148148148151</v>
      </c>
      <c r="O10" s="60">
        <v>0.77272727272727271</v>
      </c>
      <c r="P10" s="61">
        <f t="shared" si="0"/>
        <v>1.0292993630573248</v>
      </c>
      <c r="Q10" s="32">
        <f t="shared" si="1"/>
        <v>1.0470384460283451</v>
      </c>
      <c r="R10" s="79">
        <v>0.99924999999999997</v>
      </c>
      <c r="S10" s="32">
        <f>(P10-(MIN($P$5:$P$72)))/(MAX($P$5:$P77)-MIN($P$5:$P$72))</f>
        <v>0.6187255545633038</v>
      </c>
      <c r="T10" s="32">
        <f t="shared" si="2"/>
        <v>0.865625258432276</v>
      </c>
      <c r="U10" s="32">
        <f t="shared" si="5"/>
        <v>0.99924999999999997</v>
      </c>
      <c r="V10" s="83">
        <f t="shared" si="6"/>
        <v>0.76788286584801102</v>
      </c>
    </row>
    <row r="11" spans="1:22" x14ac:dyDescent="0.2">
      <c r="A11" s="57" t="s">
        <v>128</v>
      </c>
      <c r="B11" s="32" t="s">
        <v>52</v>
      </c>
      <c r="C11" s="32" t="s">
        <v>156</v>
      </c>
      <c r="D11" s="44">
        <v>1.5</v>
      </c>
      <c r="E11" s="44">
        <v>22</v>
      </c>
      <c r="F11" s="91"/>
      <c r="G11" s="71"/>
      <c r="H11" s="44">
        <f t="shared" si="3"/>
        <v>164</v>
      </c>
      <c r="I11" s="62">
        <f t="shared" si="4"/>
        <v>102.5</v>
      </c>
      <c r="J11" s="59">
        <v>0.9</v>
      </c>
      <c r="K11" s="59">
        <v>0.77</v>
      </c>
      <c r="L11" s="44">
        <v>62</v>
      </c>
      <c r="M11" s="44">
        <v>47</v>
      </c>
      <c r="N11" s="60">
        <v>0.88059701492537312</v>
      </c>
      <c r="O11" s="60">
        <v>0.82857142857142863</v>
      </c>
      <c r="P11" s="61">
        <f t="shared" si="0"/>
        <v>1.0634146341463415</v>
      </c>
      <c r="Q11" s="32">
        <f t="shared" si="1"/>
        <v>1.0272539590236818</v>
      </c>
      <c r="R11" s="79">
        <v>1</v>
      </c>
      <c r="S11" s="32">
        <f>(P11-(MIN($P$5:$P$72)))/(MAX($P$5:$P78)-MIN($P$5:$P$72))</f>
        <v>0.64462449509692954</v>
      </c>
      <c r="T11" s="32">
        <f t="shared" si="2"/>
        <v>0.84926869412336803</v>
      </c>
      <c r="U11" s="32">
        <f t="shared" si="5"/>
        <v>1</v>
      </c>
      <c r="V11" s="83">
        <f t="shared" si="6"/>
        <v>0.77225193514913393</v>
      </c>
    </row>
    <row r="12" spans="1:22" x14ac:dyDescent="0.2">
      <c r="A12" s="57" t="s">
        <v>143</v>
      </c>
      <c r="B12" s="32" t="s">
        <v>52</v>
      </c>
      <c r="C12" s="32" t="s">
        <v>156</v>
      </c>
      <c r="D12" s="44">
        <v>1</v>
      </c>
      <c r="E12" s="44">
        <v>22</v>
      </c>
      <c r="F12" s="91"/>
      <c r="G12" s="71"/>
      <c r="H12" s="44">
        <f t="shared" si="3"/>
        <v>168</v>
      </c>
      <c r="I12" s="62">
        <f t="shared" si="4"/>
        <v>105</v>
      </c>
      <c r="J12" s="59">
        <v>0.9</v>
      </c>
      <c r="K12" s="59">
        <v>0.77</v>
      </c>
      <c r="L12" s="44">
        <v>65</v>
      </c>
      <c r="M12" s="44">
        <v>33</v>
      </c>
      <c r="N12" s="60">
        <v>0.86813186813186816</v>
      </c>
      <c r="O12" s="60">
        <v>0.9285714285714286</v>
      </c>
      <c r="P12" s="61">
        <f t="shared" si="0"/>
        <v>0.93333333333333335</v>
      </c>
      <c r="Q12" s="32">
        <f t="shared" si="1"/>
        <v>1.0852639424067996</v>
      </c>
      <c r="R12" s="79">
        <v>0.95</v>
      </c>
      <c r="S12" s="32">
        <f>(P12-(MIN($P$5:$P$72)))/(MAX($P$5:$P79)-MIN($P$5:$P$72))</f>
        <v>0.54587200781631651</v>
      </c>
      <c r="T12" s="32">
        <f t="shared" si="2"/>
        <v>0.89722768459610569</v>
      </c>
      <c r="U12" s="32">
        <f t="shared" si="5"/>
        <v>0.95</v>
      </c>
      <c r="V12" s="83">
        <f t="shared" si="6"/>
        <v>0.74439486158558998</v>
      </c>
    </row>
    <row r="13" spans="1:22" x14ac:dyDescent="0.2">
      <c r="A13" s="70" t="s">
        <v>149</v>
      </c>
      <c r="B13" s="32" t="s">
        <v>52</v>
      </c>
      <c r="C13" s="32" t="s">
        <v>156</v>
      </c>
      <c r="D13" s="44">
        <v>2.5</v>
      </c>
      <c r="E13" s="44">
        <v>22</v>
      </c>
      <c r="F13" s="91"/>
      <c r="G13" s="71"/>
      <c r="H13" s="44">
        <f t="shared" si="3"/>
        <v>156</v>
      </c>
      <c r="I13" s="62">
        <f t="shared" si="4"/>
        <v>97.5</v>
      </c>
      <c r="J13" s="59">
        <v>0.9</v>
      </c>
      <c r="K13" s="59">
        <v>0.77</v>
      </c>
      <c r="L13" s="44">
        <v>76</v>
      </c>
      <c r="M13" s="44">
        <v>22</v>
      </c>
      <c r="N13" s="60">
        <v>0.93333333333333335</v>
      </c>
      <c r="O13" s="60">
        <v>0.81818181818181823</v>
      </c>
      <c r="P13" s="61">
        <f t="shared" si="0"/>
        <v>1.0051282051282051</v>
      </c>
      <c r="Q13" s="32">
        <f t="shared" si="1"/>
        <v>1.0498054134417769</v>
      </c>
      <c r="R13" s="79">
        <v>0.99974999999999992</v>
      </c>
      <c r="S13" s="32">
        <f>(P13-(MIN($P$5:$P$72)))/(MAX($P$5:$P80)-MIN($P$5:$P$72))</f>
        <v>0.60037578445003947</v>
      </c>
      <c r="T13" s="32">
        <f t="shared" si="2"/>
        <v>0.86791281233386486</v>
      </c>
      <c r="U13" s="32">
        <f t="shared" si="5"/>
        <v>0.99974999999999992</v>
      </c>
      <c r="V13" s="83">
        <f t="shared" si="6"/>
        <v>0.76070486855275699</v>
      </c>
    </row>
    <row r="14" spans="1:22" x14ac:dyDescent="0.2">
      <c r="A14" s="57" t="s">
        <v>142</v>
      </c>
      <c r="B14" s="32" t="s">
        <v>52</v>
      </c>
      <c r="C14" s="32" t="s">
        <v>156</v>
      </c>
      <c r="D14" s="44">
        <v>0</v>
      </c>
      <c r="E14" s="44">
        <v>22</v>
      </c>
      <c r="F14" s="91"/>
      <c r="G14" s="71"/>
      <c r="H14" s="44">
        <f t="shared" si="3"/>
        <v>176</v>
      </c>
      <c r="I14" s="62">
        <f t="shared" si="4"/>
        <v>110</v>
      </c>
      <c r="J14" s="59">
        <v>0.9</v>
      </c>
      <c r="K14" s="59">
        <v>0.77</v>
      </c>
      <c r="L14" s="44">
        <v>73</v>
      </c>
      <c r="M14" s="44">
        <v>37</v>
      </c>
      <c r="N14" s="60">
        <v>0.96666666666666667</v>
      </c>
      <c r="O14" s="60">
        <v>0.7931034482758621</v>
      </c>
      <c r="P14" s="61">
        <f t="shared" si="0"/>
        <v>1</v>
      </c>
      <c r="Q14" s="32">
        <f t="shared" si="1"/>
        <v>1.0520392761772071</v>
      </c>
      <c r="R14" s="79">
        <v>0.94900000000000007</v>
      </c>
      <c r="S14" s="32">
        <f>(P14-(MIN($P$5:$P$72)))/(MAX($P$5:$P81)-MIN($P$5:$P$72))</f>
        <v>0.59648265754763063</v>
      </c>
      <c r="T14" s="32">
        <f t="shared" si="2"/>
        <v>0.86975962895745096</v>
      </c>
      <c r="U14" s="32">
        <f t="shared" si="5"/>
        <v>0.94900000000000007</v>
      </c>
      <c r="V14" s="83">
        <f t="shared" si="6"/>
        <v>0.75470902892728675</v>
      </c>
    </row>
    <row r="15" spans="1:22" x14ac:dyDescent="0.2">
      <c r="A15" s="70" t="s">
        <v>148</v>
      </c>
      <c r="B15" s="32" t="s">
        <v>52</v>
      </c>
      <c r="C15" s="32" t="s">
        <v>156</v>
      </c>
      <c r="D15" s="44">
        <v>1</v>
      </c>
      <c r="E15" s="44">
        <v>22</v>
      </c>
      <c r="F15" s="91"/>
      <c r="G15" s="71"/>
      <c r="H15" s="44">
        <f t="shared" si="3"/>
        <v>168</v>
      </c>
      <c r="I15" s="62">
        <f t="shared" si="4"/>
        <v>105</v>
      </c>
      <c r="J15" s="59">
        <v>0.9</v>
      </c>
      <c r="K15" s="59">
        <v>0.77</v>
      </c>
      <c r="L15" s="44">
        <v>71</v>
      </c>
      <c r="M15" s="44">
        <v>31</v>
      </c>
      <c r="N15" s="60">
        <v>0.97333333333333338</v>
      </c>
      <c r="O15" s="60">
        <v>0.8214285714285714</v>
      </c>
      <c r="P15" s="61">
        <f t="shared" si="0"/>
        <v>0.97142857142857142</v>
      </c>
      <c r="Q15" s="32">
        <f t="shared" si="1"/>
        <v>1.0741359169930598</v>
      </c>
      <c r="R15" s="79">
        <v>0.99824999999999986</v>
      </c>
      <c r="S15" s="32">
        <f>(P15-(MIN($P$5:$P$72)))/(MAX($P$5:$P82)-MIN($P$5:$P$72))</f>
        <v>0.57479237909135317</v>
      </c>
      <c r="T15" s="32">
        <f t="shared" si="2"/>
        <v>0.88802773600668328</v>
      </c>
      <c r="U15" s="32">
        <f t="shared" si="5"/>
        <v>0.99824999999999986</v>
      </c>
      <c r="V15" s="83">
        <f t="shared" si="6"/>
        <v>0.75809405179411637</v>
      </c>
    </row>
    <row r="16" spans="1:22" x14ac:dyDescent="0.2">
      <c r="A16" s="56" t="s">
        <v>165</v>
      </c>
      <c r="B16" s="32" t="s">
        <v>52</v>
      </c>
      <c r="C16" s="32" t="s">
        <v>156</v>
      </c>
      <c r="D16" s="44">
        <v>1</v>
      </c>
      <c r="E16" s="44">
        <v>22</v>
      </c>
      <c r="F16" s="69"/>
      <c r="G16" s="44"/>
      <c r="H16" s="44">
        <f t="shared" si="3"/>
        <v>168</v>
      </c>
      <c r="I16" s="62">
        <f t="shared" si="4"/>
        <v>105</v>
      </c>
      <c r="J16" s="59">
        <v>0.9</v>
      </c>
      <c r="K16" s="59">
        <v>0.77</v>
      </c>
      <c r="L16" s="44">
        <v>71</v>
      </c>
      <c r="M16" s="44">
        <v>26</v>
      </c>
      <c r="N16" s="60">
        <v>0.9850746268656716</v>
      </c>
      <c r="O16" s="60">
        <v>0.81818181818181823</v>
      </c>
      <c r="P16" s="61">
        <f t="shared" si="0"/>
        <v>0.92380952380952386</v>
      </c>
      <c r="Q16" s="32">
        <f t="shared" si="1"/>
        <v>1.0785505765152983</v>
      </c>
      <c r="R16" s="79">
        <v>0.99974999999999992</v>
      </c>
      <c r="S16" s="32">
        <f>(P16-(MIN($P$5:$P$72)))/(MAX($P$5:$P83)-MIN($P$5:$P$72))</f>
        <v>0.53864191499755742</v>
      </c>
      <c r="T16" s="32">
        <f t="shared" si="2"/>
        <v>0.89167749767906868</v>
      </c>
      <c r="U16" s="32">
        <f t="shared" si="5"/>
        <v>0.99974999999999992</v>
      </c>
      <c r="V16" s="83">
        <f t="shared" si="6"/>
        <v>0.74361873570448178</v>
      </c>
    </row>
    <row r="17" spans="1:22" x14ac:dyDescent="0.2">
      <c r="A17" s="56" t="s">
        <v>168</v>
      </c>
      <c r="B17" s="32" t="s">
        <v>52</v>
      </c>
      <c r="C17" s="32" t="s">
        <v>156</v>
      </c>
      <c r="D17" s="44">
        <v>0</v>
      </c>
      <c r="E17" s="44">
        <v>22</v>
      </c>
      <c r="F17" s="69"/>
      <c r="G17" s="44"/>
      <c r="H17" s="44">
        <f t="shared" si="3"/>
        <v>176</v>
      </c>
      <c r="I17" s="62">
        <f t="shared" si="4"/>
        <v>110</v>
      </c>
      <c r="J17" s="59">
        <v>0.9</v>
      </c>
      <c r="K17" s="59">
        <v>0.77</v>
      </c>
      <c r="L17" s="44">
        <v>63</v>
      </c>
      <c r="M17" s="44">
        <v>34</v>
      </c>
      <c r="N17" s="60">
        <v>0.90540540540540537</v>
      </c>
      <c r="O17" s="60">
        <v>0.73529411764705888</v>
      </c>
      <c r="P17" s="61">
        <f t="shared" si="0"/>
        <v>0.88181818181818183</v>
      </c>
      <c r="Q17" s="32">
        <f t="shared" si="1"/>
        <v>0.98046671576083333</v>
      </c>
      <c r="R17" s="79">
        <v>0.99974999999999992</v>
      </c>
      <c r="S17" s="32">
        <f>(P17-(MIN($P$5:$P$72)))/(MAX($P$5:$P84)-MIN($P$5:$P$72))</f>
        <v>0.50676377847848297</v>
      </c>
      <c r="T17" s="32">
        <f t="shared" si="2"/>
        <v>0.81058795637742997</v>
      </c>
      <c r="U17" s="32">
        <f t="shared" si="5"/>
        <v>0.99974999999999992</v>
      </c>
      <c r="V17" s="83">
        <f t="shared" si="6"/>
        <v>0.69278328068516093</v>
      </c>
    </row>
    <row r="18" spans="1:22" x14ac:dyDescent="0.2">
      <c r="A18" s="56" t="s">
        <v>169</v>
      </c>
      <c r="B18" s="32" t="s">
        <v>52</v>
      </c>
      <c r="C18" s="32" t="s">
        <v>156</v>
      </c>
      <c r="D18" s="44">
        <v>0</v>
      </c>
      <c r="E18" s="44">
        <v>22</v>
      </c>
      <c r="F18" s="69"/>
      <c r="G18" s="44"/>
      <c r="H18" s="44">
        <f t="shared" si="3"/>
        <v>176</v>
      </c>
      <c r="I18" s="62">
        <f t="shared" si="4"/>
        <v>110</v>
      </c>
      <c r="J18" s="59">
        <v>0.9</v>
      </c>
      <c r="K18" s="59">
        <v>0.77</v>
      </c>
      <c r="L18" s="44">
        <v>46</v>
      </c>
      <c r="M18" s="44">
        <v>24</v>
      </c>
      <c r="N18" s="60">
        <v>0.89583333333333337</v>
      </c>
      <c r="O18" s="60">
        <v>0.87878787878787878</v>
      </c>
      <c r="P18" s="61">
        <f t="shared" si="0"/>
        <v>0.63636363636363635</v>
      </c>
      <c r="Q18" s="32">
        <f t="shared" si="1"/>
        <v>1.068326664917574</v>
      </c>
      <c r="R18" s="79">
        <v>0.99825000000000008</v>
      </c>
      <c r="S18" s="32">
        <f>(P18-(MIN($P$5:$P$72)))/(MAX($P$5:$P85)-MIN($P$5:$P$72))</f>
        <v>0.32042456810409908</v>
      </c>
      <c r="T18" s="32">
        <f t="shared" si="2"/>
        <v>0.88322501329080272</v>
      </c>
      <c r="U18" s="32">
        <f t="shared" si="5"/>
        <v>0.99825000000000008</v>
      </c>
      <c r="V18" s="83">
        <f t="shared" si="6"/>
        <v>0.64146731162770587</v>
      </c>
    </row>
    <row r="19" spans="1:22" x14ac:dyDescent="0.2">
      <c r="A19" s="56" t="s">
        <v>182</v>
      </c>
      <c r="B19" s="32" t="s">
        <v>52</v>
      </c>
      <c r="C19" s="32" t="s">
        <v>156</v>
      </c>
      <c r="D19" s="44">
        <v>0</v>
      </c>
      <c r="E19" s="44">
        <v>10</v>
      </c>
      <c r="F19" s="69"/>
      <c r="G19" s="44"/>
      <c r="H19" s="44">
        <f>((E19-D19)*8)-SUM(F19:G19)</f>
        <v>80</v>
      </c>
      <c r="I19" s="62">
        <f>IF(B19="CN",H19*5/8,IF(B19="EU",H19*6/8,IF(B19="IN",H19*3/8,IF(B19="NA",H19*27/40,IF(B19="JP",H19*18/40,IF(B19="AU",H19*22/40))))))</f>
        <v>50</v>
      </c>
      <c r="J19" s="59">
        <v>0.9</v>
      </c>
      <c r="K19" s="59">
        <v>0.77</v>
      </c>
      <c r="L19" s="44">
        <v>33</v>
      </c>
      <c r="M19" s="44">
        <v>6</v>
      </c>
      <c r="N19" s="60">
        <v>0.96875</v>
      </c>
      <c r="O19" s="60">
        <v>0.83333333333333337</v>
      </c>
      <c r="P19" s="61">
        <f>SUM(L19+M19)/I19</f>
        <v>0.78</v>
      </c>
      <c r="Q19" s="32">
        <f>IF(O19=0,(N19/J19), ((O19/K19)+(N19/J19))/2)</f>
        <v>1.0793199855699855</v>
      </c>
      <c r="R19" s="79">
        <v>1</v>
      </c>
      <c r="S19" s="32">
        <f>(P19-(MIN($P$5:$P$72)))/(MAX($P$5:$P87)-MIN($P$5:$P$72))</f>
        <v>0.42946751343429412</v>
      </c>
      <c r="T19" s="32">
        <f t="shared" si="2"/>
        <v>0.89231359649122799</v>
      </c>
      <c r="U19" s="32">
        <f t="shared" si="5"/>
        <v>1</v>
      </c>
      <c r="V19" s="83">
        <f>(0.45*S19)+(0.45*T19)+(0.1*U19)</f>
        <v>0.69480149946648495</v>
      </c>
    </row>
    <row r="20" spans="1:22" x14ac:dyDescent="0.2">
      <c r="A20" s="56" t="s">
        <v>188</v>
      </c>
      <c r="B20" s="32" t="s">
        <v>52</v>
      </c>
      <c r="C20" s="32" t="s">
        <v>156</v>
      </c>
      <c r="D20" s="44">
        <v>0.5</v>
      </c>
      <c r="E20" s="44">
        <v>10</v>
      </c>
      <c r="F20" s="69"/>
      <c r="G20" s="44"/>
      <c r="H20" s="44">
        <f>((E20-D20)*8)-SUM(F20:G20)</f>
        <v>76</v>
      </c>
      <c r="I20" s="62">
        <f>IF(B20="CN",H20*5/8,IF(B20="EU",H20*6/8,IF(B20="IN",H20*3/8,IF(B20="NA",H20*27/40,IF(B20="JP",H20*18/40,IF(B20="AU",H20*22/40))))))</f>
        <v>47.5</v>
      </c>
      <c r="J20" s="59">
        <v>0.9</v>
      </c>
      <c r="K20" s="59">
        <v>0.77</v>
      </c>
      <c r="L20" s="44">
        <v>30</v>
      </c>
      <c r="M20" s="44">
        <v>6</v>
      </c>
      <c r="N20" s="60">
        <v>0.93330000000000002</v>
      </c>
      <c r="O20" s="60">
        <v>0.8</v>
      </c>
      <c r="P20" s="61">
        <f>SUM(L20+M20)/I20</f>
        <v>0.75789473684210529</v>
      </c>
      <c r="Q20" s="32">
        <f>IF(O20=0,(N20/J20), ((O20/K20)+(N20/J20))/2)</f>
        <v>1.0379805194805196</v>
      </c>
      <c r="R20" s="79">
        <v>0.999</v>
      </c>
      <c r="S20" s="32">
        <f>(P20-(MIN($P$5:$P$72)))/(MAX($P$5:$P88)-MIN($P$5:$P$72))</f>
        <v>0.41268608747075308</v>
      </c>
      <c r="T20" s="32">
        <f>(Q20-(MIN($Q$5:$Q$72)))/(MAX($Q$5:$Q$72)-MIN($Q$5:$Q$72))</f>
        <v>0.85813673684210534</v>
      </c>
      <c r="U20" s="32">
        <f>IF(((R20-(MIN($R$5:$R$71)))/(MAX($R$5:$R$71)-MIN($R$5:$R$71)))&lt;0,0,((R20-(MIN($R$5:$R$71)))/(MAX($R$5:$R$71)-MIN($R$5:$R$71))))</f>
        <v>0.999</v>
      </c>
      <c r="V20" s="83">
        <f>(0.45*S20)+(0.45*T20)+(0.1*U20)</f>
        <v>0.67177027094078634</v>
      </c>
    </row>
    <row r="21" spans="1:22" x14ac:dyDescent="0.2">
      <c r="A21" s="56" t="s">
        <v>166</v>
      </c>
      <c r="B21" s="32" t="s">
        <v>171</v>
      </c>
      <c r="C21" s="32" t="s">
        <v>156</v>
      </c>
      <c r="D21" s="44">
        <v>0.5</v>
      </c>
      <c r="E21" s="44">
        <v>22</v>
      </c>
      <c r="F21" s="69"/>
      <c r="G21" s="44"/>
      <c r="H21" s="44">
        <f t="shared" si="3"/>
        <v>172</v>
      </c>
      <c r="I21" s="62">
        <f t="shared" si="4"/>
        <v>94.6</v>
      </c>
      <c r="J21" s="59">
        <v>0.9</v>
      </c>
      <c r="K21" s="59">
        <v>0.77</v>
      </c>
      <c r="L21" s="44">
        <v>92</v>
      </c>
      <c r="M21" s="44">
        <v>20</v>
      </c>
      <c r="N21" s="60">
        <v>0.94214876033057848</v>
      </c>
      <c r="O21" s="60">
        <v>0.76666666666666672</v>
      </c>
      <c r="P21" s="61">
        <f t="shared" si="0"/>
        <v>1.1839323467230445</v>
      </c>
      <c r="Q21" s="32">
        <f t="shared" si="1"/>
        <v>1.0212514757969302</v>
      </c>
      <c r="R21" s="79">
        <v>0.94925000000000015</v>
      </c>
      <c r="S21" s="32">
        <f>(P21-(MIN($P$5:$P$72)))/(MAX($P$5:$P88)-MIN($P$5:$P$72))</f>
        <v>0.73611669116151002</v>
      </c>
      <c r="T21" s="32">
        <f t="shared" si="2"/>
        <v>0.84430622009569367</v>
      </c>
      <c r="U21" s="32">
        <f t="shared" si="5"/>
        <v>0.94925000000000015</v>
      </c>
      <c r="V21" s="83">
        <f t="shared" si="6"/>
        <v>0.80611531006574177</v>
      </c>
    </row>
    <row r="22" spans="1:22" x14ac:dyDescent="0.2">
      <c r="A22" s="56" t="s">
        <v>167</v>
      </c>
      <c r="B22" s="32" t="s">
        <v>171</v>
      </c>
      <c r="C22" s="32" t="s">
        <v>156</v>
      </c>
      <c r="D22" s="44">
        <v>1</v>
      </c>
      <c r="E22" s="44">
        <v>22</v>
      </c>
      <c r="F22" s="69"/>
      <c r="G22" s="44"/>
      <c r="H22" s="44">
        <f t="shared" si="3"/>
        <v>168</v>
      </c>
      <c r="I22" s="62">
        <f t="shared" si="4"/>
        <v>92.4</v>
      </c>
      <c r="J22" s="59">
        <v>0.9</v>
      </c>
      <c r="K22" s="59">
        <v>0.77</v>
      </c>
      <c r="L22" s="44">
        <v>54</v>
      </c>
      <c r="M22" s="44">
        <v>10</v>
      </c>
      <c r="N22" s="60">
        <v>0.97959183673469385</v>
      </c>
      <c r="O22" s="60">
        <v>0.85</v>
      </c>
      <c r="P22" s="61">
        <f t="shared" si="0"/>
        <v>0.69264069264069261</v>
      </c>
      <c r="Q22" s="32">
        <f t="shared" si="1"/>
        <v>1.0961657390228818</v>
      </c>
      <c r="R22" s="79">
        <v>0.99750000000000005</v>
      </c>
      <c r="S22" s="32">
        <f>(P22-(MIN($P$5:$P$72)))/(MAX($P$5:$P89)-MIN($P$5:$P$72))</f>
        <v>0.36314784385131232</v>
      </c>
      <c r="T22" s="32">
        <f t="shared" si="2"/>
        <v>0.9062406015037594</v>
      </c>
      <c r="U22" s="32">
        <f t="shared" si="5"/>
        <v>0.99750000000000005</v>
      </c>
      <c r="V22" s="83">
        <f t="shared" si="6"/>
        <v>0.6709748004097823</v>
      </c>
    </row>
    <row r="23" spans="1:22" x14ac:dyDescent="0.2">
      <c r="A23" s="58" t="s">
        <v>60</v>
      </c>
      <c r="B23" s="32" t="s">
        <v>58</v>
      </c>
      <c r="C23" s="32" t="s">
        <v>158</v>
      </c>
      <c r="D23" s="44">
        <v>1</v>
      </c>
      <c r="E23" s="44">
        <v>22</v>
      </c>
      <c r="F23" s="69">
        <v>86</v>
      </c>
      <c r="G23" s="44">
        <v>8</v>
      </c>
      <c r="H23" s="44">
        <f t="shared" si="3"/>
        <v>74</v>
      </c>
      <c r="I23" s="62">
        <f t="shared" si="4"/>
        <v>55.5</v>
      </c>
      <c r="J23" s="59">
        <v>0.85</v>
      </c>
      <c r="K23" s="59">
        <v>0.77</v>
      </c>
      <c r="L23" s="44">
        <v>75</v>
      </c>
      <c r="M23" s="44">
        <v>10</v>
      </c>
      <c r="N23" s="60">
        <v>0.94936708860759489</v>
      </c>
      <c r="O23" s="60">
        <v>0.83333333333333337</v>
      </c>
      <c r="P23" s="61">
        <f t="shared" si="0"/>
        <v>1.5315315315315314</v>
      </c>
      <c r="Q23" s="32">
        <f t="shared" si="1"/>
        <v>1.0995767697182441</v>
      </c>
      <c r="R23" s="79">
        <v>1</v>
      </c>
      <c r="S23" s="32">
        <f>(P23-(MIN($P$5:$P$72)))/(MAX($P$5:$P90)-MIN($P$5:$P$72))</f>
        <v>1</v>
      </c>
      <c r="T23" s="32">
        <f t="shared" si="2"/>
        <v>0.90906062624916728</v>
      </c>
      <c r="U23" s="32">
        <f t="shared" si="5"/>
        <v>1</v>
      </c>
      <c r="V23" s="83">
        <f t="shared" si="6"/>
        <v>0.95907728181212526</v>
      </c>
    </row>
    <row r="24" spans="1:22" x14ac:dyDescent="0.2">
      <c r="A24" s="58" t="s">
        <v>57</v>
      </c>
      <c r="B24" s="32" t="s">
        <v>58</v>
      </c>
      <c r="C24" s="32" t="s">
        <v>158</v>
      </c>
      <c r="D24" s="44">
        <v>2</v>
      </c>
      <c r="E24" s="44">
        <v>22</v>
      </c>
      <c r="F24" s="69"/>
      <c r="G24" s="44">
        <v>8</v>
      </c>
      <c r="H24" s="44">
        <f t="shared" si="3"/>
        <v>152</v>
      </c>
      <c r="I24" s="62">
        <f t="shared" si="4"/>
        <v>114</v>
      </c>
      <c r="J24" s="59">
        <v>0.85</v>
      </c>
      <c r="K24" s="59">
        <v>0.77</v>
      </c>
      <c r="L24" s="44">
        <v>146</v>
      </c>
      <c r="M24" s="44">
        <v>11</v>
      </c>
      <c r="N24" s="60">
        <v>0.92028985507246375</v>
      </c>
      <c r="O24" s="60">
        <v>0.9</v>
      </c>
      <c r="P24" s="61">
        <f t="shared" si="0"/>
        <v>1.3771929824561404</v>
      </c>
      <c r="Q24" s="32">
        <f t="shared" si="1"/>
        <v>1.1257625579876218</v>
      </c>
      <c r="R24" s="79">
        <v>0.99980000000000002</v>
      </c>
      <c r="S24" s="32">
        <f>(P24-(MIN($P$5:$P$72)))/(MAX($P$5:$P91)-MIN($P$5:$P$72))</f>
        <v>0.88283238629059224</v>
      </c>
      <c r="T24" s="32">
        <f t="shared" si="2"/>
        <v>0.93070938215102961</v>
      </c>
      <c r="U24" s="32">
        <f t="shared" si="5"/>
        <v>0.99980000000000002</v>
      </c>
      <c r="V24" s="83">
        <f t="shared" si="6"/>
        <v>0.91607379579872994</v>
      </c>
    </row>
    <row r="25" spans="1:22" x14ac:dyDescent="0.2">
      <c r="A25" s="58" t="s">
        <v>71</v>
      </c>
      <c r="B25" s="32" t="s">
        <v>58</v>
      </c>
      <c r="C25" s="32" t="s">
        <v>158</v>
      </c>
      <c r="D25" s="44">
        <v>3</v>
      </c>
      <c r="E25" s="44">
        <v>22</v>
      </c>
      <c r="F25" s="69"/>
      <c r="G25" s="44">
        <v>8</v>
      </c>
      <c r="H25" s="44">
        <f t="shared" si="3"/>
        <v>144</v>
      </c>
      <c r="I25" s="62">
        <f t="shared" si="4"/>
        <v>108</v>
      </c>
      <c r="J25" s="59">
        <v>0.85</v>
      </c>
      <c r="K25" s="59">
        <v>0.77</v>
      </c>
      <c r="L25" s="44">
        <v>107</v>
      </c>
      <c r="M25" s="44">
        <v>7</v>
      </c>
      <c r="N25" s="60">
        <v>0.90588235294117647</v>
      </c>
      <c r="O25" s="60">
        <v>0.90909090909090906</v>
      </c>
      <c r="P25" s="61">
        <f t="shared" si="0"/>
        <v>1.0555555555555556</v>
      </c>
      <c r="Q25" s="32">
        <f t="shared" si="1"/>
        <v>1.1231907444552931</v>
      </c>
      <c r="R25" s="79">
        <v>0.94924999999999993</v>
      </c>
      <c r="S25" s="32">
        <f>(P25-(MIN($P$5:$P$72)))/(MAX($P$5:$P92)-MIN($P$5:$P$72))</f>
        <v>0.63865819899039245</v>
      </c>
      <c r="T25" s="32">
        <f t="shared" si="2"/>
        <v>0.92858316915282868</v>
      </c>
      <c r="U25" s="32">
        <f t="shared" si="5"/>
        <v>0.94924999999999993</v>
      </c>
      <c r="V25" s="83">
        <f t="shared" si="6"/>
        <v>0.80018361566444951</v>
      </c>
    </row>
    <row r="26" spans="1:22" x14ac:dyDescent="0.2">
      <c r="A26" s="58" t="s">
        <v>122</v>
      </c>
      <c r="B26" s="32" t="s">
        <v>58</v>
      </c>
      <c r="C26" s="32" t="s">
        <v>158</v>
      </c>
      <c r="D26" s="44">
        <v>1</v>
      </c>
      <c r="E26" s="44">
        <v>22</v>
      </c>
      <c r="F26" s="69"/>
      <c r="G26" s="44">
        <v>8</v>
      </c>
      <c r="H26" s="44">
        <f t="shared" si="3"/>
        <v>160</v>
      </c>
      <c r="I26" s="62">
        <f t="shared" si="4"/>
        <v>120</v>
      </c>
      <c r="J26" s="59">
        <v>0.85</v>
      </c>
      <c r="K26" s="59">
        <v>0.77</v>
      </c>
      <c r="L26" s="44">
        <v>130</v>
      </c>
      <c r="M26" s="44">
        <v>10</v>
      </c>
      <c r="N26" s="60">
        <v>0.92173913043478262</v>
      </c>
      <c r="O26" s="60">
        <v>0.82608695652173914</v>
      </c>
      <c r="P26" s="61">
        <f t="shared" si="0"/>
        <v>1.1666666666666667</v>
      </c>
      <c r="Q26" s="32">
        <f t="shared" si="1"/>
        <v>1.0786195901285416</v>
      </c>
      <c r="R26" s="79">
        <v>1</v>
      </c>
      <c r="S26" s="32">
        <f>(P26-(MIN($P$5:$P$72)))/(MAX($P$5:$P93)-MIN($P$5:$P$72))</f>
        <v>0.72300928187591607</v>
      </c>
      <c r="T26" s="32">
        <f t="shared" si="2"/>
        <v>0.89173455377574373</v>
      </c>
      <c r="U26" s="32">
        <f t="shared" si="5"/>
        <v>1</v>
      </c>
      <c r="V26" s="83">
        <f t="shared" si="6"/>
        <v>0.82663472604324684</v>
      </c>
    </row>
    <row r="27" spans="1:22" x14ac:dyDescent="0.2">
      <c r="A27" s="58" t="s">
        <v>69</v>
      </c>
      <c r="B27" s="32" t="s">
        <v>58</v>
      </c>
      <c r="C27" s="32" t="s">
        <v>158</v>
      </c>
      <c r="D27" s="44">
        <v>0</v>
      </c>
      <c r="E27" s="44">
        <v>22</v>
      </c>
      <c r="F27" s="69">
        <v>55</v>
      </c>
      <c r="G27" s="44">
        <v>8</v>
      </c>
      <c r="H27" s="44">
        <f t="shared" si="3"/>
        <v>113</v>
      </c>
      <c r="I27" s="62">
        <f t="shared" si="4"/>
        <v>84.75</v>
      </c>
      <c r="J27" s="59">
        <v>0.85</v>
      </c>
      <c r="K27" s="59">
        <v>0.77</v>
      </c>
      <c r="L27" s="44">
        <v>102</v>
      </c>
      <c r="M27" s="44">
        <v>12</v>
      </c>
      <c r="N27" s="60">
        <v>0.91666666666666663</v>
      </c>
      <c r="O27" s="60">
        <v>0.92307692307692313</v>
      </c>
      <c r="P27" s="61">
        <f t="shared" si="0"/>
        <v>1.345132743362832</v>
      </c>
      <c r="Q27" s="32">
        <f t="shared" si="1"/>
        <v>1.1386162856751092</v>
      </c>
      <c r="R27" s="79">
        <v>1</v>
      </c>
      <c r="S27" s="32">
        <f>(P27-(MIN($P$5:$P$72)))/(MAX($P$5:$P94)-MIN($P$5:$P$72))</f>
        <v>0.858493543324788</v>
      </c>
      <c r="T27" s="32">
        <f t="shared" si="2"/>
        <v>0.94133603238866392</v>
      </c>
      <c r="U27" s="32">
        <f t="shared" si="5"/>
        <v>1</v>
      </c>
      <c r="V27" s="83">
        <f t="shared" si="6"/>
        <v>0.90992330907105334</v>
      </c>
    </row>
    <row r="28" spans="1:22" x14ac:dyDescent="0.2">
      <c r="A28" s="58" t="s">
        <v>121</v>
      </c>
      <c r="B28" s="32" t="s">
        <v>58</v>
      </c>
      <c r="C28" s="32" t="s">
        <v>158</v>
      </c>
      <c r="D28" s="44">
        <v>3</v>
      </c>
      <c r="E28" s="44">
        <v>22</v>
      </c>
      <c r="F28" s="69"/>
      <c r="G28" s="44">
        <v>8</v>
      </c>
      <c r="H28" s="44">
        <f t="shared" si="3"/>
        <v>144</v>
      </c>
      <c r="I28" s="62">
        <f t="shared" si="4"/>
        <v>108</v>
      </c>
      <c r="J28" s="59">
        <v>0.85</v>
      </c>
      <c r="K28" s="59">
        <v>0.77</v>
      </c>
      <c r="L28" s="44">
        <v>141</v>
      </c>
      <c r="M28" s="44">
        <v>10</v>
      </c>
      <c r="N28" s="60">
        <v>0.93548387096774188</v>
      </c>
      <c r="O28" s="60">
        <v>0.75</v>
      </c>
      <c r="P28" s="61">
        <f t="shared" si="0"/>
        <v>1.3981481481481481</v>
      </c>
      <c r="Q28" s="32">
        <f t="shared" si="1"/>
        <v>1.0372976169940116</v>
      </c>
      <c r="R28" s="79">
        <v>0.99974999999999992</v>
      </c>
      <c r="S28" s="32">
        <f>(P28-(MIN($P$5:$P$72)))/(MAX($P$5:$P95)-MIN($P$5:$P$72))</f>
        <v>0.89874070455409005</v>
      </c>
      <c r="T28" s="32">
        <f t="shared" si="2"/>
        <v>0.85757215619694394</v>
      </c>
      <c r="U28" s="32">
        <f t="shared" si="5"/>
        <v>0.99974999999999992</v>
      </c>
      <c r="V28" s="83">
        <f t="shared" si="6"/>
        <v>0.89031578733796535</v>
      </c>
    </row>
    <row r="29" spans="1:22" x14ac:dyDescent="0.2">
      <c r="A29" s="58" t="s">
        <v>59</v>
      </c>
      <c r="B29" s="32" t="s">
        <v>58</v>
      </c>
      <c r="C29" s="32" t="s">
        <v>158</v>
      </c>
      <c r="D29" s="44">
        <v>2</v>
      </c>
      <c r="E29" s="44">
        <v>22</v>
      </c>
      <c r="F29" s="69"/>
      <c r="G29" s="44">
        <v>8</v>
      </c>
      <c r="H29" s="44">
        <f t="shared" si="3"/>
        <v>152</v>
      </c>
      <c r="I29" s="62">
        <f t="shared" si="4"/>
        <v>114</v>
      </c>
      <c r="J29" s="59">
        <v>0.85</v>
      </c>
      <c r="K29" s="59">
        <v>0.77</v>
      </c>
      <c r="L29" s="44">
        <v>124</v>
      </c>
      <c r="M29" s="44">
        <v>25</v>
      </c>
      <c r="N29" s="60">
        <v>0.90909090909090906</v>
      </c>
      <c r="O29" s="60">
        <v>0.61904761904761907</v>
      </c>
      <c r="P29" s="61">
        <f t="shared" si="0"/>
        <v>1.3070175438596492</v>
      </c>
      <c r="Q29" s="32">
        <f t="shared" si="1"/>
        <v>0.93673833169631493</v>
      </c>
      <c r="R29" s="79">
        <v>0.99900000000000011</v>
      </c>
      <c r="S29" s="32">
        <f>(P29-(MIN($P$5:$P$72)))/(MAX($P$5:$P96)-MIN($P$5:$P$72))</f>
        <v>0.82955801815236685</v>
      </c>
      <c r="T29" s="32">
        <f t="shared" si="2"/>
        <v>0.77443609022556392</v>
      </c>
      <c r="U29" s="32">
        <f t="shared" si="5"/>
        <v>0.99900000000000011</v>
      </c>
      <c r="V29" s="83">
        <f t="shared" si="6"/>
        <v>0.82169734877006884</v>
      </c>
    </row>
    <row r="30" spans="1:22" x14ac:dyDescent="0.2">
      <c r="A30" s="58" t="s">
        <v>68</v>
      </c>
      <c r="B30" s="32" t="s">
        <v>58</v>
      </c>
      <c r="C30" s="32" t="s">
        <v>158</v>
      </c>
      <c r="D30" s="44">
        <v>14</v>
      </c>
      <c r="E30" s="44">
        <v>22</v>
      </c>
      <c r="F30" s="69"/>
      <c r="G30" s="44">
        <v>8</v>
      </c>
      <c r="H30" s="44">
        <f t="shared" si="3"/>
        <v>56</v>
      </c>
      <c r="I30" s="62">
        <f t="shared" si="4"/>
        <v>42</v>
      </c>
      <c r="J30" s="59">
        <v>0.85</v>
      </c>
      <c r="K30" s="59">
        <v>0.77</v>
      </c>
      <c r="L30" s="44">
        <v>61</v>
      </c>
      <c r="M30" s="44">
        <v>3</v>
      </c>
      <c r="N30" s="60">
        <v>0.95161290322580649</v>
      </c>
      <c r="O30" s="60">
        <v>0.6428571428571429</v>
      </c>
      <c r="P30" s="61">
        <f t="shared" si="0"/>
        <v>1.5238095238095237</v>
      </c>
      <c r="Q30" s="32">
        <f t="shared" si="1"/>
        <v>0.97721199916916923</v>
      </c>
      <c r="R30" s="79">
        <v>0.99974999999999992</v>
      </c>
      <c r="S30" s="32">
        <f>(P30-(MIN($P$5:$P$72)))/(MAX($P$5:$P97)-MIN($P$5:$P$72))</f>
        <v>0.99413776257938447</v>
      </c>
      <c r="T30" s="32">
        <f t="shared" si="2"/>
        <v>0.80789716226049002</v>
      </c>
      <c r="U30" s="32">
        <f t="shared" si="5"/>
        <v>0.99974999999999992</v>
      </c>
      <c r="V30" s="83">
        <f t="shared" si="6"/>
        <v>0.91089071617794348</v>
      </c>
    </row>
    <row r="31" spans="1:22" x14ac:dyDescent="0.2">
      <c r="A31" s="58" t="s">
        <v>74</v>
      </c>
      <c r="B31" s="32" t="s">
        <v>58</v>
      </c>
      <c r="C31" s="32" t="s">
        <v>158</v>
      </c>
      <c r="D31" s="44">
        <v>0</v>
      </c>
      <c r="E31" s="44">
        <v>22</v>
      </c>
      <c r="F31" s="69"/>
      <c r="G31" s="44">
        <v>8</v>
      </c>
      <c r="H31" s="44">
        <f t="shared" si="3"/>
        <v>168</v>
      </c>
      <c r="I31" s="62">
        <f t="shared" si="4"/>
        <v>126</v>
      </c>
      <c r="J31" s="59">
        <v>0.85</v>
      </c>
      <c r="K31" s="59">
        <v>0.77</v>
      </c>
      <c r="L31" s="44">
        <v>128</v>
      </c>
      <c r="M31" s="44">
        <v>20</v>
      </c>
      <c r="N31" s="60">
        <v>0.93975903614457834</v>
      </c>
      <c r="O31" s="60">
        <v>0.75</v>
      </c>
      <c r="P31" s="61">
        <f t="shared" si="0"/>
        <v>1.1746031746031746</v>
      </c>
      <c r="Q31" s="32">
        <f t="shared" si="1"/>
        <v>1.0398124200392096</v>
      </c>
      <c r="R31" s="79">
        <v>0.99974999999999992</v>
      </c>
      <c r="S31" s="32">
        <f>(P31-(MIN($P$5:$P$72)))/(MAX($P$5:$P98)-MIN($P$5:$P$72))</f>
        <v>0.72903435922488191</v>
      </c>
      <c r="T31" s="32">
        <f t="shared" si="2"/>
        <v>0.8596512365250476</v>
      </c>
      <c r="U31" s="32">
        <f t="shared" si="5"/>
        <v>0.99974999999999992</v>
      </c>
      <c r="V31" s="83">
        <f t="shared" si="6"/>
        <v>0.81488351808746839</v>
      </c>
    </row>
    <row r="32" spans="1:22" x14ac:dyDescent="0.2">
      <c r="A32" s="58" t="s">
        <v>67</v>
      </c>
      <c r="B32" s="32" t="s">
        <v>58</v>
      </c>
      <c r="C32" s="32" t="s">
        <v>158</v>
      </c>
      <c r="D32" s="44">
        <v>1</v>
      </c>
      <c r="E32" s="44">
        <v>22</v>
      </c>
      <c r="F32" s="69"/>
      <c r="G32" s="44">
        <v>8</v>
      </c>
      <c r="H32" s="44">
        <f t="shared" si="3"/>
        <v>160</v>
      </c>
      <c r="I32" s="62">
        <f t="shared" si="4"/>
        <v>120</v>
      </c>
      <c r="J32" s="59">
        <v>0.85</v>
      </c>
      <c r="K32" s="59">
        <v>0.77</v>
      </c>
      <c r="L32" s="44">
        <v>135</v>
      </c>
      <c r="M32" s="44">
        <v>8</v>
      </c>
      <c r="N32" s="60">
        <v>0.89473684210526316</v>
      </c>
      <c r="O32" s="60">
        <v>0.8571428571428571</v>
      </c>
      <c r="P32" s="61">
        <f t="shared" si="0"/>
        <v>1.1916666666666667</v>
      </c>
      <c r="Q32" s="32">
        <f t="shared" si="1"/>
        <v>1.0829020603456692</v>
      </c>
      <c r="R32" s="79">
        <v>0.99987499999999996</v>
      </c>
      <c r="S32" s="32">
        <f>(P32-(MIN($P$5:$P$72)))/(MAX($P$5:$P99)-MIN($P$5:$P$72))</f>
        <v>0.74198827552515878</v>
      </c>
      <c r="T32" s="32">
        <f t="shared" si="2"/>
        <v>0.8952750296794616</v>
      </c>
      <c r="U32" s="32">
        <f t="shared" si="5"/>
        <v>0.99987499999999996</v>
      </c>
      <c r="V32" s="83">
        <f t="shared" si="6"/>
        <v>0.83675598734207923</v>
      </c>
    </row>
    <row r="33" spans="1:22" x14ac:dyDescent="0.2">
      <c r="A33" s="70" t="s">
        <v>150</v>
      </c>
      <c r="B33" s="71" t="s">
        <v>58</v>
      </c>
      <c r="C33" s="71" t="s">
        <v>158</v>
      </c>
      <c r="D33" s="44">
        <v>2</v>
      </c>
      <c r="E33" s="44">
        <v>22</v>
      </c>
      <c r="F33" s="69"/>
      <c r="G33" s="44">
        <v>8</v>
      </c>
      <c r="H33" s="44">
        <f t="shared" si="3"/>
        <v>152</v>
      </c>
      <c r="I33" s="62">
        <f t="shared" si="4"/>
        <v>114</v>
      </c>
      <c r="J33" s="59">
        <v>0.85</v>
      </c>
      <c r="K33" s="59">
        <v>0.77</v>
      </c>
      <c r="L33" s="44">
        <v>114</v>
      </c>
      <c r="M33" s="44">
        <v>19</v>
      </c>
      <c r="N33" s="60">
        <v>0.9509803921568627</v>
      </c>
      <c r="O33" s="60">
        <v>0.8571428571428571</v>
      </c>
      <c r="P33" s="61">
        <f t="shared" si="0"/>
        <v>1.1666666666666667</v>
      </c>
      <c r="Q33" s="32">
        <f t="shared" si="1"/>
        <v>1.1159865015524926</v>
      </c>
      <c r="R33" s="79">
        <v>0.99974999999999992</v>
      </c>
      <c r="S33" s="32">
        <f>(P33-(MIN($P$5:$P$72)))/(MAX($P$5:$P100)-MIN($P$5:$P$72))</f>
        <v>0.72300928187591607</v>
      </c>
      <c r="T33" s="32">
        <f t="shared" si="2"/>
        <v>0.92262715612560808</v>
      </c>
      <c r="U33" s="32">
        <f t="shared" si="5"/>
        <v>0.99974999999999992</v>
      </c>
      <c r="V33" s="83">
        <f t="shared" si="6"/>
        <v>0.8405113971006859</v>
      </c>
    </row>
    <row r="34" spans="1:22" x14ac:dyDescent="0.2">
      <c r="A34" s="58" t="s">
        <v>72</v>
      </c>
      <c r="B34" s="32" t="s">
        <v>58</v>
      </c>
      <c r="C34" s="32" t="s">
        <v>158</v>
      </c>
      <c r="D34" s="44">
        <v>6</v>
      </c>
      <c r="E34" s="44">
        <v>22</v>
      </c>
      <c r="F34" s="69"/>
      <c r="G34" s="44">
        <v>8</v>
      </c>
      <c r="H34" s="44">
        <f t="shared" si="3"/>
        <v>120</v>
      </c>
      <c r="I34" s="62">
        <f t="shared" si="4"/>
        <v>90</v>
      </c>
      <c r="J34" s="59">
        <v>0.85</v>
      </c>
      <c r="K34" s="59">
        <v>0.77</v>
      </c>
      <c r="L34" s="44">
        <v>109</v>
      </c>
      <c r="M34" s="44">
        <v>21</v>
      </c>
      <c r="N34" s="60">
        <v>0.91397849462365588</v>
      </c>
      <c r="O34" s="60">
        <v>0.68965517241379315</v>
      </c>
      <c r="P34" s="61">
        <f t="shared" si="0"/>
        <v>1.4444444444444444</v>
      </c>
      <c r="Q34" s="32">
        <f t="shared" si="1"/>
        <v>0.98546244263708105</v>
      </c>
      <c r="R34" s="79">
        <v>0.99875000000000003</v>
      </c>
      <c r="S34" s="32">
        <f>(P34-(MIN($P$5:$P$72)))/(MAX($P$5:$P101)-MIN($P$5:$P$72))</f>
        <v>0.93388698908972489</v>
      </c>
      <c r="T34" s="32">
        <f t="shared" si="2"/>
        <v>0.81471810783911947</v>
      </c>
      <c r="U34" s="32">
        <f t="shared" si="5"/>
        <v>0.99875000000000003</v>
      </c>
      <c r="V34" s="83">
        <f t="shared" si="6"/>
        <v>0.88674729361797999</v>
      </c>
    </row>
    <row r="35" spans="1:22" x14ac:dyDescent="0.2">
      <c r="A35" s="58" t="s">
        <v>62</v>
      </c>
      <c r="B35" s="32" t="s">
        <v>58</v>
      </c>
      <c r="C35" s="32" t="s">
        <v>158</v>
      </c>
      <c r="D35" s="44">
        <v>6</v>
      </c>
      <c r="E35" s="44">
        <v>22</v>
      </c>
      <c r="F35" s="69">
        <v>78</v>
      </c>
      <c r="G35" s="44">
        <v>8</v>
      </c>
      <c r="H35" s="44">
        <f t="shared" si="3"/>
        <v>42</v>
      </c>
      <c r="I35" s="62">
        <f t="shared" si="4"/>
        <v>31.5</v>
      </c>
      <c r="J35" s="59">
        <v>0.85</v>
      </c>
      <c r="K35" s="59">
        <v>0.77</v>
      </c>
      <c r="L35" s="44">
        <v>30</v>
      </c>
      <c r="M35" s="44">
        <v>8</v>
      </c>
      <c r="N35" s="60">
        <v>0.86363636363636365</v>
      </c>
      <c r="O35" s="60">
        <v>0.4</v>
      </c>
      <c r="P35" s="61">
        <f t="shared" si="0"/>
        <v>1.2063492063492063</v>
      </c>
      <c r="Q35" s="32">
        <f t="shared" si="1"/>
        <v>0.76776165011459141</v>
      </c>
      <c r="R35" s="79">
        <v>0.99974999999999992</v>
      </c>
      <c r="S35" s="32">
        <f>(P35-(MIN($P$5:$P$72)))/(MAX($P$5:$P102)-MIN($P$5:$P$72))</f>
        <v>0.75313466862074574</v>
      </c>
      <c r="T35" s="32">
        <f t="shared" si="2"/>
        <v>0.63473684210526327</v>
      </c>
      <c r="U35" s="32">
        <f t="shared" si="5"/>
        <v>0.99974999999999992</v>
      </c>
      <c r="V35" s="83">
        <f t="shared" si="6"/>
        <v>0.72451717982670416</v>
      </c>
    </row>
    <row r="36" spans="1:22" x14ac:dyDescent="0.2">
      <c r="A36" s="58" t="s">
        <v>173</v>
      </c>
      <c r="B36" s="32" t="s">
        <v>58</v>
      </c>
      <c r="C36" s="32" t="s">
        <v>158</v>
      </c>
      <c r="D36" s="44">
        <v>0</v>
      </c>
      <c r="E36" s="44">
        <v>22</v>
      </c>
      <c r="F36" s="69"/>
      <c r="G36" s="44">
        <v>8</v>
      </c>
      <c r="H36" s="44">
        <f>((E36-D36)*8)-SUM(F36:G36)</f>
        <v>168</v>
      </c>
      <c r="I36" s="62">
        <f t="shared" si="4"/>
        <v>126</v>
      </c>
      <c r="J36" s="59">
        <v>0.85</v>
      </c>
      <c r="K36" s="59">
        <v>0.75</v>
      </c>
      <c r="L36" s="44">
        <v>113</v>
      </c>
      <c r="M36" s="44">
        <v>11</v>
      </c>
      <c r="N36" s="60">
        <v>0.91304347826086951</v>
      </c>
      <c r="O36" s="60">
        <v>0.8</v>
      </c>
      <c r="P36" s="61">
        <f>SUM(L36+M36)/I36</f>
        <v>0.98412698412698407</v>
      </c>
      <c r="Q36" s="32">
        <f t="shared" si="1"/>
        <v>1.0704177323103155</v>
      </c>
      <c r="R36" s="79">
        <v>0.99900000000000011</v>
      </c>
      <c r="S36" s="32">
        <f>(P36-(MIN($P$5:$P$72)))/(MAX($P$5:$P103)-MIN($P$5:$P$72))</f>
        <v>0.58443250284969872</v>
      </c>
      <c r="T36" s="32">
        <f t="shared" si="2"/>
        <v>0.88495377574370715</v>
      </c>
      <c r="U36" s="32">
        <f t="shared" si="5"/>
        <v>0.99900000000000011</v>
      </c>
      <c r="V36" s="83">
        <f t="shared" si="6"/>
        <v>0.7611238253670326</v>
      </c>
    </row>
    <row r="37" spans="1:22" x14ac:dyDescent="0.2">
      <c r="A37" s="58" t="s">
        <v>174</v>
      </c>
      <c r="B37" s="32" t="s">
        <v>58</v>
      </c>
      <c r="C37" s="32" t="s">
        <v>158</v>
      </c>
      <c r="D37" s="44">
        <v>0</v>
      </c>
      <c r="E37" s="44">
        <v>22</v>
      </c>
      <c r="F37" s="69"/>
      <c r="G37" s="44">
        <v>8</v>
      </c>
      <c r="H37" s="44">
        <f>((E37-D37)*8)-SUM(F37:G37)</f>
        <v>168</v>
      </c>
      <c r="I37" s="62">
        <f t="shared" si="4"/>
        <v>126</v>
      </c>
      <c r="J37" s="59">
        <v>0.85</v>
      </c>
      <c r="K37" s="59">
        <v>0.75</v>
      </c>
      <c r="L37" s="44">
        <v>155</v>
      </c>
      <c r="M37" s="44">
        <v>3</v>
      </c>
      <c r="N37" s="60">
        <v>0.86486486486486491</v>
      </c>
      <c r="O37" s="60"/>
      <c r="P37" s="61">
        <f>SUM(L37+M37)/I37</f>
        <v>1.253968253968254</v>
      </c>
      <c r="Q37" s="32">
        <f t="shared" si="1"/>
        <v>1.0174880763116059</v>
      </c>
      <c r="R37" s="79">
        <v>1</v>
      </c>
      <c r="S37" s="32">
        <f>(P37-(MIN($P$5:$P$72)))/(MAX($P$5:$P104)-MIN($P$5:$P$72))</f>
        <v>0.7892851327145417</v>
      </c>
      <c r="T37" s="32">
        <f t="shared" si="2"/>
        <v>0.8411948790896161</v>
      </c>
      <c r="U37" s="32">
        <f t="shared" si="5"/>
        <v>1</v>
      </c>
      <c r="V37" s="83">
        <f t="shared" si="6"/>
        <v>0.83371600531187096</v>
      </c>
    </row>
    <row r="38" spans="1:22" x14ac:dyDescent="0.2">
      <c r="A38" s="58" t="s">
        <v>175</v>
      </c>
      <c r="B38" s="32" t="s">
        <v>58</v>
      </c>
      <c r="C38" s="32" t="s">
        <v>158</v>
      </c>
      <c r="D38" s="44">
        <v>0</v>
      </c>
      <c r="E38" s="44">
        <v>22</v>
      </c>
      <c r="F38" s="69"/>
      <c r="G38" s="44">
        <v>8</v>
      </c>
      <c r="H38" s="44">
        <f>((E38-D38)*8)-SUM(F38:G38)</f>
        <v>168</v>
      </c>
      <c r="I38" s="62">
        <f t="shared" si="4"/>
        <v>126</v>
      </c>
      <c r="J38" s="59">
        <v>0.85</v>
      </c>
      <c r="K38" s="59">
        <v>0.75</v>
      </c>
      <c r="L38" s="44">
        <v>59</v>
      </c>
      <c r="M38" s="44">
        <v>2</v>
      </c>
      <c r="N38" s="60">
        <v>0.9375</v>
      </c>
      <c r="O38" s="60"/>
      <c r="P38" s="61">
        <f>SUM(L38+M38)/I38</f>
        <v>0.48412698412698413</v>
      </c>
      <c r="Q38" s="32">
        <f t="shared" si="1"/>
        <v>1.1029411764705883</v>
      </c>
      <c r="R38" s="79">
        <v>0.99900000000000022</v>
      </c>
      <c r="S38" s="32">
        <f>(P38-(MIN($P$5:$P$72)))/(MAX($P$5:$P105)-MIN($P$5:$P$72))</f>
        <v>0.2048526298648429</v>
      </c>
      <c r="T38" s="32">
        <f t="shared" si="2"/>
        <v>0.91184210526315801</v>
      </c>
      <c r="U38" s="32">
        <f t="shared" si="5"/>
        <v>0.99900000000000022</v>
      </c>
      <c r="V38" s="83">
        <f t="shared" si="6"/>
        <v>0.60241263080760044</v>
      </c>
    </row>
    <row r="39" spans="1:22" x14ac:dyDescent="0.2">
      <c r="A39" s="70" t="s">
        <v>147</v>
      </c>
      <c r="B39" s="71" t="s">
        <v>58</v>
      </c>
      <c r="C39" s="71" t="s">
        <v>159</v>
      </c>
      <c r="D39" s="44">
        <v>4</v>
      </c>
      <c r="E39" s="44">
        <v>22</v>
      </c>
      <c r="F39" s="69"/>
      <c r="G39" s="69">
        <v>8</v>
      </c>
      <c r="H39" s="44">
        <f t="shared" si="3"/>
        <v>136</v>
      </c>
      <c r="I39" s="62">
        <f t="shared" si="4"/>
        <v>102</v>
      </c>
      <c r="J39" s="59">
        <v>0.85</v>
      </c>
      <c r="K39" s="59">
        <v>0.77</v>
      </c>
      <c r="L39" s="44">
        <v>65</v>
      </c>
      <c r="M39" s="44">
        <v>7</v>
      </c>
      <c r="N39" s="60">
        <v>0.82608695652173914</v>
      </c>
      <c r="O39" s="60">
        <v>0.73684210526315785</v>
      </c>
      <c r="P39" s="61">
        <f t="shared" si="0"/>
        <v>0.70588235294117652</v>
      </c>
      <c r="Q39" s="32">
        <f t="shared" si="1"/>
        <v>0.96440240335784821</v>
      </c>
      <c r="R39" s="79">
        <v>0.99974999999999992</v>
      </c>
      <c r="S39" s="32">
        <f>(P39-(MIN($P$5:$P$72)))/(MAX($P$5:$P106)-MIN($P$5:$P$72))</f>
        <v>0.37320037932124489</v>
      </c>
      <c r="T39" s="32">
        <f t="shared" si="2"/>
        <v>0.7973069974707937</v>
      </c>
      <c r="U39" s="32">
        <f t="shared" si="5"/>
        <v>0.99974999999999992</v>
      </c>
      <c r="V39" s="83">
        <f t="shared" si="6"/>
        <v>0.62670331955641745</v>
      </c>
    </row>
    <row r="40" spans="1:22" x14ac:dyDescent="0.2">
      <c r="A40" s="70" t="s">
        <v>152</v>
      </c>
      <c r="B40" s="71" t="s">
        <v>58</v>
      </c>
      <c r="C40" s="71" t="s">
        <v>159</v>
      </c>
      <c r="D40" s="44">
        <v>7</v>
      </c>
      <c r="E40" s="44">
        <v>22</v>
      </c>
      <c r="F40" s="69"/>
      <c r="G40" s="69">
        <v>8</v>
      </c>
      <c r="H40" s="44">
        <f t="shared" si="3"/>
        <v>112</v>
      </c>
      <c r="I40" s="62">
        <f t="shared" si="4"/>
        <v>84</v>
      </c>
      <c r="J40" s="59">
        <v>0.85</v>
      </c>
      <c r="K40" s="59">
        <v>0.77</v>
      </c>
      <c r="L40" s="44">
        <v>75</v>
      </c>
      <c r="M40" s="44">
        <v>24</v>
      </c>
      <c r="N40" s="60">
        <v>0.8651685393258427</v>
      </c>
      <c r="O40" s="60">
        <v>0.54545454545454541</v>
      </c>
      <c r="P40" s="61">
        <f t="shared" si="0"/>
        <v>1.1785714285714286</v>
      </c>
      <c r="Q40" s="32">
        <f t="shared" si="1"/>
        <v>0.86311393347384446</v>
      </c>
      <c r="R40" s="79">
        <v>0.99974999999999992</v>
      </c>
      <c r="S40" s="32">
        <f>(P40-(MIN($P$5:$P$72)))/(MAX($P$5:$P107)-MIN($P$5:$P$72))</f>
        <v>0.73204689789936495</v>
      </c>
      <c r="T40" s="32">
        <f t="shared" si="2"/>
        <v>0.71356808773721836</v>
      </c>
      <c r="U40" s="32">
        <f t="shared" si="5"/>
        <v>0.99974999999999992</v>
      </c>
      <c r="V40" s="83">
        <f t="shared" si="6"/>
        <v>0.7505017435364626</v>
      </c>
    </row>
    <row r="41" spans="1:22" x14ac:dyDescent="0.2">
      <c r="A41" s="92" t="s">
        <v>186</v>
      </c>
      <c r="B41" s="71" t="s">
        <v>58</v>
      </c>
      <c r="C41" s="71" t="s">
        <v>159</v>
      </c>
      <c r="D41" s="44">
        <v>7</v>
      </c>
      <c r="E41" s="44">
        <v>22</v>
      </c>
      <c r="F41" s="69"/>
      <c r="G41" s="69">
        <v>8</v>
      </c>
      <c r="H41" s="44">
        <f t="shared" si="3"/>
        <v>112</v>
      </c>
      <c r="I41" s="62">
        <f t="shared" si="4"/>
        <v>84</v>
      </c>
      <c r="J41" s="59">
        <v>0.85</v>
      </c>
      <c r="K41" s="59">
        <v>0.77</v>
      </c>
      <c r="L41" s="44">
        <v>73</v>
      </c>
      <c r="M41" s="44">
        <v>11</v>
      </c>
      <c r="N41" s="60">
        <v>0.58930000000000005</v>
      </c>
      <c r="O41" s="60">
        <v>0.75</v>
      </c>
      <c r="P41" s="61">
        <f t="shared" si="0"/>
        <v>1</v>
      </c>
      <c r="Q41" s="32">
        <f t="shared" si="1"/>
        <v>0.83366004583651643</v>
      </c>
      <c r="R41" s="79">
        <v>0.99980000000000002</v>
      </c>
      <c r="S41" s="32">
        <f>(P41-(MIN($P$5:$P$72)))/(MAX($P$5:$P108)-MIN($P$5:$P$72))</f>
        <v>0.59648265754763063</v>
      </c>
      <c r="T41" s="32">
        <f t="shared" si="2"/>
        <v>0.68921747368421049</v>
      </c>
      <c r="U41" s="32">
        <f t="shared" si="5"/>
        <v>0.99980000000000002</v>
      </c>
      <c r="V41" s="83">
        <f t="shared" si="6"/>
        <v>0.67854505905432849</v>
      </c>
    </row>
    <row r="42" spans="1:22" x14ac:dyDescent="0.2">
      <c r="A42" s="70" t="s">
        <v>170</v>
      </c>
      <c r="B42" s="71" t="s">
        <v>58</v>
      </c>
      <c r="C42" s="71" t="s">
        <v>159</v>
      </c>
      <c r="D42" s="44">
        <v>14</v>
      </c>
      <c r="E42" s="44">
        <v>22</v>
      </c>
      <c r="F42" s="69"/>
      <c r="G42" s="69">
        <v>8</v>
      </c>
      <c r="H42" s="44">
        <f t="shared" si="3"/>
        <v>56</v>
      </c>
      <c r="I42" s="62">
        <f t="shared" si="4"/>
        <v>42</v>
      </c>
      <c r="J42" s="59">
        <v>0.85</v>
      </c>
      <c r="K42" s="59">
        <v>0.77</v>
      </c>
      <c r="L42" s="44">
        <v>23</v>
      </c>
      <c r="M42" s="44">
        <v>0</v>
      </c>
      <c r="N42" s="60">
        <v>0.57894736842105265</v>
      </c>
      <c r="O42" s="60">
        <v>1</v>
      </c>
      <c r="P42" s="61">
        <f t="shared" si="0"/>
        <v>0.54761904761904767</v>
      </c>
      <c r="Q42" s="32">
        <f t="shared" si="1"/>
        <v>0.98990792489244506</v>
      </c>
      <c r="R42" s="79">
        <v>1</v>
      </c>
      <c r="S42" s="32">
        <f>(P42-(MIN($P$5:$P$72)))/(MAX($P$5:$P109)-MIN($P$5:$P$72))</f>
        <v>0.25305324865657064</v>
      </c>
      <c r="T42" s="32">
        <f t="shared" si="2"/>
        <v>0.81839335180055406</v>
      </c>
      <c r="U42" s="32">
        <f t="shared" si="5"/>
        <v>1</v>
      </c>
      <c r="V42" s="83">
        <f t="shared" si="6"/>
        <v>0.58215097020570616</v>
      </c>
    </row>
    <row r="43" spans="1:22" x14ac:dyDescent="0.2">
      <c r="A43" s="70" t="s">
        <v>183</v>
      </c>
      <c r="B43" s="71" t="s">
        <v>58</v>
      </c>
      <c r="C43" s="71" t="s">
        <v>159</v>
      </c>
      <c r="D43" s="44"/>
      <c r="E43" s="44">
        <v>22</v>
      </c>
      <c r="F43" s="69"/>
      <c r="G43" s="69">
        <v>8</v>
      </c>
      <c r="H43" s="44">
        <f>((E43-D43)*8)-SUM(F43:G43)</f>
        <v>168</v>
      </c>
      <c r="I43" s="62">
        <f t="shared" si="4"/>
        <v>126</v>
      </c>
      <c r="J43" s="59">
        <v>0.85</v>
      </c>
      <c r="K43" s="59">
        <v>0.77</v>
      </c>
      <c r="L43" s="44">
        <v>62</v>
      </c>
      <c r="M43" s="44">
        <v>5</v>
      </c>
      <c r="N43" s="60">
        <v>0.95238095238095233</v>
      </c>
      <c r="O43" s="60">
        <v>1</v>
      </c>
      <c r="P43" s="61">
        <f>SUM(L43+M43)/I43</f>
        <v>0.53174603174603174</v>
      </c>
      <c r="Q43" s="32">
        <f>IF(O43=0,(N43/J43), ((O43/K43)+(N43/J43))/2)</f>
        <v>1.2095747389865037</v>
      </c>
      <c r="R43" s="79"/>
      <c r="S43" s="32">
        <f>(P43-(MIN($P$5:$P$72)))/(MAX($P$5:$P110)-MIN($P$5:$P$72))</f>
        <v>0.24100309395863864</v>
      </c>
      <c r="T43" s="32">
        <f t="shared" si="2"/>
        <v>1</v>
      </c>
      <c r="U43" s="32">
        <f t="shared" si="5"/>
        <v>0</v>
      </c>
      <c r="V43" s="83">
        <f>(0.45*S43)+(0.45*T43)+(0.1*U43)</f>
        <v>0.5584513922813874</v>
      </c>
    </row>
    <row r="44" spans="1:22" x14ac:dyDescent="0.2">
      <c r="A44" s="70" t="s">
        <v>184</v>
      </c>
      <c r="B44" s="71" t="s">
        <v>58</v>
      </c>
      <c r="C44" s="71" t="s">
        <v>159</v>
      </c>
      <c r="D44" s="44">
        <v>1</v>
      </c>
      <c r="E44" s="44">
        <v>22</v>
      </c>
      <c r="F44" s="69"/>
      <c r="G44" s="69">
        <v>8</v>
      </c>
      <c r="H44" s="44">
        <f>((E44-D44)*8)-SUM(F44:G44)</f>
        <v>160</v>
      </c>
      <c r="I44" s="62">
        <f t="shared" si="4"/>
        <v>120</v>
      </c>
      <c r="J44" s="59">
        <v>0.85</v>
      </c>
      <c r="K44" s="59">
        <v>0.77</v>
      </c>
      <c r="L44" s="44">
        <v>53</v>
      </c>
      <c r="M44" s="44">
        <v>2</v>
      </c>
      <c r="N44" s="60">
        <v>0.84210526315789469</v>
      </c>
      <c r="O44" s="60"/>
      <c r="P44" s="61">
        <f>SUM(L44+M44)/I44</f>
        <v>0.45833333333333331</v>
      </c>
      <c r="Q44" s="32">
        <f>IF(O44=0,(N44/J44), ((O44/K44)+(N44/J44))/2)</f>
        <v>0.99071207430340558</v>
      </c>
      <c r="R44" s="79">
        <v>1</v>
      </c>
      <c r="S44" s="32">
        <f>(P44-(MIN($P$5:$P$72)))/(MAX($P$5:$P111)-MIN($P$5:$P$72))</f>
        <v>0.18527112848070346</v>
      </c>
      <c r="T44" s="32">
        <f t="shared" si="2"/>
        <v>0.81905817174515239</v>
      </c>
      <c r="U44" s="32">
        <f t="shared" si="5"/>
        <v>1</v>
      </c>
      <c r="V44" s="83">
        <f>(0.45*S44)+(0.45*T44)+(0.1*U44)</f>
        <v>0.55194818510163512</v>
      </c>
    </row>
    <row r="45" spans="1:22" x14ac:dyDescent="0.2">
      <c r="A45" s="58" t="s">
        <v>81</v>
      </c>
      <c r="B45" s="32" t="s">
        <v>77</v>
      </c>
      <c r="C45" s="32" t="s">
        <v>157</v>
      </c>
      <c r="D45" s="44">
        <v>2</v>
      </c>
      <c r="E45" s="44">
        <v>22</v>
      </c>
      <c r="F45" s="69"/>
      <c r="G45" s="44">
        <v>8</v>
      </c>
      <c r="H45" s="44">
        <f t="shared" si="3"/>
        <v>152</v>
      </c>
      <c r="I45" s="62">
        <f t="shared" si="4"/>
        <v>57</v>
      </c>
      <c r="J45" s="59">
        <v>0.73</v>
      </c>
      <c r="K45" s="59">
        <v>0.55000000000000004</v>
      </c>
      <c r="L45" s="44">
        <v>53</v>
      </c>
      <c r="M45" s="44">
        <v>11</v>
      </c>
      <c r="N45" s="60">
        <v>0.73698630136986298</v>
      </c>
      <c r="O45" s="60">
        <v>0.47435897435897434</v>
      </c>
      <c r="P45" s="61">
        <f t="shared" si="0"/>
        <v>1.1228070175438596</v>
      </c>
      <c r="Q45" s="32">
        <f t="shared" si="1"/>
        <v>0.93602056915999488</v>
      </c>
      <c r="R45" s="79">
        <v>0.99524999999999997</v>
      </c>
      <c r="S45" s="32">
        <f>(P45-(MIN($P$5:$P$72)))/(MAX($P$5:$P112)-MIN($P$5:$P$72))</f>
        <v>0.6897128017895251</v>
      </c>
      <c r="T45" s="32">
        <f t="shared" si="2"/>
        <v>0.77384268949290524</v>
      </c>
      <c r="U45" s="32">
        <f t="shared" si="5"/>
        <v>0.99524999999999997</v>
      </c>
      <c r="V45" s="83">
        <f t="shared" si="6"/>
        <v>0.75812497107709365</v>
      </c>
    </row>
    <row r="46" spans="1:22" x14ac:dyDescent="0.2">
      <c r="A46" s="58" t="s">
        <v>82</v>
      </c>
      <c r="B46" s="32" t="s">
        <v>77</v>
      </c>
      <c r="C46" s="32" t="s">
        <v>157</v>
      </c>
      <c r="D46" s="44">
        <v>6.5</v>
      </c>
      <c r="E46" s="44">
        <v>22</v>
      </c>
      <c r="F46" s="69"/>
      <c r="G46" s="44">
        <v>8</v>
      </c>
      <c r="H46" s="44">
        <f t="shared" si="3"/>
        <v>116</v>
      </c>
      <c r="I46" s="62">
        <f t="shared" si="4"/>
        <v>43.5</v>
      </c>
      <c r="J46" s="59">
        <v>0.73</v>
      </c>
      <c r="K46" s="59">
        <v>0.55000000000000004</v>
      </c>
      <c r="L46" s="44">
        <v>47</v>
      </c>
      <c r="M46" s="44">
        <v>18</v>
      </c>
      <c r="N46" s="60">
        <v>0.73514851485148514</v>
      </c>
      <c r="O46" s="60">
        <v>0.41052631578947368</v>
      </c>
      <c r="P46" s="61">
        <f t="shared" si="0"/>
        <v>1.4942528735632183</v>
      </c>
      <c r="Q46" s="32">
        <f t="shared" si="1"/>
        <v>0.87673212166205805</v>
      </c>
      <c r="R46" s="79">
        <v>0.99750000000000005</v>
      </c>
      <c r="S46" s="32">
        <f>(P46-(MIN($P$5:$P$72)))/(MAX($P$5:$P113)-MIN($P$5:$P$72))</f>
        <v>0.97169954348668364</v>
      </c>
      <c r="T46" s="32">
        <f t="shared" si="2"/>
        <v>0.72482674563513727</v>
      </c>
      <c r="U46" s="32">
        <f t="shared" si="5"/>
        <v>0.99750000000000005</v>
      </c>
      <c r="V46" s="83">
        <f t="shared" si="6"/>
        <v>0.86318683010481934</v>
      </c>
    </row>
    <row r="47" spans="1:22" x14ac:dyDescent="0.2">
      <c r="A47" s="58" t="s">
        <v>85</v>
      </c>
      <c r="B47" s="32" t="s">
        <v>77</v>
      </c>
      <c r="C47" s="32" t="s">
        <v>157</v>
      </c>
      <c r="D47" s="44">
        <v>3</v>
      </c>
      <c r="E47" s="44">
        <v>22</v>
      </c>
      <c r="F47" s="69"/>
      <c r="G47" s="44">
        <v>8</v>
      </c>
      <c r="H47" s="44">
        <f t="shared" si="3"/>
        <v>144</v>
      </c>
      <c r="I47" s="62">
        <f t="shared" si="4"/>
        <v>54</v>
      </c>
      <c r="J47" s="59">
        <v>0.73</v>
      </c>
      <c r="K47" s="59">
        <v>0.55000000000000004</v>
      </c>
      <c r="L47" s="44">
        <v>53</v>
      </c>
      <c r="M47" s="44">
        <v>22</v>
      </c>
      <c r="N47" s="60">
        <v>0.67669172932330823</v>
      </c>
      <c r="O47" s="60">
        <v>0.35643564356435642</v>
      </c>
      <c r="P47" s="61">
        <f t="shared" si="0"/>
        <v>1.3888888888888888</v>
      </c>
      <c r="Q47" s="32">
        <f t="shared" si="1"/>
        <v>0.78751988907820636</v>
      </c>
      <c r="R47" s="79">
        <v>0</v>
      </c>
      <c r="S47" s="32">
        <f>(P47-(MIN($P$5:$P$72)))/(MAX($P$5:$P114)-MIN($P$5:$P$72))</f>
        <v>0.89171144764696308</v>
      </c>
      <c r="T47" s="32">
        <f t="shared" si="2"/>
        <v>0.65107170619160348</v>
      </c>
      <c r="U47" s="32">
        <f t="shared" si="5"/>
        <v>0</v>
      </c>
      <c r="V47" s="83">
        <f t="shared" si="6"/>
        <v>0.69425241922735492</v>
      </c>
    </row>
    <row r="48" spans="1:22" x14ac:dyDescent="0.2">
      <c r="A48" s="58" t="s">
        <v>94</v>
      </c>
      <c r="B48" s="32" t="s">
        <v>77</v>
      </c>
      <c r="C48" s="32" t="s">
        <v>157</v>
      </c>
      <c r="D48" s="44">
        <v>0</v>
      </c>
      <c r="E48" s="44">
        <v>22</v>
      </c>
      <c r="F48" s="69"/>
      <c r="G48" s="44">
        <v>8</v>
      </c>
      <c r="H48" s="44">
        <f t="shared" si="3"/>
        <v>168</v>
      </c>
      <c r="I48" s="62">
        <f t="shared" si="4"/>
        <v>63</v>
      </c>
      <c r="J48" s="59">
        <v>0.73</v>
      </c>
      <c r="K48" s="59">
        <v>0.55000000000000004</v>
      </c>
      <c r="L48" s="44">
        <v>50</v>
      </c>
      <c r="M48" s="44">
        <v>15</v>
      </c>
      <c r="N48" s="60">
        <v>0.74615384615384617</v>
      </c>
      <c r="O48" s="60">
        <v>0.32926829268292684</v>
      </c>
      <c r="P48" s="61">
        <f t="shared" si="0"/>
        <v>1.0317460317460319</v>
      </c>
      <c r="Q48" s="32">
        <f t="shared" si="1"/>
        <v>0.8103990897174993</v>
      </c>
      <c r="R48" s="79">
        <v>0.99787500000000007</v>
      </c>
      <c r="S48" s="32">
        <f>(P48-(MIN($P$5:$P$72)))/(MAX($P$5:$P115)-MIN($P$5:$P$72))</f>
        <v>0.62058296694349457</v>
      </c>
      <c r="T48" s="32">
        <f t="shared" si="2"/>
        <v>0.66998678427802516</v>
      </c>
      <c r="U48" s="32">
        <f t="shared" si="5"/>
        <v>0.99787500000000007</v>
      </c>
      <c r="V48" s="83">
        <f t="shared" si="6"/>
        <v>0.68054388804968391</v>
      </c>
    </row>
    <row r="49" spans="1:22" x14ac:dyDescent="0.2">
      <c r="A49" s="58" t="s">
        <v>86</v>
      </c>
      <c r="B49" s="32" t="s">
        <v>77</v>
      </c>
      <c r="C49" s="32" t="s">
        <v>157</v>
      </c>
      <c r="D49" s="44">
        <v>5</v>
      </c>
      <c r="E49" s="44">
        <v>22</v>
      </c>
      <c r="F49" s="69"/>
      <c r="G49" s="44">
        <v>8</v>
      </c>
      <c r="H49" s="44">
        <f t="shared" si="3"/>
        <v>128</v>
      </c>
      <c r="I49" s="62">
        <f t="shared" si="4"/>
        <v>48</v>
      </c>
      <c r="J49" s="59">
        <v>0.73</v>
      </c>
      <c r="K49" s="59">
        <v>0.55000000000000004</v>
      </c>
      <c r="L49" s="44">
        <v>43</v>
      </c>
      <c r="M49" s="44">
        <v>16</v>
      </c>
      <c r="N49" s="60">
        <v>0.68333333333333335</v>
      </c>
      <c r="O49" s="60">
        <v>0.24242424242424243</v>
      </c>
      <c r="P49" s="61">
        <f t="shared" si="0"/>
        <v>1.2291666666666667</v>
      </c>
      <c r="Q49" s="32">
        <f t="shared" si="1"/>
        <v>0.68842220461149473</v>
      </c>
      <c r="R49" s="79">
        <v>0.99662499999999998</v>
      </c>
      <c r="S49" s="32">
        <f>(P49-(MIN($P$5:$P$72)))/(MAX($P$5:$P116)-MIN($P$5:$P$72))</f>
        <v>0.77045676599902313</v>
      </c>
      <c r="T49" s="32">
        <f t="shared" si="2"/>
        <v>0.56914399947565053</v>
      </c>
      <c r="U49" s="32">
        <f t="shared" si="5"/>
        <v>0.99662499999999998</v>
      </c>
      <c r="V49" s="83">
        <f t="shared" si="6"/>
        <v>0.7024828444636031</v>
      </c>
    </row>
    <row r="50" spans="1:22" x14ac:dyDescent="0.2">
      <c r="A50" s="58" t="s">
        <v>79</v>
      </c>
      <c r="B50" s="32" t="s">
        <v>77</v>
      </c>
      <c r="C50" s="32" t="s">
        <v>157</v>
      </c>
      <c r="D50" s="44">
        <v>0.5</v>
      </c>
      <c r="E50" s="44">
        <v>22</v>
      </c>
      <c r="F50" s="69"/>
      <c r="G50" s="44">
        <v>8</v>
      </c>
      <c r="H50" s="44">
        <f t="shared" si="3"/>
        <v>164</v>
      </c>
      <c r="I50" s="62">
        <f t="shared" si="4"/>
        <v>61.5</v>
      </c>
      <c r="J50" s="59">
        <v>0.73</v>
      </c>
      <c r="K50" s="59">
        <v>0.55000000000000004</v>
      </c>
      <c r="L50" s="44">
        <v>55</v>
      </c>
      <c r="M50" s="44">
        <v>22</v>
      </c>
      <c r="N50" s="60">
        <v>0.64175257731958768</v>
      </c>
      <c r="O50" s="60">
        <v>0.41592920353982299</v>
      </c>
      <c r="P50" s="61">
        <f t="shared" si="0"/>
        <v>1.2520325203252032</v>
      </c>
      <c r="Q50" s="32">
        <f t="shared" si="1"/>
        <v>0.81767401757141223</v>
      </c>
      <c r="R50" s="79">
        <v>0.99750000000000005</v>
      </c>
      <c r="S50" s="32">
        <f>(P50-(MIN($P$5:$P$72)))/(MAX($P$5:$P117)-MIN($P$5:$P$72))</f>
        <v>0.78781560165381825</v>
      </c>
      <c r="T50" s="32">
        <f t="shared" si="2"/>
        <v>0.67600123515851285</v>
      </c>
      <c r="U50" s="32">
        <f t="shared" si="5"/>
        <v>0.99750000000000005</v>
      </c>
      <c r="V50" s="83">
        <f t="shared" si="6"/>
        <v>0.75846757656554897</v>
      </c>
    </row>
    <row r="51" spans="1:22" x14ac:dyDescent="0.2">
      <c r="A51" s="58" t="s">
        <v>80</v>
      </c>
      <c r="B51" s="32" t="s">
        <v>77</v>
      </c>
      <c r="C51" s="32" t="s">
        <v>157</v>
      </c>
      <c r="D51" s="44">
        <v>2</v>
      </c>
      <c r="E51" s="44">
        <v>22</v>
      </c>
      <c r="F51" s="69"/>
      <c r="G51" s="44">
        <v>8</v>
      </c>
      <c r="H51" s="44">
        <f t="shared" si="3"/>
        <v>152</v>
      </c>
      <c r="I51" s="62">
        <f t="shared" si="4"/>
        <v>57</v>
      </c>
      <c r="J51" s="59">
        <v>0.73</v>
      </c>
      <c r="K51" s="59">
        <v>0.55000000000000004</v>
      </c>
      <c r="L51" s="44">
        <v>43</v>
      </c>
      <c r="M51" s="44">
        <v>12</v>
      </c>
      <c r="N51" s="60">
        <v>0.71916010498687666</v>
      </c>
      <c r="O51" s="60">
        <v>0.51724137931034486</v>
      </c>
      <c r="P51" s="61">
        <f t="shared" si="0"/>
        <v>0.96491228070175439</v>
      </c>
      <c r="Q51" s="32">
        <f t="shared" si="1"/>
        <v>0.96279485011125021</v>
      </c>
      <c r="R51" s="79">
        <v>0.99724999999999997</v>
      </c>
      <c r="S51" s="32">
        <f>(P51-(MIN($P$5:$P$72)))/(MAX($P$5:$P118)-MIN($P$5:$P$72))</f>
        <v>0.56984547347851799</v>
      </c>
      <c r="T51" s="32">
        <f t="shared" si="2"/>
        <v>0.79597797397618519</v>
      </c>
      <c r="U51" s="32">
        <f t="shared" si="5"/>
        <v>0.99724999999999997</v>
      </c>
      <c r="V51" s="83">
        <f t="shared" si="6"/>
        <v>0.71434555135461641</v>
      </c>
    </row>
    <row r="52" spans="1:22" x14ac:dyDescent="0.2">
      <c r="A52" s="58" t="s">
        <v>83</v>
      </c>
      <c r="B52" s="32" t="s">
        <v>77</v>
      </c>
      <c r="C52" s="32" t="s">
        <v>157</v>
      </c>
      <c r="D52" s="44">
        <v>3</v>
      </c>
      <c r="E52" s="44">
        <v>22</v>
      </c>
      <c r="F52" s="69"/>
      <c r="G52" s="44">
        <v>8</v>
      </c>
      <c r="H52" s="44">
        <f t="shared" si="3"/>
        <v>144</v>
      </c>
      <c r="I52" s="62">
        <f t="shared" si="4"/>
        <v>54</v>
      </c>
      <c r="J52" s="59">
        <v>0.73</v>
      </c>
      <c r="K52" s="59">
        <v>0.55000000000000004</v>
      </c>
      <c r="L52" s="44">
        <v>54</v>
      </c>
      <c r="M52" s="44">
        <v>7</v>
      </c>
      <c r="N52" s="60">
        <v>0.63239074550128538</v>
      </c>
      <c r="O52" s="60">
        <v>0.33695652173913043</v>
      </c>
      <c r="P52" s="61">
        <f t="shared" si="0"/>
        <v>1.1296296296296295</v>
      </c>
      <c r="Q52" s="32">
        <f t="shared" si="1"/>
        <v>0.73946845690569385</v>
      </c>
      <c r="R52" s="79">
        <v>0.99624999999999997</v>
      </c>
      <c r="S52" s="32">
        <f>(P52-(MIN($P$5:$P$72)))/(MAX($P$5:$P119)-MIN($P$5:$P$72))</f>
        <v>0.69489225424740808</v>
      </c>
      <c r="T52" s="32">
        <f t="shared" si="2"/>
        <v>0.61134581689866518</v>
      </c>
      <c r="U52" s="32">
        <f t="shared" si="5"/>
        <v>0.99624999999999997</v>
      </c>
      <c r="V52" s="83">
        <f t="shared" si="6"/>
        <v>0.68743213201573294</v>
      </c>
    </row>
    <row r="53" spans="1:22" x14ac:dyDescent="0.2">
      <c r="A53" s="58" t="s">
        <v>84</v>
      </c>
      <c r="B53" s="32" t="s">
        <v>77</v>
      </c>
      <c r="C53" s="32" t="s">
        <v>157</v>
      </c>
      <c r="D53" s="44">
        <v>0.5</v>
      </c>
      <c r="E53" s="44">
        <v>22</v>
      </c>
      <c r="F53" s="69"/>
      <c r="G53" s="44">
        <v>8</v>
      </c>
      <c r="H53" s="44">
        <f t="shared" si="3"/>
        <v>164</v>
      </c>
      <c r="I53" s="62">
        <f t="shared" si="4"/>
        <v>61.5</v>
      </c>
      <c r="J53" s="59">
        <v>0.73</v>
      </c>
      <c r="K53" s="59">
        <v>0.55000000000000004</v>
      </c>
      <c r="L53" s="44">
        <v>61</v>
      </c>
      <c r="M53" s="44">
        <v>19</v>
      </c>
      <c r="N53" s="60">
        <v>0.66249999999999998</v>
      </c>
      <c r="O53" s="60">
        <v>0.40206185567010311</v>
      </c>
      <c r="P53" s="61">
        <f t="shared" si="0"/>
        <v>1.3008130081300813</v>
      </c>
      <c r="Q53" s="32">
        <f t="shared" si="1"/>
        <v>0.8192779011695831</v>
      </c>
      <c r="R53" s="79">
        <v>0.99775000000000003</v>
      </c>
      <c r="S53" s="32">
        <f>(P53-(MIN($P$5:$P$72)))/(MAX($P$5:$P120)-MIN($P$5:$P$72))</f>
        <v>0.82484778438404804</v>
      </c>
      <c r="T53" s="32">
        <f t="shared" si="2"/>
        <v>0.67732722481956897</v>
      </c>
      <c r="U53" s="32">
        <f t="shared" si="5"/>
        <v>0.99775000000000003</v>
      </c>
      <c r="V53" s="83">
        <f t="shared" si="6"/>
        <v>0.77575375414162773</v>
      </c>
    </row>
    <row r="54" spans="1:22" x14ac:dyDescent="0.2">
      <c r="A54" s="56" t="s">
        <v>18</v>
      </c>
      <c r="B54" s="32" t="s">
        <v>187</v>
      </c>
      <c r="C54" s="32" t="s">
        <v>157</v>
      </c>
      <c r="D54" s="44">
        <v>2</v>
      </c>
      <c r="E54" s="44">
        <v>22</v>
      </c>
      <c r="F54" s="69"/>
      <c r="G54" s="44">
        <v>8</v>
      </c>
      <c r="H54" s="44">
        <f t="shared" si="3"/>
        <v>152</v>
      </c>
      <c r="I54" s="62">
        <f>IF(B54="CN",H54*5/8,IF(B54="EU",H54*6/8,IF(B54="IN",H54*3/8,IF(B54="NA",H54*27/40,IF(B54="JP",H54*18/40,IF(B54="AU",H54*22/40,IF(B54="IN-60D",H54*22/40)))))))</f>
        <v>83.6</v>
      </c>
      <c r="J54" s="59">
        <v>0.85</v>
      </c>
      <c r="K54" s="59">
        <v>0.77</v>
      </c>
      <c r="L54" s="44">
        <v>116</v>
      </c>
      <c r="M54" s="44">
        <v>0</v>
      </c>
      <c r="N54" s="60">
        <v>0.88888888888888884</v>
      </c>
      <c r="O54" s="60">
        <v>1</v>
      </c>
      <c r="P54" s="61">
        <f t="shared" si="0"/>
        <v>1.3875598086124403</v>
      </c>
      <c r="Q54" s="32">
        <f t="shared" si="1"/>
        <v>1.1722264663441133</v>
      </c>
      <c r="R54" s="79">
        <v>1</v>
      </c>
      <c r="S54" s="32">
        <f>(P54-(MIN($P$5:$P$72)))/(MAX($P$5:$P121)-MIN($P$5:$P$72))</f>
        <v>0.89070246340192105</v>
      </c>
      <c r="T54" s="32">
        <f t="shared" si="2"/>
        <v>0.96912280701754383</v>
      </c>
      <c r="U54" s="32">
        <f t="shared" si="5"/>
        <v>1</v>
      </c>
      <c r="V54" s="83">
        <f t="shared" si="6"/>
        <v>0.93692137168875911</v>
      </c>
    </row>
    <row r="55" spans="1:22" x14ac:dyDescent="0.2">
      <c r="A55" s="57" t="s">
        <v>132</v>
      </c>
      <c r="B55" s="32" t="s">
        <v>145</v>
      </c>
      <c r="C55" s="32" t="s">
        <v>156</v>
      </c>
      <c r="D55" s="44">
        <v>1.5</v>
      </c>
      <c r="E55" s="44">
        <v>22</v>
      </c>
      <c r="F55" s="91"/>
      <c r="G55" s="44"/>
      <c r="H55" s="44">
        <f t="shared" si="3"/>
        <v>164</v>
      </c>
      <c r="I55" s="62">
        <f t="shared" si="4"/>
        <v>73.8</v>
      </c>
      <c r="J55" s="59">
        <v>0.85</v>
      </c>
      <c r="K55" s="59">
        <v>0.77</v>
      </c>
      <c r="L55" s="44">
        <v>59</v>
      </c>
      <c r="M55" s="44">
        <v>7</v>
      </c>
      <c r="N55" s="60">
        <v>0.95744680851063835</v>
      </c>
      <c r="O55" s="60">
        <v>0.90476190476190477</v>
      </c>
      <c r="P55" s="61">
        <f t="shared" si="0"/>
        <v>0.89430894308943087</v>
      </c>
      <c r="Q55" s="32">
        <f t="shared" si="1"/>
        <v>1.1507117353711311</v>
      </c>
      <c r="R55" s="79">
        <v>0.99849999999999994</v>
      </c>
      <c r="S55" s="32">
        <f>(P55-(MIN($P$5:$P$72)))/(MAX($P$5:$P122)-MIN($P$5:$P$72))</f>
        <v>0.51624626163213261</v>
      </c>
      <c r="T55" s="32">
        <f t="shared" si="2"/>
        <v>0.95133578627419624</v>
      </c>
      <c r="U55" s="32">
        <f t="shared" si="5"/>
        <v>0.99849999999999994</v>
      </c>
      <c r="V55" s="83">
        <f t="shared" si="6"/>
        <v>0.760261921557848</v>
      </c>
    </row>
    <row r="56" spans="1:22" x14ac:dyDescent="0.2">
      <c r="A56" s="56" t="s">
        <v>134</v>
      </c>
      <c r="B56" s="72" t="s">
        <v>145</v>
      </c>
      <c r="C56" s="32" t="s">
        <v>156</v>
      </c>
      <c r="D56" s="44">
        <v>2</v>
      </c>
      <c r="E56" s="44">
        <v>22</v>
      </c>
      <c r="F56" s="91"/>
      <c r="G56" s="44"/>
      <c r="H56" s="44">
        <f t="shared" si="3"/>
        <v>160</v>
      </c>
      <c r="I56" s="62">
        <f t="shared" si="4"/>
        <v>72</v>
      </c>
      <c r="J56" s="59">
        <v>0.85</v>
      </c>
      <c r="K56" s="59">
        <v>0.77</v>
      </c>
      <c r="L56" s="44">
        <v>63</v>
      </c>
      <c r="M56" s="44">
        <v>4</v>
      </c>
      <c r="N56" s="60">
        <v>0.85</v>
      </c>
      <c r="O56" s="60">
        <v>0.75</v>
      </c>
      <c r="P56" s="61">
        <f t="shared" si="0"/>
        <v>0.93055555555555558</v>
      </c>
      <c r="Q56" s="32">
        <f t="shared" si="1"/>
        <v>0.98701298701298701</v>
      </c>
      <c r="R56" s="79">
        <v>0.99974999999999992</v>
      </c>
      <c r="S56" s="32">
        <f>(P56-(MIN($P$5:$P$72)))/(MAX($P$5:$P123)-MIN($P$5:$P$72))</f>
        <v>0.54376323074417843</v>
      </c>
      <c r="T56" s="32">
        <f t="shared" si="2"/>
        <v>0.81599999999999995</v>
      </c>
      <c r="U56" s="32">
        <f t="shared" si="5"/>
        <v>0.99974999999999992</v>
      </c>
      <c r="V56" s="83">
        <f t="shared" si="6"/>
        <v>0.71186845383488029</v>
      </c>
    </row>
    <row r="57" spans="1:22" x14ac:dyDescent="0.2">
      <c r="A57" s="56" t="s">
        <v>21</v>
      </c>
      <c r="B57" s="32" t="s">
        <v>90</v>
      </c>
      <c r="C57" s="32" t="s">
        <v>160</v>
      </c>
      <c r="D57" s="44">
        <v>6.5</v>
      </c>
      <c r="E57" s="44">
        <v>22</v>
      </c>
      <c r="F57" s="69">
        <v>42</v>
      </c>
      <c r="G57" s="44">
        <v>8</v>
      </c>
      <c r="H57" s="44">
        <f t="shared" si="3"/>
        <v>74</v>
      </c>
      <c r="I57" s="62">
        <f t="shared" si="4"/>
        <v>49.95</v>
      </c>
      <c r="J57" s="59">
        <v>0.85</v>
      </c>
      <c r="K57" s="59">
        <v>0.77</v>
      </c>
      <c r="L57" s="44">
        <v>34</v>
      </c>
      <c r="M57" s="44">
        <v>10</v>
      </c>
      <c r="N57" s="60">
        <v>0.91304347826086951</v>
      </c>
      <c r="O57" s="60">
        <v>0.6</v>
      </c>
      <c r="P57" s="61">
        <f t="shared" si="0"/>
        <v>0.88088088088088079</v>
      </c>
      <c r="Q57" s="32">
        <f t="shared" si="1"/>
        <v>0.92669478858737175</v>
      </c>
      <c r="R57" s="79">
        <v>0.99974999999999992</v>
      </c>
      <c r="S57" s="32">
        <f>(P57-(MIN($P$5:$P$72)))/(MAX($P$5:$P124)-MIN($P$5:$P$72))</f>
        <v>0.50605221733702432</v>
      </c>
      <c r="T57" s="32">
        <f t="shared" si="2"/>
        <v>0.76613272311212821</v>
      </c>
      <c r="U57" s="32">
        <f t="shared" si="5"/>
        <v>0.99974999999999992</v>
      </c>
      <c r="V57" s="83">
        <f t="shared" si="6"/>
        <v>0.67245822320211868</v>
      </c>
    </row>
    <row r="58" spans="1:22" x14ac:dyDescent="0.2">
      <c r="A58" s="70" t="s">
        <v>137</v>
      </c>
      <c r="B58" s="71" t="s">
        <v>90</v>
      </c>
      <c r="C58" s="32" t="s">
        <v>160</v>
      </c>
      <c r="D58" s="44">
        <v>3</v>
      </c>
      <c r="E58" s="44">
        <v>22</v>
      </c>
      <c r="F58" s="69"/>
      <c r="G58" s="44">
        <v>8</v>
      </c>
      <c r="H58" s="44">
        <f t="shared" si="3"/>
        <v>144</v>
      </c>
      <c r="I58" s="62">
        <f t="shared" si="4"/>
        <v>97.2</v>
      </c>
      <c r="J58" s="59">
        <v>0.85</v>
      </c>
      <c r="K58" s="59">
        <v>0.77</v>
      </c>
      <c r="L58" s="44">
        <v>79</v>
      </c>
      <c r="M58" s="44">
        <v>10</v>
      </c>
      <c r="N58" s="60">
        <v>0.86956521739130432</v>
      </c>
      <c r="O58" s="60">
        <v>0.66666666666666663</v>
      </c>
      <c r="P58" s="61">
        <f t="shared" si="0"/>
        <v>0.91563786008230452</v>
      </c>
      <c r="Q58" s="32">
        <f t="shared" si="1"/>
        <v>0.94440938430708243</v>
      </c>
      <c r="R58" s="79">
        <v>0.99950000000000006</v>
      </c>
      <c r="S58" s="32">
        <f>(P58-(MIN($P$5:$P$72)))/(MAX($P$5:$P125)-MIN($P$5:$P$72))</f>
        <v>0.53243831683825171</v>
      </c>
      <c r="T58" s="32">
        <f t="shared" si="2"/>
        <v>0.78077803203661322</v>
      </c>
      <c r="U58" s="32">
        <f t="shared" si="5"/>
        <v>0.99950000000000006</v>
      </c>
      <c r="V58" s="83">
        <f t="shared" si="6"/>
        <v>0.69089735699368915</v>
      </c>
    </row>
    <row r="59" spans="1:22" x14ac:dyDescent="0.2">
      <c r="A59" s="57" t="s">
        <v>20</v>
      </c>
      <c r="B59" s="32" t="s">
        <v>90</v>
      </c>
      <c r="C59" s="32" t="s">
        <v>160</v>
      </c>
      <c r="D59" s="44">
        <v>14</v>
      </c>
      <c r="E59" s="44">
        <v>22</v>
      </c>
      <c r="F59" s="69">
        <v>27</v>
      </c>
      <c r="G59" s="44">
        <v>8</v>
      </c>
      <c r="H59" s="44">
        <f t="shared" si="3"/>
        <v>29</v>
      </c>
      <c r="I59" s="62">
        <f t="shared" si="4"/>
        <v>19.574999999999999</v>
      </c>
      <c r="J59" s="59">
        <v>0.85</v>
      </c>
      <c r="K59" s="59">
        <v>0.77</v>
      </c>
      <c r="L59" s="44">
        <v>13</v>
      </c>
      <c r="M59" s="44">
        <v>4</v>
      </c>
      <c r="N59" s="60">
        <v>0.88</v>
      </c>
      <c r="O59" s="60">
        <v>0.9</v>
      </c>
      <c r="P59" s="61">
        <f t="shared" si="0"/>
        <v>0.86845466155810991</v>
      </c>
      <c r="Q59" s="32">
        <f t="shared" si="1"/>
        <v>1.1020626432391138</v>
      </c>
      <c r="R59" s="79">
        <v>0.99974999999999992</v>
      </c>
      <c r="S59" s="32">
        <f>(P59-(MIN($P$5:$P$72)))/(MAX($P$5:$P126)-MIN($P$5:$P$72))</f>
        <v>0.49661873183258565</v>
      </c>
      <c r="T59" s="32">
        <f t="shared" si="2"/>
        <v>0.91111578947368421</v>
      </c>
      <c r="U59" s="32">
        <f t="shared" si="5"/>
        <v>0.99974999999999992</v>
      </c>
      <c r="V59" s="83">
        <f t="shared" si="6"/>
        <v>0.73345553458782142</v>
      </c>
    </row>
    <row r="60" spans="1:22" x14ac:dyDescent="0.2">
      <c r="A60" s="56" t="s">
        <v>16</v>
      </c>
      <c r="B60" s="32" t="s">
        <v>90</v>
      </c>
      <c r="C60" s="32" t="s">
        <v>177</v>
      </c>
      <c r="D60" s="44">
        <v>1</v>
      </c>
      <c r="E60" s="44">
        <v>22</v>
      </c>
      <c r="F60" s="69"/>
      <c r="G60" s="44">
        <v>8</v>
      </c>
      <c r="H60" s="44">
        <f t="shared" si="3"/>
        <v>160</v>
      </c>
      <c r="I60" s="62">
        <f t="shared" si="4"/>
        <v>108</v>
      </c>
      <c r="J60" s="59">
        <v>0.85</v>
      </c>
      <c r="K60" s="59">
        <v>0.77</v>
      </c>
      <c r="L60" s="44">
        <v>115</v>
      </c>
      <c r="M60" s="44">
        <v>12</v>
      </c>
      <c r="N60" s="60">
        <v>0.9242424242424242</v>
      </c>
      <c r="O60" s="60">
        <v>0.95</v>
      </c>
      <c r="P60" s="61">
        <f t="shared" si="0"/>
        <v>1.1759259259259258</v>
      </c>
      <c r="Q60" s="32">
        <f t="shared" si="1"/>
        <v>1.1605551311433664</v>
      </c>
      <c r="R60" s="79">
        <v>1</v>
      </c>
      <c r="S60" s="32">
        <f>(P60-(MIN($P$5:$P$72)))/(MAX($P$5:$P127)-MIN($P$5:$P$72))</f>
        <v>0.73003853878304281</v>
      </c>
      <c r="T60" s="32">
        <f t="shared" si="2"/>
        <v>0.95947368421052626</v>
      </c>
      <c r="U60" s="32">
        <f t="shared" si="5"/>
        <v>1</v>
      </c>
      <c r="V60" s="83">
        <f t="shared" si="6"/>
        <v>0.86028050034710613</v>
      </c>
    </row>
    <row r="61" spans="1:22" x14ac:dyDescent="0.2">
      <c r="A61" s="56" t="s">
        <v>92</v>
      </c>
      <c r="B61" s="32" t="s">
        <v>90</v>
      </c>
      <c r="C61" s="32" t="s">
        <v>160</v>
      </c>
      <c r="D61" s="44">
        <v>4</v>
      </c>
      <c r="E61" s="44">
        <v>22</v>
      </c>
      <c r="F61" s="69">
        <v>4</v>
      </c>
      <c r="G61" s="44">
        <v>8</v>
      </c>
      <c r="H61" s="44">
        <f t="shared" si="3"/>
        <v>132</v>
      </c>
      <c r="I61" s="62">
        <f t="shared" si="4"/>
        <v>89.1</v>
      </c>
      <c r="J61" s="59">
        <v>0.85</v>
      </c>
      <c r="K61" s="59">
        <v>0.77</v>
      </c>
      <c r="L61" s="44">
        <v>86</v>
      </c>
      <c r="M61" s="44">
        <v>13</v>
      </c>
      <c r="N61" s="60">
        <v>0.9464285714285714</v>
      </c>
      <c r="O61" s="60">
        <v>0.84615384615384615</v>
      </c>
      <c r="P61" s="61">
        <f t="shared" si="0"/>
        <v>1.1111111111111112</v>
      </c>
      <c r="Q61" s="32">
        <f t="shared" si="1"/>
        <v>1.1061732385261798</v>
      </c>
      <c r="R61" s="79">
        <v>1</v>
      </c>
      <c r="S61" s="32">
        <f>(P61-(MIN($P$5:$P$72)))/(MAX($P$5:$P128)-MIN($P$5:$P$72))</f>
        <v>0.68083374043315426</v>
      </c>
      <c r="T61" s="32">
        <f t="shared" si="2"/>
        <v>0.91451417004048585</v>
      </c>
      <c r="U61" s="32">
        <f t="shared" si="5"/>
        <v>1</v>
      </c>
      <c r="V61" s="83">
        <f t="shared" si="6"/>
        <v>0.81790655971313797</v>
      </c>
    </row>
    <row r="62" spans="1:22" x14ac:dyDescent="0.2">
      <c r="A62" s="56" t="s">
        <v>23</v>
      </c>
      <c r="B62" s="32" t="s">
        <v>90</v>
      </c>
      <c r="C62" s="32" t="s">
        <v>177</v>
      </c>
      <c r="D62" s="44">
        <v>1</v>
      </c>
      <c r="E62" s="44">
        <v>22</v>
      </c>
      <c r="F62" s="69"/>
      <c r="G62" s="44">
        <v>8</v>
      </c>
      <c r="H62" s="44">
        <f t="shared" si="3"/>
        <v>160</v>
      </c>
      <c r="I62" s="62">
        <f t="shared" si="4"/>
        <v>108</v>
      </c>
      <c r="J62" s="59">
        <v>0.85</v>
      </c>
      <c r="K62" s="59">
        <v>0.77</v>
      </c>
      <c r="L62" s="44">
        <v>92</v>
      </c>
      <c r="M62" s="44">
        <v>11</v>
      </c>
      <c r="N62" s="60">
        <v>0.77272727272727271</v>
      </c>
      <c r="O62" s="60">
        <v>0.7</v>
      </c>
      <c r="P62" s="61">
        <f t="shared" si="0"/>
        <v>0.95370370370370372</v>
      </c>
      <c r="Q62" s="32">
        <f t="shared" si="1"/>
        <v>0.90909090909090906</v>
      </c>
      <c r="R62" s="79">
        <v>1</v>
      </c>
      <c r="S62" s="32">
        <f>(P62-(MIN($P$5:$P$72)))/(MAX($P$5:$P129)-MIN($P$5:$P$72))</f>
        <v>0.5613363730119959</v>
      </c>
      <c r="T62" s="32">
        <f t="shared" si="2"/>
        <v>0.75157894736842101</v>
      </c>
      <c r="U62" s="32">
        <f t="shared" si="5"/>
        <v>1</v>
      </c>
      <c r="V62" s="83">
        <f t="shared" si="6"/>
        <v>0.6908118941711876</v>
      </c>
    </row>
    <row r="63" spans="1:22" x14ac:dyDescent="0.2">
      <c r="A63" s="56" t="s">
        <v>14</v>
      </c>
      <c r="B63" s="32" t="s">
        <v>90</v>
      </c>
      <c r="C63" s="32" t="s">
        <v>160</v>
      </c>
      <c r="D63" s="44">
        <v>1</v>
      </c>
      <c r="E63" s="44">
        <v>22</v>
      </c>
      <c r="F63" s="69"/>
      <c r="G63" s="44">
        <v>8</v>
      </c>
      <c r="H63" s="44">
        <f t="shared" si="3"/>
        <v>160</v>
      </c>
      <c r="I63" s="62">
        <f t="shared" si="4"/>
        <v>108</v>
      </c>
      <c r="J63" s="59">
        <v>0.85</v>
      </c>
      <c r="K63" s="59">
        <v>0.77</v>
      </c>
      <c r="L63" s="44">
        <v>95</v>
      </c>
      <c r="M63" s="44">
        <v>13</v>
      </c>
      <c r="N63" s="60">
        <v>0.92452830188679247</v>
      </c>
      <c r="O63" s="60">
        <v>0.6</v>
      </c>
      <c r="P63" s="61">
        <f t="shared" si="0"/>
        <v>1</v>
      </c>
      <c r="Q63" s="32">
        <f t="shared" si="1"/>
        <v>0.93345056719085573</v>
      </c>
      <c r="R63" s="79">
        <v>0.9996250000000001</v>
      </c>
      <c r="S63" s="32">
        <f>(P63-(MIN($P$5:$P$72)))/(MAX($P$5:$P130)-MIN($P$5:$P$72))</f>
        <v>0.59648265754763063</v>
      </c>
      <c r="T63" s="32">
        <f t="shared" si="2"/>
        <v>0.77171797418073484</v>
      </c>
      <c r="U63" s="32">
        <f t="shared" si="5"/>
        <v>0.9996250000000001</v>
      </c>
      <c r="V63" s="83">
        <f t="shared" si="6"/>
        <v>0.71565278427776446</v>
      </c>
    </row>
    <row r="64" spans="1:22" x14ac:dyDescent="0.2">
      <c r="A64" s="56" t="s">
        <v>19</v>
      </c>
      <c r="B64" s="32" t="s">
        <v>90</v>
      </c>
      <c r="C64" s="32" t="s">
        <v>177</v>
      </c>
      <c r="D64" s="44">
        <v>6</v>
      </c>
      <c r="E64" s="44">
        <v>22</v>
      </c>
      <c r="F64" s="69"/>
      <c r="G64" s="44">
        <v>8</v>
      </c>
      <c r="H64" s="44">
        <f t="shared" si="3"/>
        <v>120</v>
      </c>
      <c r="I64" s="62">
        <f t="shared" si="4"/>
        <v>81</v>
      </c>
      <c r="J64" s="59">
        <v>0.85</v>
      </c>
      <c r="K64" s="59">
        <v>0.77</v>
      </c>
      <c r="L64" s="44">
        <v>73</v>
      </c>
      <c r="M64" s="44">
        <v>8</v>
      </c>
      <c r="N64" s="60">
        <v>0.96721311475409832</v>
      </c>
      <c r="O64" s="60">
        <v>0.88888888888888884</v>
      </c>
      <c r="P64" s="61">
        <f t="shared" si="0"/>
        <v>1</v>
      </c>
      <c r="Q64" s="32">
        <f t="shared" si="1"/>
        <v>1.1461494682323998</v>
      </c>
      <c r="R64" s="79">
        <v>0.99900000000000011</v>
      </c>
      <c r="S64" s="32">
        <f>(P64-(MIN($P$5:$P$72)))/(MAX($P$5:$P131)-MIN($P$5:$P$72))</f>
        <v>0.59648265754763063</v>
      </c>
      <c r="T64" s="32">
        <f t="shared" si="2"/>
        <v>0.94756399194708085</v>
      </c>
      <c r="U64" s="32">
        <f t="shared" si="5"/>
        <v>0.99900000000000011</v>
      </c>
      <c r="V64" s="83">
        <f t="shared" si="6"/>
        <v>0.79472099227262027</v>
      </c>
    </row>
    <row r="65" spans="1:22" x14ac:dyDescent="0.2">
      <c r="A65" s="56" t="s">
        <v>24</v>
      </c>
      <c r="B65" s="32" t="s">
        <v>90</v>
      </c>
      <c r="C65" s="32" t="s">
        <v>177</v>
      </c>
      <c r="D65" s="44">
        <v>3</v>
      </c>
      <c r="E65" s="44">
        <v>22</v>
      </c>
      <c r="F65" s="69"/>
      <c r="G65" s="44">
        <v>8</v>
      </c>
      <c r="H65" s="44">
        <f t="shared" si="3"/>
        <v>144</v>
      </c>
      <c r="I65" s="62">
        <f t="shared" si="4"/>
        <v>97.2</v>
      </c>
      <c r="J65" s="59">
        <v>0.85</v>
      </c>
      <c r="K65" s="59">
        <v>0.77</v>
      </c>
      <c r="L65" s="44">
        <v>60</v>
      </c>
      <c r="M65" s="44">
        <v>5</v>
      </c>
      <c r="N65" s="60">
        <v>0.94736842105263153</v>
      </c>
      <c r="O65" s="60">
        <v>0.76190476190476186</v>
      </c>
      <c r="P65" s="61">
        <f t="shared" si="0"/>
        <v>0.66872427983539096</v>
      </c>
      <c r="Q65" s="32">
        <f t="shared" si="1"/>
        <v>1.0520188936818746</v>
      </c>
      <c r="R65" s="79">
        <v>1</v>
      </c>
      <c r="S65" s="32">
        <f>(P65-(MIN($P$5:$P$72)))/(MAX($P$5:$P132)-MIN($P$5:$P$72))</f>
        <v>0.34499146598153274</v>
      </c>
      <c r="T65" s="32">
        <f t="shared" si="2"/>
        <v>0.86974277799762556</v>
      </c>
      <c r="U65" s="32">
        <f t="shared" si="5"/>
        <v>1</v>
      </c>
      <c r="V65" s="83">
        <f t="shared" si="6"/>
        <v>0.64663040979062125</v>
      </c>
    </row>
    <row r="66" spans="1:22" x14ac:dyDescent="0.2">
      <c r="A66" s="56" t="s">
        <v>93</v>
      </c>
      <c r="B66" s="32" t="s">
        <v>90</v>
      </c>
      <c r="C66" s="32" t="s">
        <v>177</v>
      </c>
      <c r="D66" s="44">
        <v>0</v>
      </c>
      <c r="E66" s="44">
        <v>22</v>
      </c>
      <c r="F66" s="69"/>
      <c r="G66" s="44">
        <v>8</v>
      </c>
      <c r="H66" s="44">
        <f t="shared" si="3"/>
        <v>168</v>
      </c>
      <c r="I66" s="62">
        <f t="shared" si="4"/>
        <v>113.4</v>
      </c>
      <c r="J66" s="59">
        <v>0.85</v>
      </c>
      <c r="K66" s="59">
        <v>0.77</v>
      </c>
      <c r="L66" s="44">
        <v>97</v>
      </c>
      <c r="M66" s="44">
        <v>6</v>
      </c>
      <c r="N66" s="60">
        <v>0.86111111111111116</v>
      </c>
      <c r="O66" s="60">
        <v>0.75</v>
      </c>
      <c r="P66" s="61">
        <f t="shared" si="0"/>
        <v>0.90828924162257496</v>
      </c>
      <c r="Q66" s="32">
        <f t="shared" si="1"/>
        <v>0.9935489347254054</v>
      </c>
      <c r="R66" s="79">
        <v>0.95</v>
      </c>
      <c r="S66" s="32">
        <f>(P66-(MIN($P$5:$P$72)))/(MAX($P$5:$P133)-MIN($P$5:$P$72))</f>
        <v>0.52685954151513503</v>
      </c>
      <c r="T66" s="32">
        <f t="shared" si="2"/>
        <v>0.82140350877192991</v>
      </c>
      <c r="U66" s="32">
        <f t="shared" si="5"/>
        <v>0.95</v>
      </c>
      <c r="V66" s="83">
        <f t="shared" si="6"/>
        <v>0.70171837262917924</v>
      </c>
    </row>
    <row r="67" spans="1:22" x14ac:dyDescent="0.2">
      <c r="A67" s="56" t="s">
        <v>154</v>
      </c>
      <c r="B67" s="32" t="s">
        <v>90</v>
      </c>
      <c r="C67" s="32" t="s">
        <v>160</v>
      </c>
      <c r="D67" s="44">
        <v>4</v>
      </c>
      <c r="E67" s="44">
        <v>22</v>
      </c>
      <c r="F67" s="69"/>
      <c r="G67" s="44">
        <v>8</v>
      </c>
      <c r="H67" s="44">
        <f t="shared" ref="H67:H72" si="7">((E67-D67)*8)-SUM(F67:G67)</f>
        <v>136</v>
      </c>
      <c r="I67" s="62">
        <f t="shared" si="4"/>
        <v>91.8</v>
      </c>
      <c r="J67" s="59">
        <v>0.85</v>
      </c>
      <c r="K67" s="59">
        <v>0.77</v>
      </c>
      <c r="L67" s="44">
        <v>61</v>
      </c>
      <c r="M67" s="44">
        <v>16</v>
      </c>
      <c r="N67" s="60">
        <v>0.76923076923076927</v>
      </c>
      <c r="O67" s="60">
        <v>0.41666666666666669</v>
      </c>
      <c r="P67" s="61">
        <f t="shared" si="0"/>
        <v>0.83877995642701531</v>
      </c>
      <c r="Q67" s="32">
        <f t="shared" si="1"/>
        <v>0.72305145834557605</v>
      </c>
      <c r="R67" s="79">
        <v>0.99974999999999992</v>
      </c>
      <c r="S67" s="32">
        <f>(P67-(MIN($P$5:$P$72)))/(MAX($P$5:$P134)-MIN($P$5:$P$72))</f>
        <v>0.47409089022353773</v>
      </c>
      <c r="T67" s="32">
        <f t="shared" si="2"/>
        <v>0.59777327935222679</v>
      </c>
      <c r="U67" s="32">
        <f t="shared" si="5"/>
        <v>0.99974999999999992</v>
      </c>
      <c r="V67" s="83">
        <f t="shared" si="6"/>
        <v>0.58231387630909415</v>
      </c>
    </row>
    <row r="68" spans="1:22" x14ac:dyDescent="0.2">
      <c r="A68" s="56" t="s">
        <v>176</v>
      </c>
      <c r="B68" s="32" t="s">
        <v>90</v>
      </c>
      <c r="C68" s="32" t="s">
        <v>177</v>
      </c>
      <c r="D68" s="44">
        <v>2</v>
      </c>
      <c r="E68" s="44">
        <v>22</v>
      </c>
      <c r="F68" s="69"/>
      <c r="G68" s="44">
        <v>8</v>
      </c>
      <c r="H68" s="44">
        <f t="shared" si="7"/>
        <v>152</v>
      </c>
      <c r="I68" s="62">
        <f t="shared" si="4"/>
        <v>102.6</v>
      </c>
      <c r="J68" s="59">
        <v>0.85</v>
      </c>
      <c r="K68" s="59">
        <v>0.77</v>
      </c>
      <c r="L68" s="44">
        <v>84</v>
      </c>
      <c r="M68" s="44">
        <v>8</v>
      </c>
      <c r="N68" s="60">
        <v>0.88461538461538458</v>
      </c>
      <c r="O68" s="60">
        <v>1</v>
      </c>
      <c r="P68" s="61">
        <f t="shared" si="0"/>
        <v>0.89668615984405464</v>
      </c>
      <c r="Q68" s="32">
        <f t="shared" si="1"/>
        <v>1.1697126403008755</v>
      </c>
      <c r="R68" s="79">
        <v>0.99900000000000011</v>
      </c>
      <c r="S68" s="32">
        <f>(P68-(MIN($P$5:$P$72)))/(MAX($P$5:$P135)-MIN($P$5:$P$72))</f>
        <v>0.51805094889968784</v>
      </c>
      <c r="T68" s="32">
        <f t="shared" si="2"/>
        <v>0.96704453441295535</v>
      </c>
      <c r="U68" s="32">
        <f t="shared" si="5"/>
        <v>0.99900000000000011</v>
      </c>
      <c r="V68" s="83">
        <f>(0.45*S68)+(0.45*T68)+(0.1*U68)</f>
        <v>0.76819296749068944</v>
      </c>
    </row>
    <row r="69" spans="1:22" x14ac:dyDescent="0.2">
      <c r="A69" s="56" t="s">
        <v>178</v>
      </c>
      <c r="B69" s="32" t="s">
        <v>90</v>
      </c>
      <c r="C69" s="32" t="s">
        <v>177</v>
      </c>
      <c r="D69" s="44">
        <v>2</v>
      </c>
      <c r="E69" s="44">
        <v>22</v>
      </c>
      <c r="F69" s="69"/>
      <c r="G69" s="44">
        <v>8</v>
      </c>
      <c r="H69" s="44">
        <f t="shared" si="7"/>
        <v>152</v>
      </c>
      <c r="I69" s="62">
        <v>14</v>
      </c>
      <c r="J69" s="59">
        <v>0.85</v>
      </c>
      <c r="K69" s="59">
        <v>0.77</v>
      </c>
      <c r="L69" s="44">
        <v>3</v>
      </c>
      <c r="M69" s="44">
        <v>0</v>
      </c>
      <c r="N69" s="60"/>
      <c r="O69" s="60"/>
      <c r="P69" s="61">
        <f>SUM(L69+M69)/I69</f>
        <v>0.21428571428571427</v>
      </c>
      <c r="Q69" s="32">
        <f>IF(O69=0,(N69/J69), ((O69/K69)+(N69/J69))/2)</f>
        <v>0</v>
      </c>
      <c r="R69" s="79"/>
      <c r="S69" s="32">
        <f>(P69-(MIN($P$5:$P$72)))/(MAX($P$5:$P136)-MIN($P$5:$P$72))</f>
        <v>0</v>
      </c>
      <c r="T69" s="32">
        <f>(Q69-(MIN($Q$5:$Q$72)))/(MAX($Q$5:$Q$72)-MIN($Q$5:$Q$72))</f>
        <v>0</v>
      </c>
      <c r="U69" s="32">
        <f t="shared" si="5"/>
        <v>0</v>
      </c>
      <c r="V69" s="83">
        <f>(0.45*S69)+(0.45*T69)+(0.1*U69)</f>
        <v>0</v>
      </c>
    </row>
    <row r="70" spans="1:22" x14ac:dyDescent="0.2">
      <c r="A70" s="56" t="s">
        <v>179</v>
      </c>
      <c r="B70" s="32" t="s">
        <v>90</v>
      </c>
      <c r="C70" s="32" t="s">
        <v>177</v>
      </c>
      <c r="D70" s="44">
        <v>2</v>
      </c>
      <c r="E70" s="44">
        <v>22</v>
      </c>
      <c r="F70" s="69"/>
      <c r="G70" s="44">
        <v>8</v>
      </c>
      <c r="H70" s="44">
        <f t="shared" si="7"/>
        <v>152</v>
      </c>
      <c r="I70" s="62">
        <v>14</v>
      </c>
      <c r="J70" s="59">
        <v>0.85</v>
      </c>
      <c r="K70" s="59">
        <v>0.77</v>
      </c>
      <c r="L70" s="44">
        <v>13</v>
      </c>
      <c r="M70" s="44">
        <v>4</v>
      </c>
      <c r="N70" s="60">
        <v>0.75</v>
      </c>
      <c r="O70" s="60"/>
      <c r="P70" s="61">
        <f>SUM(L70+M70)/I70</f>
        <v>1.2142857142857142</v>
      </c>
      <c r="Q70" s="32">
        <f>IF(O70=0,(N70/J70), ((O70/K70)+(N70/J70))/2)</f>
        <v>0.88235294117647056</v>
      </c>
      <c r="R70" s="79"/>
      <c r="S70" s="32">
        <f>(P70-(MIN($P$5:$P$72)))/(MAX($P$5:$P137)-MIN($P$5:$P$72))</f>
        <v>0.7591597459697117</v>
      </c>
      <c r="T70" s="32">
        <f>(Q70-(MIN($Q$5:$Q$72)))/(MAX($Q$5:$Q$72)-MIN($Q$5:$Q$72))</f>
        <v>0.72947368421052627</v>
      </c>
      <c r="U70" s="32">
        <f t="shared" si="5"/>
        <v>0</v>
      </c>
      <c r="V70" s="83">
        <f>(0.45*S70)+(0.45*T70)+(0.1*U70)</f>
        <v>0.66988504358110701</v>
      </c>
    </row>
    <row r="71" spans="1:22" x14ac:dyDescent="0.2">
      <c r="A71" s="56" t="s">
        <v>180</v>
      </c>
      <c r="B71" s="32" t="s">
        <v>90</v>
      </c>
      <c r="C71" s="32" t="s">
        <v>160</v>
      </c>
      <c r="D71" s="44">
        <v>1</v>
      </c>
      <c r="E71" s="44">
        <v>22</v>
      </c>
      <c r="F71" s="69"/>
      <c r="G71" s="44">
        <v>8</v>
      </c>
      <c r="H71" s="44">
        <f t="shared" si="7"/>
        <v>160</v>
      </c>
      <c r="I71" s="62">
        <v>14</v>
      </c>
      <c r="J71" s="59">
        <v>0.85</v>
      </c>
      <c r="K71" s="59">
        <v>0.77</v>
      </c>
      <c r="L71" s="44">
        <v>11</v>
      </c>
      <c r="M71" s="44">
        <v>5</v>
      </c>
      <c r="N71" s="60">
        <v>1</v>
      </c>
      <c r="O71" s="60"/>
      <c r="P71" s="61">
        <f>SUM(L71+M71)/I71</f>
        <v>1.1428571428571428</v>
      </c>
      <c r="Q71" s="32">
        <f>IF(O71=0,(N71/J71), ((O71/K71)+(N71/J71))/2)</f>
        <v>1.1764705882352942</v>
      </c>
      <c r="R71" s="79"/>
      <c r="S71" s="32">
        <f>(P71-(MIN($P$5:$P$72)))/(MAX($P$5:$P138)-MIN($P$5:$P$72))</f>
        <v>0.70493404982901797</v>
      </c>
      <c r="T71" s="32">
        <f>(Q71-(MIN($Q$5:$Q$72)))/(MAX($Q$5:$Q$72)-MIN($Q$5:$Q$72))</f>
        <v>0.9726315789473684</v>
      </c>
      <c r="U71" s="32">
        <f>IF(((R71-(MIN($R$5:$R$71)))/(MAX($R$5:$R$71)-MIN($R$5:$R$71)))&lt;0,0,((R71-(MIN($R$5:$R$71)))/(MAX($R$5:$R$71)-MIN($R$5:$R$71))))</f>
        <v>0</v>
      </c>
      <c r="V71" s="83">
        <f>(0.45*S71)+(0.45*T71)+(0.1*U71)</f>
        <v>0.75490453294937387</v>
      </c>
    </row>
    <row r="72" spans="1:22" x14ac:dyDescent="0.2">
      <c r="A72" s="56" t="s">
        <v>181</v>
      </c>
      <c r="B72" s="32" t="s">
        <v>90</v>
      </c>
      <c r="C72" s="32" t="s">
        <v>160</v>
      </c>
      <c r="D72" s="44">
        <v>1</v>
      </c>
      <c r="E72" s="44">
        <v>22</v>
      </c>
      <c r="F72" s="69"/>
      <c r="G72" s="44">
        <v>8</v>
      </c>
      <c r="H72" s="44">
        <f t="shared" si="7"/>
        <v>160</v>
      </c>
      <c r="I72" s="62">
        <v>61</v>
      </c>
      <c r="J72" s="59">
        <v>0.85</v>
      </c>
      <c r="K72" s="59">
        <v>0.77</v>
      </c>
      <c r="L72" s="44">
        <v>39</v>
      </c>
      <c r="M72" s="44">
        <v>4</v>
      </c>
      <c r="N72" s="60">
        <v>0.83333333333333337</v>
      </c>
      <c r="O72" s="60"/>
      <c r="P72" s="61">
        <f>SUM(L72+M72)/I72</f>
        <v>0.70491803278688525</v>
      </c>
      <c r="Q72" s="32">
        <f>IF(O72=0,(N72/J72), ((O72/K72)+(N72/J72))/2)</f>
        <v>0.98039215686274517</v>
      </c>
      <c r="R72" s="79"/>
      <c r="S72" s="32">
        <f>(P72-(MIN($P$5:$P$72)))/(MAX($P$5:$P139)-MIN($P$5:$P$72))</f>
        <v>0.37246830627787963</v>
      </c>
      <c r="T72" s="32">
        <f>(Q72-(MIN($Q$5:$Q$72)))/(MAX($Q$5:$Q$72)-MIN($Q$5:$Q$72))</f>
        <v>0.81052631578947376</v>
      </c>
      <c r="U72" s="32">
        <f>IF(((R72-(MIN($R$5:$R$71)))/(MAX($R$5:$R$71)-MIN($R$5:$R$71)))&lt;0,0,((R72-(MIN($R$5:$R$71)))/(MAX($R$5:$R$71)-MIN($R$5:$R$71))))</f>
        <v>0</v>
      </c>
      <c r="V72" s="83">
        <f>(0.45*S72)+(0.45*T72)+(0.1*U72)</f>
        <v>0.53234757993030901</v>
      </c>
    </row>
  </sheetData>
  <autoFilter ref="A4:V72" xr:uid="{00000000-0009-0000-0000-000008000000}"/>
  <mergeCells count="3">
    <mergeCell ref="I3:K3"/>
    <mergeCell ref="L3:O3"/>
    <mergeCell ref="P3:U3"/>
  </mergeCells>
  <conditionalFormatting sqref="B25:C28 B7:C1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{9AB8F095-45A0-42A3-8250-4278DB47759A}</x14:id>
        </ext>
      </extLst>
    </cfRule>
  </conditionalFormatting>
  <conditionalFormatting sqref="B6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{CFD4D896-F05C-4916-9649-0857A2D1B100}</x14:id>
        </ext>
      </extLst>
    </cfRule>
  </conditionalFormatting>
  <conditionalFormatting sqref="B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{F34F6217-18E6-424A-ADE4-6F393F722BF5}</x14:id>
        </ext>
      </extLst>
    </cfRule>
  </conditionalFormatting>
  <conditionalFormatting sqref="A59">
    <cfRule type="duplicateValues" dxfId="31" priority="13"/>
  </conditionalFormatting>
  <conditionalFormatting sqref="A63:A66 A4:A5">
    <cfRule type="duplicateValues" dxfId="30" priority="17"/>
  </conditionalFormatting>
  <conditionalFormatting sqref="B21:B22 B16:B1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{0FDEEE3E-2B6C-4E31-9679-3CCCE1EE29E8}</x14:id>
        </ext>
      </extLst>
    </cfRule>
  </conditionalFormatting>
  <conditionalFormatting sqref="A21:A22 A16:A18">
    <cfRule type="duplicateValues" dxfId="29" priority="11"/>
  </conditionalFormatting>
  <conditionalFormatting sqref="C21:C22 C16:C1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{18C9A252-5E5F-436F-9780-AA9FC7733B5A}</x14:id>
        </ext>
      </extLst>
    </cfRule>
  </conditionalFormatting>
  <conditionalFormatting sqref="B6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{1D25A91B-40E6-45D8-8499-47B57FE95C6C}</x14:id>
        </ext>
      </extLst>
    </cfRule>
  </conditionalFormatting>
  <conditionalFormatting sqref="A68">
    <cfRule type="duplicateValues" dxfId="28" priority="9"/>
  </conditionalFormatting>
  <conditionalFormatting sqref="C6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{1BB7FFF1-BB6B-4A38-B746-FF435753FE6F}</x14:id>
        </ext>
      </extLst>
    </cfRule>
  </conditionalFormatting>
  <conditionalFormatting sqref="B6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{6E30E788-9DAB-4CE5-9663-89A129AF86F3}</x14:id>
        </ext>
      </extLst>
    </cfRule>
  </conditionalFormatting>
  <conditionalFormatting sqref="A67">
    <cfRule type="duplicateValues" dxfId="27" priority="6"/>
  </conditionalFormatting>
  <conditionalFormatting sqref="B60:B62 C68 B50:B55 B56:C58 C4:C5 C59:C6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{104AA4CC-9CE6-4666-A046-E78CBDFE9A0E}</x14:id>
        </ext>
      </extLst>
    </cfRule>
  </conditionalFormatting>
  <conditionalFormatting sqref="B69:B7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{76000F06-36FE-47DD-91B0-89B5B3BCF223}</x14:id>
        </ext>
      </extLst>
    </cfRule>
  </conditionalFormatting>
  <conditionalFormatting sqref="A69:A72">
    <cfRule type="duplicateValues" dxfId="26" priority="20"/>
  </conditionalFormatting>
  <conditionalFormatting sqref="C69:C72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{7BC76D8E-5BF3-497D-805C-C53CF11DA09A}</x14:id>
        </ext>
      </extLst>
    </cfRule>
  </conditionalFormatting>
  <conditionalFormatting sqref="B43:C4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{AC82FCCD-D022-475C-A88A-237A3CB85629}</x14:id>
        </ext>
      </extLst>
    </cfRule>
  </conditionalFormatting>
  <conditionalFormatting sqref="B47:B49 C47:C55 B12:C15 B23:C24 B29:C42 B45:C4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{B8AC8720-CF6B-4A5C-8230-936DECD54F3F}</x14:id>
        </ext>
      </extLst>
    </cfRule>
  </conditionalFormatting>
  <conditionalFormatting sqref="B19:B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{44EBAD1D-48A4-4018-96AB-C01C1F905582}</x14:id>
        </ext>
      </extLst>
    </cfRule>
  </conditionalFormatting>
  <conditionalFormatting sqref="A19:A20">
    <cfRule type="duplicateValues" dxfId="25" priority="2"/>
  </conditionalFormatting>
  <conditionalFormatting sqref="C19:C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{12783EB0-FE68-400C-99B5-B04A0F4DC401}</x14:id>
        </ext>
      </extLst>
    </cfRule>
  </conditionalFormatting>
  <hyperlinks>
    <hyperlink ref="A1" location="'2019'!A1" display="'2019'!A1" xr:uid="{00000000-0004-0000-0800-000000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B8F095-45A0-42A3-8250-4278DB4775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B25:C28 B7:C11</xm:sqref>
        </x14:conditionalFormatting>
        <x14:conditionalFormatting xmlns:xm="http://schemas.microsoft.com/office/excel/2006/main">
          <x14:cfRule type="dataBar" id="{CFD4D896-F05C-4916-9649-0857A2D1B1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F34F6217-18E6-424A-ADE4-6F393F722B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0FDEEE3E-2B6C-4E31-9679-3CCCE1EE29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B21:B22 B16:B18</xm:sqref>
        </x14:conditionalFormatting>
        <x14:conditionalFormatting xmlns:xm="http://schemas.microsoft.com/office/excel/2006/main">
          <x14:cfRule type="dataBar" id="{18C9A252-5E5F-436F-9780-AA9FC7733B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C21:C22 C16:C18</xm:sqref>
        </x14:conditionalFormatting>
        <x14:conditionalFormatting xmlns:xm="http://schemas.microsoft.com/office/excel/2006/main">
          <x14:cfRule type="dataBar" id="{1D25A91B-40E6-45D8-8499-47B57FE95C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1BB7FFF1-BB6B-4A38-B746-FF435753FE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C67</xm:sqref>
        </x14:conditionalFormatting>
        <x14:conditionalFormatting xmlns:xm="http://schemas.microsoft.com/office/excel/2006/main">
          <x14:cfRule type="dataBar" id="{6E30E788-9DAB-4CE5-9663-89A129AF86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104AA4CC-9CE6-4666-A046-E78CBDFE9A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B60:B62 C68 B50:B55 B56:C58 C4:C5 C59:C66</xm:sqref>
        </x14:conditionalFormatting>
        <x14:conditionalFormatting xmlns:xm="http://schemas.microsoft.com/office/excel/2006/main">
          <x14:cfRule type="dataBar" id="{76000F06-36FE-47DD-91B0-89B5B3BCF2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B69:B72</xm:sqref>
        </x14:conditionalFormatting>
        <x14:conditionalFormatting xmlns:xm="http://schemas.microsoft.com/office/excel/2006/main">
          <x14:cfRule type="dataBar" id="{7BC76D8E-5BF3-497D-805C-C53CF11DA0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C69:C72</xm:sqref>
        </x14:conditionalFormatting>
        <x14:conditionalFormatting xmlns:xm="http://schemas.microsoft.com/office/excel/2006/main">
          <x14:cfRule type="dataBar" id="{AC82FCCD-D022-475C-A88A-237A3CB856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B43:C44</xm:sqref>
        </x14:conditionalFormatting>
        <x14:conditionalFormatting xmlns:xm="http://schemas.microsoft.com/office/excel/2006/main">
          <x14:cfRule type="dataBar" id="{B8AC8720-CF6B-4A5C-8230-936DECD54F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B47:B49 C47:C55 B12:C15 B23:C24 B29:C42 B45:C46</xm:sqref>
        </x14:conditionalFormatting>
        <x14:conditionalFormatting xmlns:xm="http://schemas.microsoft.com/office/excel/2006/main">
          <x14:cfRule type="dataBar" id="{44EBAD1D-48A4-4018-96AB-C01C1F9055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B19:B20</xm:sqref>
        </x14:conditionalFormatting>
        <x14:conditionalFormatting xmlns:xm="http://schemas.microsoft.com/office/excel/2006/main">
          <x14:cfRule type="dataBar" id="{12783EB0-FE68-400C-99B5-B04A0F4DC4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C19:C20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2019</vt:lpstr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N, Srikanth</dc:creator>
  <cp:lastModifiedBy>Vaibhav, Kumar</cp:lastModifiedBy>
  <cp:lastPrinted>2019-12-13T14:18:44Z</cp:lastPrinted>
  <dcterms:created xsi:type="dcterms:W3CDTF">2019-03-18T11:56:08Z</dcterms:created>
  <dcterms:modified xsi:type="dcterms:W3CDTF">2019-12-28T09:25:45Z</dcterms:modified>
</cp:coreProperties>
</file>