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2017b73b309ff3c/Excel/"/>
    </mc:Choice>
  </mc:AlternateContent>
  <xr:revisionPtr revIDLastSave="752" documentId="8_{DE0A6722-9C06-4C3E-9DDD-FA93223CC819}" xr6:coauthVersionLast="47" xr6:coauthVersionMax="47" xr10:uidLastSave="{476B5415-1680-49E3-ABB0-A82A33D2B094}"/>
  <bookViews>
    <workbookView xWindow="-110" yWindow="-110" windowWidth="19420" windowHeight="10300" tabRatio="715" xr2:uid="{87AE7F5A-3EEC-4483-9A4F-98FF76A9BDD6}"/>
  </bookViews>
  <sheets>
    <sheet name="ANALYSIS" sheetId="9" r:id="rId1"/>
    <sheet name="course_enrollment" sheetId="8" r:id="rId2"/>
    <sheet name="student" sheetId="2" r:id="rId3"/>
    <sheet name="academic_semester" sheetId="3" r:id="rId4"/>
    <sheet name="course" sheetId="4" r:id="rId5"/>
    <sheet name="lecturer" sheetId="5" r:id="rId6"/>
    <sheet name="course_edition" sheetId="6" r:id="rId7"/>
    <sheet name="meta" sheetId="7" r:id="rId8"/>
  </sheets>
  <definedNames>
    <definedName name="_xlnm._FilterDatabase" localSheetId="1" hidden="1">course_enrollment!$A$1:$S$101</definedName>
    <definedName name="_xlnm._FilterDatabase" localSheetId="2" hidden="1">student!$A$1:$F$1</definedName>
    <definedName name="_xlchart.v1.0" hidden="1">course_enrollment!$D$2:$D$47</definedName>
    <definedName name="_xlchart.v1.1" hidden="1">course_enrollment!$D$48:$D$101</definedName>
    <definedName name="_xlchart.v1.2" hidden="1">course_enrollment!$C$2:$C$101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0" i="9" l="1" a="1"/>
  <c r="F60" i="9" s="1"/>
  <c r="H16" i="8"/>
  <c r="I16" i="8" s="1"/>
  <c r="H17" i="8"/>
  <c r="I17" i="8" s="1"/>
  <c r="H18" i="8"/>
  <c r="I18" i="8" s="1"/>
  <c r="H19" i="8"/>
  <c r="I19" i="8" s="1"/>
  <c r="H20" i="8"/>
  <c r="I20" i="8" s="1"/>
  <c r="H21" i="8"/>
  <c r="I21" i="8" s="1"/>
  <c r="H22" i="8"/>
  <c r="I22" i="8" s="1"/>
  <c r="H23" i="8"/>
  <c r="I23" i="8" s="1"/>
  <c r="H24" i="8"/>
  <c r="I24" i="8" s="1"/>
  <c r="H25" i="8"/>
  <c r="I25" i="8" s="1"/>
  <c r="H26" i="8"/>
  <c r="I26" i="8" s="1"/>
  <c r="H27" i="8"/>
  <c r="I27" i="8" s="1"/>
  <c r="H28" i="8"/>
  <c r="I28" i="8" s="1"/>
  <c r="H29" i="8"/>
  <c r="I29" i="8" s="1"/>
  <c r="H30" i="8"/>
  <c r="I30" i="8" s="1"/>
  <c r="H31" i="8"/>
  <c r="I31" i="8" s="1"/>
  <c r="H32" i="8"/>
  <c r="I32" i="8" s="1"/>
  <c r="H33" i="8"/>
  <c r="I33" i="8" s="1"/>
  <c r="H34" i="8"/>
  <c r="I34" i="8" s="1"/>
  <c r="H35" i="8"/>
  <c r="I35" i="8" s="1"/>
  <c r="H36" i="8"/>
  <c r="I36" i="8" s="1"/>
  <c r="H37" i="8"/>
  <c r="I37" i="8" s="1"/>
  <c r="H38" i="8"/>
  <c r="I38" i="8" s="1"/>
  <c r="H39" i="8"/>
  <c r="I39" i="8" s="1"/>
  <c r="H40" i="8"/>
  <c r="I40" i="8" s="1"/>
  <c r="H41" i="8"/>
  <c r="I41" i="8" s="1"/>
  <c r="H42" i="8"/>
  <c r="I42" i="8" s="1"/>
  <c r="H43" i="8"/>
  <c r="I43" i="8" s="1"/>
  <c r="H44" i="8"/>
  <c r="I44" i="8" s="1"/>
  <c r="H45" i="8"/>
  <c r="I45" i="8" s="1"/>
  <c r="H46" i="8"/>
  <c r="I46" i="8" s="1"/>
  <c r="H47" i="8"/>
  <c r="I47" i="8" s="1"/>
  <c r="H48" i="8"/>
  <c r="I48" i="8" s="1"/>
  <c r="H49" i="8"/>
  <c r="I49" i="8" s="1"/>
  <c r="H50" i="8"/>
  <c r="I50" i="8" s="1"/>
  <c r="H51" i="8"/>
  <c r="I51" i="8" s="1"/>
  <c r="H52" i="8"/>
  <c r="I52" i="8" s="1"/>
  <c r="H53" i="8"/>
  <c r="I53" i="8" s="1"/>
  <c r="H54" i="8"/>
  <c r="I54" i="8" s="1"/>
  <c r="H55" i="8"/>
  <c r="I55" i="8" s="1"/>
  <c r="H56" i="8"/>
  <c r="I56" i="8" s="1"/>
  <c r="H57" i="8"/>
  <c r="I57" i="8" s="1"/>
  <c r="H58" i="8"/>
  <c r="I58" i="8" s="1"/>
  <c r="H59" i="8"/>
  <c r="I59" i="8" s="1"/>
  <c r="H60" i="8"/>
  <c r="I60" i="8" s="1"/>
  <c r="H61" i="8"/>
  <c r="I61" i="8" s="1"/>
  <c r="H62" i="8"/>
  <c r="I62" i="8" s="1"/>
  <c r="H63" i="8"/>
  <c r="I63" i="8" s="1"/>
  <c r="H64" i="8"/>
  <c r="I64" i="8" s="1"/>
  <c r="H65" i="8"/>
  <c r="I65" i="8" s="1"/>
  <c r="H66" i="8"/>
  <c r="I66" i="8" s="1"/>
  <c r="H67" i="8"/>
  <c r="I67" i="8" s="1"/>
  <c r="H68" i="8"/>
  <c r="I68" i="8" s="1"/>
  <c r="H69" i="8"/>
  <c r="I69" i="8" s="1"/>
  <c r="H70" i="8"/>
  <c r="I70" i="8" s="1"/>
  <c r="H71" i="8"/>
  <c r="I71" i="8" s="1"/>
  <c r="H72" i="8"/>
  <c r="I72" i="8" s="1"/>
  <c r="H73" i="8"/>
  <c r="I73" i="8" s="1"/>
  <c r="H74" i="8"/>
  <c r="I74" i="8" s="1"/>
  <c r="H75" i="8"/>
  <c r="I75" i="8" s="1"/>
  <c r="H76" i="8"/>
  <c r="I76" i="8" s="1"/>
  <c r="H77" i="8"/>
  <c r="I77" i="8" s="1"/>
  <c r="H78" i="8"/>
  <c r="I78" i="8" s="1"/>
  <c r="H79" i="8"/>
  <c r="I79" i="8" s="1"/>
  <c r="H80" i="8"/>
  <c r="I80" i="8" s="1"/>
  <c r="H81" i="8"/>
  <c r="I81" i="8" s="1"/>
  <c r="H82" i="8"/>
  <c r="I82" i="8" s="1"/>
  <c r="H83" i="8"/>
  <c r="I83" i="8" s="1"/>
  <c r="H84" i="8"/>
  <c r="I84" i="8" s="1"/>
  <c r="H85" i="8"/>
  <c r="I85" i="8" s="1"/>
  <c r="H86" i="8"/>
  <c r="I86" i="8" s="1"/>
  <c r="H87" i="8"/>
  <c r="I87" i="8" s="1"/>
  <c r="H88" i="8"/>
  <c r="I88" i="8" s="1"/>
  <c r="H89" i="8"/>
  <c r="I89" i="8" s="1"/>
  <c r="H90" i="8"/>
  <c r="I90" i="8" s="1"/>
  <c r="H91" i="8"/>
  <c r="I91" i="8" s="1"/>
  <c r="H92" i="8"/>
  <c r="I92" i="8" s="1"/>
  <c r="H93" i="8"/>
  <c r="I93" i="8" s="1"/>
  <c r="H94" i="8"/>
  <c r="I94" i="8" s="1"/>
  <c r="H95" i="8"/>
  <c r="I95" i="8" s="1"/>
  <c r="H96" i="8"/>
  <c r="I96" i="8" s="1"/>
  <c r="H97" i="8"/>
  <c r="I97" i="8" s="1"/>
  <c r="H98" i="8"/>
  <c r="I98" i="8" s="1"/>
  <c r="H99" i="8"/>
  <c r="I99" i="8" s="1"/>
  <c r="H100" i="8"/>
  <c r="I100" i="8" s="1"/>
  <c r="H101" i="8"/>
  <c r="I101" i="8" s="1"/>
  <c r="H3" i="8"/>
  <c r="I3" i="8" s="1"/>
  <c r="H4" i="8"/>
  <c r="I4" i="8" s="1"/>
  <c r="H5" i="8"/>
  <c r="I5" i="8" s="1"/>
  <c r="H6" i="8"/>
  <c r="I6" i="8" s="1"/>
  <c r="H7" i="8"/>
  <c r="I7" i="8" s="1"/>
  <c r="H8" i="8"/>
  <c r="I8" i="8" s="1"/>
  <c r="H9" i="8"/>
  <c r="I9" i="8" s="1"/>
  <c r="H10" i="8"/>
  <c r="I10" i="8" s="1"/>
  <c r="H11" i="8"/>
  <c r="I11" i="8" s="1"/>
  <c r="H12" i="8"/>
  <c r="I12" i="8" s="1"/>
  <c r="H13" i="8"/>
  <c r="I13" i="8" s="1"/>
  <c r="H14" i="8"/>
  <c r="I14" i="8" s="1"/>
  <c r="H15" i="8"/>
  <c r="I15" i="8" s="1"/>
  <c r="H2" i="8"/>
  <c r="I2" i="8" s="1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I2" i="2"/>
  <c r="E5" i="9" s="1" a="1"/>
  <c r="E5" i="9" s="1"/>
  <c r="I6" i="2"/>
  <c r="I5" i="2"/>
  <c r="I4" i="2"/>
  <c r="I3" i="2"/>
  <c r="H2" i="2" a="1"/>
  <c r="H2" i="2" s="1"/>
  <c r="I7" i="2"/>
  <c r="G2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3" i="2"/>
  <c r="G3" i="8"/>
  <c r="G4" i="8"/>
  <c r="G5" i="8"/>
  <c r="G6" i="8"/>
  <c r="G7" i="8"/>
  <c r="G8" i="8"/>
  <c r="G9" i="8"/>
  <c r="G10" i="8"/>
  <c r="G11" i="8"/>
  <c r="G12" i="8"/>
  <c r="G13" i="8"/>
  <c r="G14" i="8"/>
  <c r="G2" i="8"/>
  <c r="C11" i="9"/>
  <c r="C8" i="9"/>
  <c r="C5" i="9"/>
  <c r="E20" i="9"/>
  <c r="D20" i="9"/>
  <c r="E19" i="9"/>
  <c r="D19" i="9"/>
  <c r="E18" i="9"/>
  <c r="D18" i="9"/>
  <c r="E17" i="9"/>
  <c r="D17" i="9"/>
  <c r="J2" i="8" l="1" a="1"/>
  <c r="J2" i="8" s="1"/>
  <c r="L16" i="8"/>
  <c r="L20" i="8"/>
  <c r="L18" i="8"/>
  <c r="L19" i="8"/>
  <c r="L17" i="8"/>
  <c r="L14" i="8"/>
  <c r="L15" i="8"/>
  <c r="L11" i="9"/>
  <c r="G6" i="9" s="1"/>
  <c r="L6" i="8" l="1" a="1"/>
  <c r="L6" i="8" s="1"/>
  <c r="L9" i="8" a="1"/>
  <c r="L9" i="8" s="1"/>
  <c r="L7" i="8" a="1"/>
  <c r="L7" i="8" s="1"/>
  <c r="L11" i="8" a="1"/>
  <c r="L11" i="8" s="1"/>
  <c r="S10" i="8"/>
  <c r="R8" i="8"/>
  <c r="Q7" i="8"/>
  <c r="P6" i="8"/>
  <c r="O5" i="8"/>
  <c r="N8" i="8"/>
  <c r="M6" i="8"/>
  <c r="Q6" i="8"/>
  <c r="L3" i="8" a="1"/>
  <c r="L3" i="8" s="1"/>
  <c r="S3" i="8"/>
  <c r="S11" i="8"/>
  <c r="R9" i="8"/>
  <c r="Q8" i="8"/>
  <c r="P7" i="8"/>
  <c r="O6" i="8"/>
  <c r="N9" i="8"/>
  <c r="M7" i="8"/>
  <c r="R7" i="8"/>
  <c r="N7" i="8"/>
  <c r="M5" i="8"/>
  <c r="S4" i="8"/>
  <c r="R10" i="8"/>
  <c r="Q9" i="8"/>
  <c r="P8" i="8"/>
  <c r="O7" i="8"/>
  <c r="N10" i="8"/>
  <c r="M8" i="8"/>
  <c r="S5" i="8"/>
  <c r="R3" i="8"/>
  <c r="R11" i="8"/>
  <c r="Q10" i="8"/>
  <c r="P9" i="8"/>
  <c r="O8" i="8"/>
  <c r="N3" i="8"/>
  <c r="N11" i="8"/>
  <c r="M9" i="8"/>
  <c r="S6" i="8"/>
  <c r="R4" i="8"/>
  <c r="Q3" i="8"/>
  <c r="Q11" i="8"/>
  <c r="P10" i="8"/>
  <c r="O9" i="8"/>
  <c r="N4" i="8"/>
  <c r="M10" i="8"/>
  <c r="S7" i="8"/>
  <c r="R5" i="8"/>
  <c r="Q4" i="8"/>
  <c r="P3" i="8"/>
  <c r="P11" i="8"/>
  <c r="O10" i="8"/>
  <c r="N5" i="8"/>
  <c r="M3" i="8"/>
  <c r="M11" i="8"/>
  <c r="S9" i="8"/>
  <c r="P5" i="8"/>
  <c r="O4" i="8"/>
  <c r="S8" i="8"/>
  <c r="R6" i="8"/>
  <c r="Q5" i="8"/>
  <c r="P4" i="8"/>
  <c r="O3" i="8"/>
  <c r="O11" i="8"/>
  <c r="N6" i="8"/>
  <c r="M4" i="8"/>
  <c r="L5" i="8" a="1"/>
  <c r="L5" i="8" s="1"/>
  <c r="K3" i="8" a="1"/>
  <c r="K3" i="8" s="1"/>
  <c r="L10" i="8" a="1"/>
  <c r="L10" i="8" s="1"/>
  <c r="L8" i="8" a="1"/>
  <c r="L8" i="8" s="1"/>
  <c r="L4" i="8" a="1"/>
  <c r="L4" i="8" s="1"/>
  <c r="K11" i="8" a="1"/>
  <c r="K11" i="8" s="1"/>
  <c r="K5" i="8" a="1"/>
  <c r="K5" i="8" s="1"/>
  <c r="K4" i="8" a="1"/>
  <c r="K4" i="8" s="1"/>
  <c r="K10" i="8" a="1"/>
  <c r="K10" i="8" s="1"/>
  <c r="K6" i="8" a="1"/>
  <c r="K6" i="8" s="1"/>
  <c r="K7" i="8" a="1"/>
  <c r="K7" i="8" s="1"/>
  <c r="K8" i="8" a="1"/>
  <c r="K8" i="8" s="1"/>
  <c r="K9" i="8" a="1"/>
  <c r="K9" i="8" s="1"/>
  <c r="L40" i="9" a="1"/>
  <c r="G7" i="9"/>
  <c r="G8" i="9"/>
  <c r="G9" i="9"/>
  <c r="G10" i="9"/>
  <c r="G5" i="9"/>
  <c r="C61" i="9" l="1" a="1"/>
  <c r="C61" i="9" s="1"/>
  <c r="M2" i="8"/>
  <c r="Q2" i="8"/>
  <c r="P2" i="8"/>
  <c r="S2" i="8"/>
  <c r="O2" i="8"/>
  <c r="N2" i="8"/>
  <c r="R2" i="8"/>
  <c r="K2" i="8" a="1"/>
  <c r="K2" i="8" s="1"/>
  <c r="L2" i="8" a="1"/>
  <c r="L2" i="8" s="1"/>
  <c r="I47" i="9"/>
  <c r="N45" i="9" s="1"/>
  <c r="L40" i="9"/>
  <c r="N46" i="9" l="1"/>
  <c r="N40" i="9"/>
  <c r="N43" i="9"/>
  <c r="N44" i="9"/>
  <c r="N41" i="9"/>
  <c r="N42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<sst xmlns="http://schemas.openxmlformats.org/spreadsheetml/2006/main" count="721" uniqueCount="451">
  <si>
    <t>course_edition_id</t>
  </si>
  <si>
    <t>student_id</t>
  </si>
  <si>
    <t>midterm_grade</t>
  </si>
  <si>
    <t>final_grade</t>
  </si>
  <si>
    <t>course_letter_grade</t>
  </si>
  <si>
    <t>passed</t>
  </si>
  <si>
    <t>null</t>
  </si>
  <si>
    <t>C-</t>
  </si>
  <si>
    <t>t</t>
  </si>
  <si>
    <t>F</t>
  </si>
  <si>
    <t>f</t>
  </si>
  <si>
    <t>D</t>
  </si>
  <si>
    <t>C</t>
  </si>
  <si>
    <t>B+</t>
  </si>
  <si>
    <t>A</t>
  </si>
  <si>
    <t>B</t>
  </si>
  <si>
    <t>C+</t>
  </si>
  <si>
    <t>B-</t>
  </si>
  <si>
    <t>A-</t>
  </si>
  <si>
    <t>id</t>
  </si>
  <si>
    <t>first_name</t>
  </si>
  <si>
    <t>last_name</t>
  </si>
  <si>
    <t>email</t>
  </si>
  <si>
    <t>birth_date</t>
  </si>
  <si>
    <t>start_date</t>
  </si>
  <si>
    <t>Ruperto</t>
  </si>
  <si>
    <t>Phillins</t>
  </si>
  <si>
    <t>rphillins0@addthis.com</t>
  </si>
  <si>
    <t>Noel</t>
  </si>
  <si>
    <t>Durrand</t>
  </si>
  <si>
    <t>ndurrand1@umn.edu</t>
  </si>
  <si>
    <t>Garland</t>
  </si>
  <si>
    <t>Ferrier</t>
  </si>
  <si>
    <t>gferrier2@amazon.com</t>
  </si>
  <si>
    <t>Darrelle</t>
  </si>
  <si>
    <t>Todarini</t>
  </si>
  <si>
    <t>dtodarini3@ebay.com</t>
  </si>
  <si>
    <t>Ed</t>
  </si>
  <si>
    <t>Filipowicz</t>
  </si>
  <si>
    <t>efilipowicz4@ezinearticles.com</t>
  </si>
  <si>
    <t>Ruby</t>
  </si>
  <si>
    <t>Tuddall</t>
  </si>
  <si>
    <t>rtuddall5@phoca.cz</t>
  </si>
  <si>
    <t>Sibbie</t>
  </si>
  <si>
    <t>McGrotty</t>
  </si>
  <si>
    <t>smcgrotty6@about.com</t>
  </si>
  <si>
    <t>Ware</t>
  </si>
  <si>
    <t>Flavelle</t>
  </si>
  <si>
    <t>wflavelle7@comcast.net</t>
  </si>
  <si>
    <t>Noelyn</t>
  </si>
  <si>
    <t>Bentall</t>
  </si>
  <si>
    <t>nbentall8@china.com.cn</t>
  </si>
  <si>
    <t>Shurlocke</t>
  </si>
  <si>
    <t>Luscott</t>
  </si>
  <si>
    <t>sluscott9@miitbeian.gov.cn</t>
  </si>
  <si>
    <t>Jeniffer</t>
  </si>
  <si>
    <t>Veevers</t>
  </si>
  <si>
    <t>jveeversa@independent.co.uk</t>
  </si>
  <si>
    <t>Kile</t>
  </si>
  <si>
    <t>Mingardi</t>
  </si>
  <si>
    <t>kmingardib@ameblo.jp</t>
  </si>
  <si>
    <t>Bogart</t>
  </si>
  <si>
    <t>Romney</t>
  </si>
  <si>
    <t>bromneyc@icio.us</t>
  </si>
  <si>
    <t>Torrence</t>
  </si>
  <si>
    <t>Dinsdale</t>
  </si>
  <si>
    <t>tdinsdaled@pcworld.com</t>
  </si>
  <si>
    <t>Cyndi</t>
  </si>
  <si>
    <t>Attawell</t>
  </si>
  <si>
    <t>cattawelle@unc.edu</t>
  </si>
  <si>
    <t>Gennie</t>
  </si>
  <si>
    <t>Vasilenko</t>
  </si>
  <si>
    <t>gvasilenkof@oracle.com</t>
  </si>
  <si>
    <t>Jerry</t>
  </si>
  <si>
    <t>Dimock</t>
  </si>
  <si>
    <t>jdimockg@vimeo.com</t>
  </si>
  <si>
    <t>Worth</t>
  </si>
  <si>
    <t>Garber</t>
  </si>
  <si>
    <t>wgarberh@people.com.cn</t>
  </si>
  <si>
    <t>Bear</t>
  </si>
  <si>
    <t>Mussilli</t>
  </si>
  <si>
    <t>bmussillii@berkeley.edu</t>
  </si>
  <si>
    <t>Hally</t>
  </si>
  <si>
    <t>Gallemore</t>
  </si>
  <si>
    <t>hgallemorej@drupal.org</t>
  </si>
  <si>
    <t>Nadya</t>
  </si>
  <si>
    <t>Rawstron</t>
  </si>
  <si>
    <t>nrawstronk@theglobeandmail.com</t>
  </si>
  <si>
    <t>Tanitansy</t>
  </si>
  <si>
    <t>Levay</t>
  </si>
  <si>
    <t>tlevayl@cnn.com</t>
  </si>
  <si>
    <t>Bertrand</t>
  </si>
  <si>
    <t>Aneley</t>
  </si>
  <si>
    <t>baneleym@yandex.ru</t>
  </si>
  <si>
    <t>Mata</t>
  </si>
  <si>
    <t>Blood</t>
  </si>
  <si>
    <t>mbloodn@ebay.com</t>
  </si>
  <si>
    <t>Eydie</t>
  </si>
  <si>
    <t>Seniour</t>
  </si>
  <si>
    <t>eseniouro@friendfeed.com</t>
  </si>
  <si>
    <t>Robin</t>
  </si>
  <si>
    <t>Meys</t>
  </si>
  <si>
    <t>rmeysp@fotki.com</t>
  </si>
  <si>
    <t>Arlie</t>
  </si>
  <si>
    <t>Bucklan</t>
  </si>
  <si>
    <t>abucklanq@cbc.ca</t>
  </si>
  <si>
    <t>Ingemar</t>
  </si>
  <si>
    <t>Courtman</t>
  </si>
  <si>
    <t>icourtmanr@github.io</t>
  </si>
  <si>
    <t>Dierdre</t>
  </si>
  <si>
    <t>Matasov</t>
  </si>
  <si>
    <t>dmatasovs@java.com</t>
  </si>
  <si>
    <t>Kahaleel</t>
  </si>
  <si>
    <t>McGeachy</t>
  </si>
  <si>
    <t>kmcgeachyt@squarespace.com</t>
  </si>
  <si>
    <t>Olga</t>
  </si>
  <si>
    <t>Diwell</t>
  </si>
  <si>
    <t>odiwellu@mysql.com</t>
  </si>
  <si>
    <t>Dianne</t>
  </si>
  <si>
    <t>Search</t>
  </si>
  <si>
    <t>dsearchv@boston.com</t>
  </si>
  <si>
    <t>Ignacius</t>
  </si>
  <si>
    <t>Fitzackerley</t>
  </si>
  <si>
    <t>ifitzackerleyw@icio.us</t>
  </si>
  <si>
    <t>Blair</t>
  </si>
  <si>
    <t>Giabucci</t>
  </si>
  <si>
    <t>bgiabuccix@illinois.edu</t>
  </si>
  <si>
    <t>Chanda</t>
  </si>
  <si>
    <t>Cregg</t>
  </si>
  <si>
    <t>ccreggy@free.fr</t>
  </si>
  <si>
    <t>Dora</t>
  </si>
  <si>
    <t>Sabathe</t>
  </si>
  <si>
    <t>dsabathez@ft.com</t>
  </si>
  <si>
    <t>Aldon</t>
  </si>
  <si>
    <t>Daniells</t>
  </si>
  <si>
    <t>adaniells10@sciencedirect.com</t>
  </si>
  <si>
    <t>Arnoldo</t>
  </si>
  <si>
    <t>Crady</t>
  </si>
  <si>
    <t>acrady11@mysql.com</t>
  </si>
  <si>
    <t>Juliann</t>
  </si>
  <si>
    <t>Infante</t>
  </si>
  <si>
    <t>jinfante12@adobe.com</t>
  </si>
  <si>
    <t>Joela</t>
  </si>
  <si>
    <t>Gillhespy</t>
  </si>
  <si>
    <t>jgillhespy13@over-blog.com</t>
  </si>
  <si>
    <t>Job</t>
  </si>
  <si>
    <t>McAllaster</t>
  </si>
  <si>
    <t>jmcallaster14@feedburner.com</t>
  </si>
  <si>
    <t>Brandon</t>
  </si>
  <si>
    <t>McPhilemy</t>
  </si>
  <si>
    <t>bmcphilemy15@networkadvertising.org</t>
  </si>
  <si>
    <t>Gwenny</t>
  </si>
  <si>
    <t>Hollidge</t>
  </si>
  <si>
    <t>ghollidge16@t.co</t>
  </si>
  <si>
    <t>Nikaniki</t>
  </si>
  <si>
    <t>MacElharge</t>
  </si>
  <si>
    <t>nmacelharge17@issuu.com</t>
  </si>
  <si>
    <t>Diana</t>
  </si>
  <si>
    <t>Beston</t>
  </si>
  <si>
    <t>dbeston18@cornell.edu</t>
  </si>
  <si>
    <t>Palm</t>
  </si>
  <si>
    <t>Duffree</t>
  </si>
  <si>
    <t>pduffree19@tmall.com</t>
  </si>
  <si>
    <t>Leoine</t>
  </si>
  <si>
    <t>Biasioni</t>
  </si>
  <si>
    <t>lbiasioni1a@economist.com</t>
  </si>
  <si>
    <t>Lindi</t>
  </si>
  <si>
    <t>Astie</t>
  </si>
  <si>
    <t>lastie1b@mysql.com</t>
  </si>
  <si>
    <t>Hewie</t>
  </si>
  <si>
    <t>Applebee</t>
  </si>
  <si>
    <t>happlebee1c@umich.edu</t>
  </si>
  <si>
    <t>Devland</t>
  </si>
  <si>
    <t>Caley</t>
  </si>
  <si>
    <t>dcaley1d@mashable.com</t>
  </si>
  <si>
    <t>Kellia</t>
  </si>
  <si>
    <t>Shiell</t>
  </si>
  <si>
    <t>kshiell1e@va.gov</t>
  </si>
  <si>
    <t>Norean</t>
  </si>
  <si>
    <t>Gulleford</t>
  </si>
  <si>
    <t>ngulleford1f@indiegogo.com</t>
  </si>
  <si>
    <t>Amanda</t>
  </si>
  <si>
    <t>Ech</t>
  </si>
  <si>
    <t>aech1g@apache.org</t>
  </si>
  <si>
    <t>Donna</t>
  </si>
  <si>
    <t>Corradeschi</t>
  </si>
  <si>
    <t>dcorradeschi1h@webnode.com</t>
  </si>
  <si>
    <t>Clementine</t>
  </si>
  <si>
    <t>Accombe</t>
  </si>
  <si>
    <t>caccombe1i@cdbaby.com</t>
  </si>
  <si>
    <t>Tiphanie</t>
  </si>
  <si>
    <t>Woolger</t>
  </si>
  <si>
    <t>twoolger1j@quantcast.com</t>
  </si>
  <si>
    <t>Sile</t>
  </si>
  <si>
    <t>Spraging</t>
  </si>
  <si>
    <t>sspraging1k@webmd.com</t>
  </si>
  <si>
    <t>Kim</t>
  </si>
  <si>
    <t>Josefs</t>
  </si>
  <si>
    <t>kjosefs1l@si.edu</t>
  </si>
  <si>
    <t>Fredek</t>
  </si>
  <si>
    <t>Penk</t>
  </si>
  <si>
    <t>fpenk1m@privacy.gov.au</t>
  </si>
  <si>
    <t>Jules</t>
  </si>
  <si>
    <t>Frohock</t>
  </si>
  <si>
    <t>jfrohock1n@ibm.com</t>
  </si>
  <si>
    <t>Dulcy</t>
  </si>
  <si>
    <t>Jesteco</t>
  </si>
  <si>
    <t>djesteco1o@de.vu</t>
  </si>
  <si>
    <t>Cullin</t>
  </si>
  <si>
    <t>Pedron</t>
  </si>
  <si>
    <t>cpedron1p@phoca.cz</t>
  </si>
  <si>
    <t>Maury</t>
  </si>
  <si>
    <t>Mottley</t>
  </si>
  <si>
    <t>mmottley1q@google.co.uk</t>
  </si>
  <si>
    <t>Talia</t>
  </si>
  <si>
    <t>Dolton</t>
  </si>
  <si>
    <t>tdolton1r@newyorker.com</t>
  </si>
  <si>
    <t>Chic</t>
  </si>
  <si>
    <t>Bruineman</t>
  </si>
  <si>
    <t>cbruineman1s@purevolume.com</t>
  </si>
  <si>
    <t>Gustav</t>
  </si>
  <si>
    <t>Thoresbie</t>
  </si>
  <si>
    <t>gthoresbie1t@ed.gov</t>
  </si>
  <si>
    <t>Vally</t>
  </si>
  <si>
    <t>Blackway</t>
  </si>
  <si>
    <t>vblackway1u@nymag.com</t>
  </si>
  <si>
    <t>Lucine</t>
  </si>
  <si>
    <t>McKie</t>
  </si>
  <si>
    <t>lmckie1v@cbc.ca</t>
  </si>
  <si>
    <t>Kaila</t>
  </si>
  <si>
    <t>Spirritt</t>
  </si>
  <si>
    <t>kspirritt1w@craigslist.org</t>
  </si>
  <si>
    <t>Casper</t>
  </si>
  <si>
    <t>Joberne</t>
  </si>
  <si>
    <t>cjoberne1x@amazon.co.uk</t>
  </si>
  <si>
    <t>Bianka</t>
  </si>
  <si>
    <t>Kacheler</t>
  </si>
  <si>
    <t>bkacheler1y@ihg.com</t>
  </si>
  <si>
    <t>Audy</t>
  </si>
  <si>
    <t>Clarke</t>
  </si>
  <si>
    <t>aclarke1z@nhs.uk</t>
  </si>
  <si>
    <t>Ermengarde</t>
  </si>
  <si>
    <t>Physick</t>
  </si>
  <si>
    <t>ephysick20@harvard.edu</t>
  </si>
  <si>
    <t>Jacobo</t>
  </si>
  <si>
    <t>Kerss</t>
  </si>
  <si>
    <t>jkerss21@yellowbook.com</t>
  </si>
  <si>
    <t>Lucho</t>
  </si>
  <si>
    <t>Abarough</t>
  </si>
  <si>
    <t>labarough22@studiopress.com</t>
  </si>
  <si>
    <t>Pinchas</t>
  </si>
  <si>
    <t>Bracci</t>
  </si>
  <si>
    <t>pbracci23@hexun.com</t>
  </si>
  <si>
    <t>Kyla</t>
  </si>
  <si>
    <t>Kenworthey</t>
  </si>
  <si>
    <t>kkenworthey24@gravatar.com</t>
  </si>
  <si>
    <t>Tiff</t>
  </si>
  <si>
    <t>Le Friec</t>
  </si>
  <si>
    <t>tlefriec25@amazonaws.com</t>
  </si>
  <si>
    <t>Buddy</t>
  </si>
  <si>
    <t>Jeanel</t>
  </si>
  <si>
    <t>bjeanel26@dagondesign.com</t>
  </si>
  <si>
    <t>Karlis</t>
  </si>
  <si>
    <t>Burley</t>
  </si>
  <si>
    <t>kburley27@reuters.com</t>
  </si>
  <si>
    <t>Mikol</t>
  </si>
  <si>
    <t>Styche</t>
  </si>
  <si>
    <t>mstyche28@mapy.cz</t>
  </si>
  <si>
    <t>Matty</t>
  </si>
  <si>
    <t>Mabey</t>
  </si>
  <si>
    <t>mmabey29@pcworld.com</t>
  </si>
  <si>
    <t>Westbrook</t>
  </si>
  <si>
    <t>Mor</t>
  </si>
  <si>
    <t>wmor2a@jugem.jp</t>
  </si>
  <si>
    <t>Bert</t>
  </si>
  <si>
    <t>Dranfield</t>
  </si>
  <si>
    <t>bdranfield2b@hc360.com</t>
  </si>
  <si>
    <t>Jaimie</t>
  </si>
  <si>
    <t>Ranyell</t>
  </si>
  <si>
    <t>jranyell2c@mac.com</t>
  </si>
  <si>
    <t>Arlen</t>
  </si>
  <si>
    <t>De Matteis</t>
  </si>
  <si>
    <t>adematteis2d@washington.edu</t>
  </si>
  <si>
    <t>Candis</t>
  </si>
  <si>
    <t>Strange</t>
  </si>
  <si>
    <t>cstrange2e@spiegel.de</t>
  </si>
  <si>
    <t>Fifi</t>
  </si>
  <si>
    <t>Skipsea</t>
  </si>
  <si>
    <t>fskipsea2f@china.com.cn</t>
  </si>
  <si>
    <t>Stevena</t>
  </si>
  <si>
    <t>Demann</t>
  </si>
  <si>
    <t>sdemann2g@facebook.com</t>
  </si>
  <si>
    <t>Kaycee</t>
  </si>
  <si>
    <t>Missenden</t>
  </si>
  <si>
    <t>kmissenden2h@samsung.com</t>
  </si>
  <si>
    <t>Timmi</t>
  </si>
  <si>
    <t>Greatland</t>
  </si>
  <si>
    <t>tgreatland2i@mediafire.com</t>
  </si>
  <si>
    <t>Pincas</t>
  </si>
  <si>
    <t>Clissett</t>
  </si>
  <si>
    <t>pclissett2j@nature.com</t>
  </si>
  <si>
    <t>Jocelin</t>
  </si>
  <si>
    <t>Brewers</t>
  </si>
  <si>
    <t>jbrewers2k@posterous.com</t>
  </si>
  <si>
    <t>Cissy</t>
  </si>
  <si>
    <t>Divill</t>
  </si>
  <si>
    <t>cdivill2l@studiopress.com</t>
  </si>
  <si>
    <t>Norene</t>
  </si>
  <si>
    <t>Djokovic</t>
  </si>
  <si>
    <t>ndjokovic2m@pagesperso-orange.fr</t>
  </si>
  <si>
    <t>Kissee</t>
  </si>
  <si>
    <t>Parton</t>
  </si>
  <si>
    <t>kparton2n@blogspot.com</t>
  </si>
  <si>
    <t>Nels</t>
  </si>
  <si>
    <t>Townby</t>
  </si>
  <si>
    <t>ntownby2o@ehow.com</t>
  </si>
  <si>
    <t>Gerhardt</t>
  </si>
  <si>
    <t>Rea</t>
  </si>
  <si>
    <t>grea2p@sohu.com</t>
  </si>
  <si>
    <t>Arthur</t>
  </si>
  <si>
    <t>Barton</t>
  </si>
  <si>
    <t>abarton2q@ebay.co.uk</t>
  </si>
  <si>
    <t>Sheffy</t>
  </si>
  <si>
    <t>Gillivrie</t>
  </si>
  <si>
    <t>sgillivrie2r@imageshack.us</t>
  </si>
  <si>
    <t>calendar_year</t>
  </si>
  <si>
    <t>term</t>
  </si>
  <si>
    <t>end_date</t>
  </si>
  <si>
    <t>fall</t>
  </si>
  <si>
    <t>spring</t>
  </si>
  <si>
    <t>title</t>
  </si>
  <si>
    <t>learning_path</t>
  </si>
  <si>
    <t>short_description</t>
  </si>
  <si>
    <t>lecture_hours</t>
  </si>
  <si>
    <t>tutorial_hours</t>
  </si>
  <si>
    <t>ects_points</t>
  </si>
  <si>
    <t>has_exam</t>
  </si>
  <si>
    <t>has_project</t>
  </si>
  <si>
    <t>Databases</t>
  </si>
  <si>
    <t>Programming</t>
  </si>
  <si>
    <t>SQL</t>
  </si>
  <si>
    <t>SQL dialects and queries</t>
  </si>
  <si>
    <t>Data Visualization</t>
  </si>
  <si>
    <t>Analyzing data and visualizing them</t>
  </si>
  <si>
    <t>Operating Systems</t>
  </si>
  <si>
    <t>Statistics in R</t>
  </si>
  <si>
    <t>Mathematical Analysis</t>
  </si>
  <si>
    <t>Mathematics</t>
  </si>
  <si>
    <t>Functional Programming</t>
  </si>
  <si>
    <t>Object Oriented Programming</t>
  </si>
  <si>
    <t>Computational Mathematics</t>
  </si>
  <si>
    <t>degree</t>
  </si>
  <si>
    <t>Anissa</t>
  </si>
  <si>
    <t>Consterdine</t>
  </si>
  <si>
    <t>MS</t>
  </si>
  <si>
    <t>aconsterdine0@wikimedia.org</t>
  </si>
  <si>
    <t>Beverlee</t>
  </si>
  <si>
    <t>Coxhead</t>
  </si>
  <si>
    <t>PhD</t>
  </si>
  <si>
    <t>bcoxhead1@lycos.com</t>
  </si>
  <si>
    <t>Etti</t>
  </si>
  <si>
    <t>Le feaver</t>
  </si>
  <si>
    <t>elefeaver2@live.com</t>
  </si>
  <si>
    <t>Goraud</t>
  </si>
  <si>
    <t>Mortell</t>
  </si>
  <si>
    <t>gmortell3@google.fr</t>
  </si>
  <si>
    <t>Alain</t>
  </si>
  <si>
    <t>McCrory</t>
  </si>
  <si>
    <t>JD</t>
  </si>
  <si>
    <t>amccrory4@newyorker.com</t>
  </si>
  <si>
    <t>Sara-ann</t>
  </si>
  <si>
    <t>Stiles</t>
  </si>
  <si>
    <t>sstiles5@github.com</t>
  </si>
  <si>
    <t>Elmore</t>
  </si>
  <si>
    <t>Isted</t>
  </si>
  <si>
    <t>eisted6@rakuten.co.jp</t>
  </si>
  <si>
    <t>Abigale</t>
  </si>
  <si>
    <t>Jarrad</t>
  </si>
  <si>
    <t>ajarrad7@jigsy.com</t>
  </si>
  <si>
    <t>Mirabelle</t>
  </si>
  <si>
    <t>Bolwell</t>
  </si>
  <si>
    <t>mbolwell8@edublogs.org</t>
  </si>
  <si>
    <t>Letizia</t>
  </si>
  <si>
    <t>Sextone</t>
  </si>
  <si>
    <t>lsextone9@princeton.edu</t>
  </si>
  <si>
    <t>Silva</t>
  </si>
  <si>
    <t>Treske</t>
  </si>
  <si>
    <t>MFA</t>
  </si>
  <si>
    <t>streskea@g.co</t>
  </si>
  <si>
    <t>Cherey</t>
  </si>
  <si>
    <t>Chaudron</t>
  </si>
  <si>
    <t>cchaudronb@oaic.gov.au</t>
  </si>
  <si>
    <t>Burk</t>
  </si>
  <si>
    <t>Palle</t>
  </si>
  <si>
    <t>bpallec@samsung.com</t>
  </si>
  <si>
    <t>Wolfie</t>
  </si>
  <si>
    <t>Bernardino</t>
  </si>
  <si>
    <t>wbernardinod@joomla.org</t>
  </si>
  <si>
    <t>Inglis</t>
  </si>
  <si>
    <t>Ethridge</t>
  </si>
  <si>
    <t>iethridgee@pagesperso-orange.fr</t>
  </si>
  <si>
    <t>Gabey</t>
  </si>
  <si>
    <t>Melsome</t>
  </si>
  <si>
    <t>gmelsomef@mapy.cz</t>
  </si>
  <si>
    <t>Selma</t>
  </si>
  <si>
    <t>Fairham</t>
  </si>
  <si>
    <t>sfairhamg@usnews.com</t>
  </si>
  <si>
    <t>Niki</t>
  </si>
  <si>
    <t>Liepmann</t>
  </si>
  <si>
    <t>nliepmannh@baidu.com</t>
  </si>
  <si>
    <t>Ettie</t>
  </si>
  <si>
    <t>ebartoni@usda.gov</t>
  </si>
  <si>
    <t>Othella</t>
  </si>
  <si>
    <t>Jagiela</t>
  </si>
  <si>
    <t>ojagielaj@berkeley.edu</t>
  </si>
  <si>
    <t>course_id</t>
  </si>
  <si>
    <t>academic_semester_id</t>
  </si>
  <si>
    <t>lecturer_id</t>
  </si>
  <si>
    <t>https://learnsql.com/course/sql-practice-databases/university/database/sandbox/</t>
  </si>
  <si>
    <t>LearnSQL.com</t>
  </si>
  <si>
    <t>University database</t>
  </si>
  <si>
    <t>SQL Databases for Practice</t>
  </si>
  <si>
    <t>Average</t>
  </si>
  <si>
    <t>Median</t>
  </si>
  <si>
    <t>Min</t>
  </si>
  <si>
    <t>Max</t>
  </si>
  <si>
    <t>Analysis of University Data</t>
  </si>
  <si>
    <t>Birth Date of Youngest Student</t>
  </si>
  <si>
    <t>Birth Date of Oldest Student</t>
  </si>
  <si>
    <t>Number of Students</t>
  </si>
  <si>
    <t>Midterm Grades</t>
  </si>
  <si>
    <t>Final Grades</t>
  </si>
  <si>
    <t>Students</t>
  </si>
  <si>
    <t>Grades</t>
  </si>
  <si>
    <t>course_full_letter_grade</t>
  </si>
  <si>
    <t>E</t>
  </si>
  <si>
    <t>NA</t>
  </si>
  <si>
    <t>Count</t>
  </si>
  <si>
    <t>Frequency</t>
  </si>
  <si>
    <t>Share of Start Years</t>
  </si>
  <si>
    <t>year</t>
  </si>
  <si>
    <t>Course Grade</t>
  </si>
  <si>
    <t>Courses</t>
  </si>
  <si>
    <t>course_name</t>
  </si>
  <si>
    <t>unique_course_name</t>
  </si>
  <si>
    <t>av_midterm_grade</t>
  </si>
  <si>
    <t>av_final_grade</t>
  </si>
  <si>
    <t>Av. Midterm Grade</t>
  </si>
  <si>
    <t>Av. Final Grade</t>
  </si>
  <si>
    <t>n</t>
  </si>
  <si>
    <t>Distribution of Course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</si>
</sst>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2"/>
      <color theme="7" tint="-0.49998474074526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9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2" fillId="2" borderId="1" xfId="0" applyFont="1" applyFill="1" applyBorder="1"/>
    <xf numFmtId="0" fontId="0" fillId="4" borderId="0" xfId="0" applyFill="1"/>
    <xf numFmtId="14" fontId="0" fillId="4" borderId="0" xfId="0" applyNumberFormat="1" applyFill="1"/>
    <xf numFmtId="0" fontId="0" fillId="4" borderId="2" xfId="0" applyFill="1" applyBorder="1"/>
    <xf numFmtId="0" fontId="0" fillId="4" borderId="1" xfId="0" applyFill="1" applyBorder="1"/>
    <xf numFmtId="0" fontId="2" fillId="4" borderId="0" xfId="0" applyFont="1" applyFill="1"/>
    <xf numFmtId="0" fontId="0" fillId="4" borderId="0" xfId="0" applyFill="1" applyAlignment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left"/>
    </xf>
    <xf numFmtId="0" fontId="0" fillId="4" borderId="1" xfId="0" applyFill="1" applyBorder="1" applyAlignment="1">
      <alignment horizontal="left"/>
    </xf>
    <xf numFmtId="9" fontId="0" fillId="4" borderId="1" xfId="1" applyFont="1" applyFill="1" applyBorder="1" applyAlignment="1">
      <alignment horizontal="left"/>
    </xf>
    <xf numFmtId="0" fontId="2" fillId="4" borderId="2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0" xfId="0" applyFont="1" applyFill="1"/>
    <xf numFmtId="164" fontId="0" fillId="4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0" fontId="2" fillId="2" borderId="0" xfId="0" applyFont="1" applyFill="1" applyAlignment="1">
      <alignment vertical="center"/>
    </xf>
    <xf numFmtId="0" fontId="0" fillId="4" borderId="1" xfId="0" applyFill="1" applyBorder="1" applyAlignment="1">
      <alignment horizontal="left" vertical="center"/>
    </xf>
    <xf numFmtId="0" fontId="4" fillId="4" borderId="0" xfId="0" applyFont="1" applyFill="1" applyAlignment="1">
      <alignment horizontal="center"/>
    </xf>
    <xf numFmtId="0" fontId="0" fillId="4" borderId="4" xfId="0" applyFill="1" applyBorder="1"/>
    <xf numFmtId="164" fontId="0" fillId="4" borderId="4" xfId="0" applyNumberFormat="1" applyFill="1" applyBorder="1" applyAlignment="1">
      <alignment horizontal="center"/>
    </xf>
    <xf numFmtId="1" fontId="0" fillId="4" borderId="4" xfId="0" applyNumberFormat="1" applyFill="1" applyBorder="1" applyAlignment="1">
      <alignment horizontal="center"/>
    </xf>
    <xf numFmtId="0" fontId="2" fillId="2" borderId="5" xfId="0" applyFont="1" applyFill="1" applyBorder="1"/>
    <xf numFmtId="0" fontId="2" fillId="2" borderId="6" xfId="0" applyFont="1" applyFill="1" applyBorder="1"/>
    <xf numFmtId="0" fontId="2" fillId="2" borderId="8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14" fontId="0" fillId="4" borderId="0" xfId="0" applyNumberFormat="1" applyFill="1" applyAlignment="1">
      <alignment horizontal="left" vertical="center"/>
    </xf>
    <xf numFmtId="14" fontId="0" fillId="4" borderId="2" xfId="0" applyNumberForma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14" fontId="0" fillId="4" borderId="1" xfId="0" applyNumberFormat="1" applyFill="1" applyBorder="1" applyAlignment="1">
      <alignment horizontal="left" vertical="center"/>
    </xf>
    <xf numFmtId="0" fontId="2" fillId="2" borderId="7" xfId="0" applyFont="1" applyFill="1" applyBorder="1"/>
    <xf numFmtId="1" fontId="0" fillId="4" borderId="1" xfId="0" applyNumberFormat="1" applyFill="1" applyBorder="1" applyAlignment="1">
      <alignment horizontal="left"/>
    </xf>
    <xf numFmtId="164" fontId="0" fillId="4" borderId="1" xfId="0" applyNumberFormat="1" applyFill="1" applyBorder="1" applyAlignment="1">
      <alignment horizontal="left"/>
    </xf>
    <xf numFmtId="0" fontId="0" fillId="3" borderId="0" xfId="0" applyFill="1" applyAlignment="1">
      <alignment wrapText="1"/>
    </xf>
    <xf numFmtId="164" fontId="0" fillId="3" borderId="0" xfId="0" applyNumberFormat="1" applyFill="1"/>
    <xf numFmtId="0" fontId="4" fillId="3" borderId="0" xfId="0" applyFont="1" applyFill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9" fontId="0" fillId="4" borderId="1" xfId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t-EE"/>
              <a:t>Course Grades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course_enrollment!$K$14:$K$20</c:f>
              <c:strCache>
                <c:ptCount val="7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NA</c:v>
                </c:pt>
              </c:strCache>
            </c:strRef>
          </c:cat>
          <c:val>
            <c:numRef>
              <c:f>course_enrollment!$L$14:$L$20</c:f>
              <c:numCache>
                <c:formatCode>General</c:formatCode>
                <c:ptCount val="7"/>
                <c:pt idx="0">
                  <c:v>8</c:v>
                </c:pt>
                <c:pt idx="1">
                  <c:v>18</c:v>
                </c:pt>
                <c:pt idx="2">
                  <c:v>27</c:v>
                </c:pt>
                <c:pt idx="3">
                  <c:v>16</c:v>
                </c:pt>
                <c:pt idx="4">
                  <c:v>0</c:v>
                </c:pt>
                <c:pt idx="5">
                  <c:v>28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BF-468A-A628-9E4387CE1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"/>
        <c:overlap val="-9"/>
        <c:axId val="464956592"/>
        <c:axId val="464955632"/>
      </c:barChart>
      <c:catAx>
        <c:axId val="464956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955632"/>
        <c:crosses val="autoZero"/>
        <c:auto val="1"/>
        <c:lblAlgn val="ctr"/>
        <c:lblOffset val="100"/>
        <c:noMultiLvlLbl val="0"/>
      </c:catAx>
      <c:valAx>
        <c:axId val="46495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956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t-EE"/>
              <a:t>Relative </a:t>
            </a:r>
            <a:r>
              <a:rPr lang="en-US"/>
              <a:t>Frequency</a:t>
            </a:r>
            <a:r>
              <a:rPr lang="et-EE"/>
              <a:t> of</a:t>
            </a:r>
          </a:p>
          <a:p>
            <a:pPr>
              <a:defRPr/>
            </a:pPr>
            <a:r>
              <a:rPr lang="et-EE"/>
              <a:t> Course Grades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ANALYSIS!$N$39</c:f>
              <c:strCache>
                <c:ptCount val="1"/>
                <c:pt idx="0">
                  <c:v>Frequency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shade val="4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02F-4EDA-8E84-2DE52B84C92C}"/>
              </c:ext>
            </c:extLst>
          </c:dPt>
          <c:dPt>
            <c:idx val="1"/>
            <c:bubble3D val="0"/>
            <c:spPr>
              <a:solidFill>
                <a:schemeClr val="accent1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02F-4EDA-8E84-2DE52B84C92C}"/>
              </c:ext>
            </c:extLst>
          </c:dPt>
          <c:dPt>
            <c:idx val="2"/>
            <c:bubble3D val="0"/>
            <c:spPr>
              <a:solidFill>
                <a:schemeClr val="accent1">
                  <a:shade val="8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02F-4EDA-8E84-2DE52B84C92C}"/>
              </c:ext>
            </c:extLst>
          </c:dPt>
          <c:dPt>
            <c:idx val="3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02F-4EDA-8E84-2DE52B84C92C}"/>
              </c:ext>
            </c:extLst>
          </c:dPt>
          <c:dPt>
            <c:idx val="4"/>
            <c:bubble3D val="0"/>
            <c:spPr>
              <a:solidFill>
                <a:schemeClr val="accent1">
                  <a:tint val="8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02F-4EDA-8E84-2DE52B84C92C}"/>
              </c:ext>
            </c:extLst>
          </c:dPt>
          <c:dPt>
            <c:idx val="5"/>
            <c:bubble3D val="0"/>
            <c:spPr>
              <a:solidFill>
                <a:schemeClr val="accent1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02F-4EDA-8E84-2DE52B84C92C}"/>
              </c:ext>
            </c:extLst>
          </c:dPt>
          <c:dPt>
            <c:idx val="6"/>
            <c:bubble3D val="0"/>
            <c:spPr>
              <a:solidFill>
                <a:schemeClr val="accent1">
                  <a:tint val="4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002F-4EDA-8E84-2DE52B84C92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ANALYSIS!$L$40:$L$46</c:f>
              <c:strCache>
                <c:ptCount val="7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NA</c:v>
                </c:pt>
              </c:strCache>
            </c:strRef>
          </c:cat>
          <c:val>
            <c:numRef>
              <c:f>ANALYSIS!$N$40:$N$46</c:f>
              <c:numCache>
                <c:formatCode>0%</c:formatCode>
                <c:ptCount val="7"/>
                <c:pt idx="0">
                  <c:v>0.08</c:v>
                </c:pt>
                <c:pt idx="1">
                  <c:v>0.18</c:v>
                </c:pt>
                <c:pt idx="2">
                  <c:v>0.27</c:v>
                </c:pt>
                <c:pt idx="3">
                  <c:v>0.16</c:v>
                </c:pt>
                <c:pt idx="4">
                  <c:v>0</c:v>
                </c:pt>
                <c:pt idx="5">
                  <c:v>0.28000000000000003</c:v>
                </c:pt>
                <c:pt idx="6">
                  <c:v>0.03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C8-4CF7-A1B4-2BF95AF7B4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t-E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Midterm Grades Histogram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clusteredColumn" uniqueId="{AF35772F-C98C-466B-B77D-CB6DA2E2ECF0}"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800"/>
            </a:pPr>
            <a:endParaRPr lang="en-US" sz="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Final Grades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t-E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Final Grades Histogram</a:t>
          </a:r>
        </a:p>
      </cx:txPr>
    </cx:title>
    <cx:plotArea>
      <cx:plotAreaRegion>
        <cx:series layoutId="clusteredColumn" uniqueId="{37C8B487-5480-40FF-BC85-B98863C19F0A}">
          <cx:tx>
            <cx:txData>
              <cx:f>_xlchart.v1.0</cx:f>
              <cx:v>null 50 15 40 15 15 40 45 30 50 55 75 55 null 50 90 70 50 60 45 50 15 45 5 40 40 30 65 25 35 25 70 80 55 80 65 65 65 50 45 40 50 65 45 50 null</cx:v>
            </cx:txData>
          </cx:tx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800"/>
            </a:pPr>
            <a:endParaRPr lang="en-US" sz="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</xdr:colOff>
      <xdr:row>22</xdr:row>
      <xdr:rowOff>1</xdr:rowOff>
    </xdr:from>
    <xdr:to>
      <xdr:col>6</xdr:col>
      <xdr:colOff>515056</xdr:colOff>
      <xdr:row>36</xdr:row>
      <xdr:rowOff>127001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E995E6B-A1B1-4ADB-782A-E5D75F72D3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4825" y="4311651"/>
              <a:ext cx="5229931" cy="2705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604309</xdr:colOff>
      <xdr:row>22</xdr:row>
      <xdr:rowOff>14463</xdr:rowOff>
    </xdr:from>
    <xdr:to>
      <xdr:col>14</xdr:col>
      <xdr:colOff>479779</xdr:colOff>
      <xdr:row>36</xdr:row>
      <xdr:rowOff>131938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9E5959E-903D-7466-04A1-4553F987DC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24009" y="4326113"/>
              <a:ext cx="5152320" cy="26955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0</xdr:colOff>
      <xdr:row>37</xdr:row>
      <xdr:rowOff>163336</xdr:rowOff>
    </xdr:from>
    <xdr:to>
      <xdr:col>6</xdr:col>
      <xdr:colOff>587023</xdr:colOff>
      <xdr:row>53</xdr:row>
      <xdr:rowOff>6350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BB5B1A3-11EB-BA18-21B8-EDF8DDDB87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60325</xdr:colOff>
      <xdr:row>37</xdr:row>
      <xdr:rowOff>174624</xdr:rowOff>
    </xdr:from>
    <xdr:to>
      <xdr:col>10</xdr:col>
      <xdr:colOff>488950</xdr:colOff>
      <xdr:row>53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BEE83DB-7D2C-A38A-911D-8D1FCEE350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520ED-9C1D-4397-98A5-D6EDB8F3DCA6}">
  <dimension ref="B1:P69"/>
  <sheetViews>
    <sheetView tabSelected="1" zoomScaleNormal="100" workbookViewId="0">
      <selection activeCell="D72" sqref="D72"/>
    </sheetView>
  </sheetViews>
  <sheetFormatPr defaultRowHeight="14.5" x14ac:dyDescent="0.35"/>
  <cols>
    <col min="1" max="1" width="6.26953125" style="6" customWidth="1"/>
    <col min="2" max="2" width="0.90625" style="6" customWidth="1"/>
    <col min="3" max="3" width="26" style="6" customWidth="1"/>
    <col min="4" max="4" width="15.81640625" style="6" customWidth="1"/>
    <col min="5" max="5" width="14.54296875" style="6" customWidth="1"/>
    <col min="6" max="6" width="11.1796875" style="6" customWidth="1"/>
    <col min="7" max="7" width="9.08984375" style="6" bestFit="1" customWidth="1"/>
    <col min="8" max="8" width="10.6328125" style="6" customWidth="1"/>
    <col min="9" max="9" width="10.1796875" style="6" customWidth="1"/>
    <col min="10" max="10" width="10.08984375" style="6" bestFit="1" customWidth="1"/>
    <col min="11" max="13" width="8.7265625" style="6"/>
    <col min="14" max="14" width="9.7265625" style="6" customWidth="1"/>
    <col min="15" max="15" width="6.54296875" style="6" customWidth="1"/>
    <col min="16" max="16" width="1.26953125" style="6" customWidth="1"/>
    <col min="17" max="16384" width="8.7265625" style="6"/>
  </cols>
  <sheetData>
    <row r="1" spans="2:16" ht="29" customHeight="1" x14ac:dyDescent="0.35">
      <c r="B1" s="3"/>
      <c r="C1" s="48" t="s">
        <v>426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</row>
    <row r="2" spans="2:16" ht="16" x14ac:dyDescent="0.4">
      <c r="B2" s="4"/>
      <c r="C2" s="42" t="s">
        <v>432</v>
      </c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</row>
    <row r="3" spans="2:16" ht="16" x14ac:dyDescent="0.4"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x14ac:dyDescent="0.35">
      <c r="C4" s="21" t="s">
        <v>429</v>
      </c>
      <c r="E4" s="27" t="s">
        <v>439</v>
      </c>
      <c r="F4" s="28"/>
      <c r="G4" s="37"/>
    </row>
    <row r="5" spans="2:16" x14ac:dyDescent="0.35">
      <c r="C5" s="22">
        <f>COUNT(student!A2:A101)</f>
        <v>100</v>
      </c>
      <c r="D5" s="12"/>
      <c r="E5" s="14" cm="1">
        <f t="array" ref="E5:F10">student!H2:I7</f>
        <v>2016</v>
      </c>
      <c r="F5" s="14">
        <v>23</v>
      </c>
      <c r="G5" s="15">
        <f>F5/$L$11</f>
        <v>0.23</v>
      </c>
    </row>
    <row r="6" spans="2:16" x14ac:dyDescent="0.35">
      <c r="C6" s="12"/>
      <c r="D6" s="12"/>
      <c r="E6" s="14">
        <v>2017</v>
      </c>
      <c r="F6" s="14">
        <v>11</v>
      </c>
      <c r="G6" s="15">
        <f t="shared" ref="G6:G10" si="0">F6/$L$11</f>
        <v>0.11</v>
      </c>
    </row>
    <row r="7" spans="2:16" x14ac:dyDescent="0.35">
      <c r="C7" s="35" t="s">
        <v>427</v>
      </c>
      <c r="D7" s="10"/>
      <c r="E7" s="14">
        <v>2018</v>
      </c>
      <c r="F7" s="14">
        <v>11</v>
      </c>
      <c r="G7" s="15">
        <f t="shared" si="0"/>
        <v>0.11</v>
      </c>
    </row>
    <row r="8" spans="2:16" x14ac:dyDescent="0.35">
      <c r="C8" s="36">
        <f>MIN(student!E2:E101)</f>
        <v>34872</v>
      </c>
      <c r="D8" s="33"/>
      <c r="E8" s="14">
        <v>2019</v>
      </c>
      <c r="F8" s="14">
        <v>19</v>
      </c>
      <c r="G8" s="15">
        <f t="shared" si="0"/>
        <v>0.19</v>
      </c>
    </row>
    <row r="9" spans="2:16" x14ac:dyDescent="0.35">
      <c r="C9" s="11"/>
      <c r="D9" s="12"/>
      <c r="E9" s="14">
        <v>2020</v>
      </c>
      <c r="F9" s="14">
        <v>31</v>
      </c>
      <c r="G9" s="15">
        <f t="shared" si="0"/>
        <v>0.31</v>
      </c>
    </row>
    <row r="10" spans="2:16" x14ac:dyDescent="0.35">
      <c r="C10" s="35" t="s">
        <v>428</v>
      </c>
      <c r="D10" s="10"/>
      <c r="E10" s="14">
        <v>2021</v>
      </c>
      <c r="F10" s="14">
        <v>5</v>
      </c>
      <c r="G10" s="15">
        <f t="shared" si="0"/>
        <v>0.05</v>
      </c>
    </row>
    <row r="11" spans="2:16" x14ac:dyDescent="0.35">
      <c r="C11" s="36">
        <f>MAX(student!E2:E101)</f>
        <v>37909</v>
      </c>
      <c r="D11" s="33"/>
      <c r="L11" s="10">
        <f>SUM(F5:F10)</f>
        <v>100</v>
      </c>
    </row>
    <row r="12" spans="2:16" x14ac:dyDescent="0.35">
      <c r="B12" s="8"/>
      <c r="C12" s="34"/>
      <c r="D12" s="34"/>
      <c r="E12" s="8"/>
      <c r="F12" s="8"/>
      <c r="G12" s="8"/>
      <c r="H12" s="8"/>
      <c r="I12" s="8"/>
      <c r="J12" s="8"/>
      <c r="K12" s="8"/>
      <c r="L12" s="16"/>
      <c r="M12" s="8"/>
      <c r="N12" s="8"/>
      <c r="O12" s="8"/>
      <c r="P12" s="8"/>
    </row>
    <row r="13" spans="2:16" x14ac:dyDescent="0.35">
      <c r="D13" s="7"/>
    </row>
    <row r="14" spans="2:16" ht="16" x14ac:dyDescent="0.4">
      <c r="B14" s="4"/>
      <c r="C14" s="42" t="s">
        <v>433</v>
      </c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</row>
    <row r="15" spans="2:16" ht="16" x14ac:dyDescent="0.4">
      <c r="B15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</row>
    <row r="16" spans="2:16" x14ac:dyDescent="0.35">
      <c r="C16" s="3"/>
      <c r="D16" s="18" t="s">
        <v>430</v>
      </c>
      <c r="E16" s="18" t="s">
        <v>431</v>
      </c>
    </row>
    <row r="17" spans="3:5" x14ac:dyDescent="0.35">
      <c r="C17" s="9" t="s">
        <v>422</v>
      </c>
      <c r="D17" s="39">
        <f>AVERAGE(course_enrollment!C2:C101)</f>
        <v>49.183673469387756</v>
      </c>
      <c r="E17" s="39">
        <f>AVERAGE(course_enrollment!D2:D101)</f>
        <v>49.072164948453612</v>
      </c>
    </row>
    <row r="18" spans="3:5" x14ac:dyDescent="0.35">
      <c r="C18" s="9" t="s">
        <v>423</v>
      </c>
      <c r="D18" s="38">
        <f>MEDIAN(course_enrollment!C2:C101)</f>
        <v>50</v>
      </c>
      <c r="E18" s="14">
        <f>MEDIAN(course_enrollment!D2:D101)</f>
        <v>50</v>
      </c>
    </row>
    <row r="19" spans="3:5" x14ac:dyDescent="0.35">
      <c r="C19" s="9" t="s">
        <v>424</v>
      </c>
      <c r="D19" s="14">
        <f>MIN(course_enrollment!C2:C101)</f>
        <v>0</v>
      </c>
      <c r="E19" s="14">
        <f>MIN(course_enrollment!D2:D101)</f>
        <v>5</v>
      </c>
    </row>
    <row r="20" spans="3:5" x14ac:dyDescent="0.35">
      <c r="C20" s="9" t="s">
        <v>425</v>
      </c>
      <c r="D20" s="14">
        <f>MAX(course_enrollment!C2:C101)</f>
        <v>100</v>
      </c>
      <c r="E20" s="14">
        <f>MAX(course_enrollment!D2:D101)</f>
        <v>100</v>
      </c>
    </row>
    <row r="21" spans="3:5" x14ac:dyDescent="0.35">
      <c r="D21" s="13"/>
      <c r="E21" s="13"/>
    </row>
    <row r="39" spans="9:15" ht="29" x14ac:dyDescent="0.35">
      <c r="L39" s="17" t="s">
        <v>441</v>
      </c>
      <c r="M39" s="5" t="s">
        <v>437</v>
      </c>
      <c r="N39" s="46" t="s">
        <v>438</v>
      </c>
      <c r="O39" s="47"/>
    </row>
    <row r="40" spans="9:15" x14ac:dyDescent="0.35">
      <c r="L40" s="9" t="str" cm="1">
        <f t="array" ref="L40:M46">course_enrollment!K14:L20</f>
        <v>A</v>
      </c>
      <c r="M40" s="14">
        <v>8</v>
      </c>
      <c r="N40" s="45">
        <f t="shared" ref="N40:N46" si="1">M40/$I$47</f>
        <v>0.08</v>
      </c>
      <c r="O40" s="45"/>
    </row>
    <row r="41" spans="9:15" x14ac:dyDescent="0.35">
      <c r="L41" s="9" t="str">
        <v>B</v>
      </c>
      <c r="M41" s="14">
        <v>18</v>
      </c>
      <c r="N41" s="45">
        <f t="shared" si="1"/>
        <v>0.18</v>
      </c>
      <c r="O41" s="45"/>
    </row>
    <row r="42" spans="9:15" x14ac:dyDescent="0.35">
      <c r="L42" s="9" t="str">
        <v>C</v>
      </c>
      <c r="M42" s="14">
        <v>27</v>
      </c>
      <c r="N42" s="45">
        <f t="shared" si="1"/>
        <v>0.27</v>
      </c>
      <c r="O42" s="45"/>
    </row>
    <row r="43" spans="9:15" x14ac:dyDescent="0.35">
      <c r="L43" s="9" t="str">
        <v>D</v>
      </c>
      <c r="M43" s="14">
        <v>16</v>
      </c>
      <c r="N43" s="45">
        <f t="shared" si="1"/>
        <v>0.16</v>
      </c>
      <c r="O43" s="45"/>
    </row>
    <row r="44" spans="9:15" x14ac:dyDescent="0.35">
      <c r="L44" s="9" t="str">
        <v>E</v>
      </c>
      <c r="M44" s="14">
        <v>0</v>
      </c>
      <c r="N44" s="45">
        <f t="shared" si="1"/>
        <v>0</v>
      </c>
      <c r="O44" s="45"/>
    </row>
    <row r="45" spans="9:15" x14ac:dyDescent="0.35">
      <c r="L45" s="9" t="str">
        <v>F</v>
      </c>
      <c r="M45" s="14">
        <v>28</v>
      </c>
      <c r="N45" s="45">
        <f t="shared" si="1"/>
        <v>0.28000000000000003</v>
      </c>
      <c r="O45" s="45"/>
    </row>
    <row r="46" spans="9:15" x14ac:dyDescent="0.35">
      <c r="L46" s="9" t="str">
        <v>NA</v>
      </c>
      <c r="M46" s="14">
        <v>3</v>
      </c>
      <c r="N46" s="45">
        <f t="shared" si="1"/>
        <v>0.03</v>
      </c>
      <c r="O46" s="45"/>
    </row>
    <row r="47" spans="9:15" x14ac:dyDescent="0.35">
      <c r="I47" s="10">
        <f>SUM(M40:M46)</f>
        <v>100</v>
      </c>
    </row>
    <row r="55" spans="2:16" x14ac:dyDescent="0.35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7" spans="2:16" ht="16" x14ac:dyDescent="0.4">
      <c r="B57" s="4"/>
      <c r="C57" s="42" t="s">
        <v>442</v>
      </c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</row>
    <row r="59" spans="2:16" x14ac:dyDescent="0.35">
      <c r="C59" s="27"/>
      <c r="D59" s="28"/>
      <c r="E59" s="28"/>
      <c r="F59" s="43" t="s">
        <v>450</v>
      </c>
      <c r="G59" s="43"/>
      <c r="H59" s="43"/>
      <c r="I59" s="43"/>
      <c r="J59" s="43"/>
      <c r="K59" s="43"/>
      <c r="L59" s="44"/>
    </row>
    <row r="60" spans="2:16" x14ac:dyDescent="0.35">
      <c r="C60" s="29" t="s">
        <v>442</v>
      </c>
      <c r="D60" s="30" t="s">
        <v>447</v>
      </c>
      <c r="E60" s="30" t="s">
        <v>448</v>
      </c>
      <c r="F60" s="31" t="str" cm="1">
        <f t="array" ref="F60:L60">course_enrollment!M1:S1</f>
        <v>A</v>
      </c>
      <c r="G60" s="31" t="str">
        <v>B</v>
      </c>
      <c r="H60" s="31" t="str">
        <v>C</v>
      </c>
      <c r="I60" s="31" t="str">
        <v>D</v>
      </c>
      <c r="J60" s="31" t="str">
        <v>E</v>
      </c>
      <c r="K60" s="31" t="str">
        <v>F</v>
      </c>
      <c r="L60" s="32" t="str">
        <v>n</v>
      </c>
    </row>
    <row r="61" spans="2:16" x14ac:dyDescent="0.35">
      <c r="C61" s="24" t="str" cm="1">
        <f t="array" ref="C61:L69">course_enrollment!J3:S11</f>
        <v>Computational Mathematics</v>
      </c>
      <c r="D61" s="25">
        <v>42</v>
      </c>
      <c r="E61" s="25">
        <v>46</v>
      </c>
      <c r="F61" s="26">
        <v>1</v>
      </c>
      <c r="G61" s="26">
        <v>1</v>
      </c>
      <c r="H61" s="26">
        <v>4</v>
      </c>
      <c r="I61" s="24">
        <v>4</v>
      </c>
      <c r="J61" s="24">
        <v>0</v>
      </c>
      <c r="K61" s="24">
        <v>5</v>
      </c>
      <c r="L61" s="24">
        <v>0</v>
      </c>
    </row>
    <row r="62" spans="2:16" x14ac:dyDescent="0.35">
      <c r="C62" s="9" t="str">
        <v>Data Visualization</v>
      </c>
      <c r="D62" s="19">
        <v>42.857142857142854</v>
      </c>
      <c r="E62" s="19">
        <v>39.285714285714285</v>
      </c>
      <c r="F62" s="20">
        <v>0</v>
      </c>
      <c r="G62" s="20">
        <v>0</v>
      </c>
      <c r="H62" s="20">
        <v>2</v>
      </c>
      <c r="I62" s="9">
        <v>2</v>
      </c>
      <c r="J62" s="9">
        <v>0</v>
      </c>
      <c r="K62" s="9">
        <v>3</v>
      </c>
      <c r="L62" s="9">
        <v>0</v>
      </c>
    </row>
    <row r="63" spans="2:16" x14ac:dyDescent="0.35">
      <c r="C63" s="9" t="str">
        <v>Databases</v>
      </c>
      <c r="D63" s="19">
        <v>64</v>
      </c>
      <c r="E63" s="19">
        <v>57.333333333333336</v>
      </c>
      <c r="F63" s="20">
        <v>3</v>
      </c>
      <c r="G63" s="20">
        <v>4</v>
      </c>
      <c r="H63" s="20">
        <v>4</v>
      </c>
      <c r="I63" s="9">
        <v>1</v>
      </c>
      <c r="J63" s="9">
        <v>0</v>
      </c>
      <c r="K63" s="9">
        <v>3</v>
      </c>
      <c r="L63" s="9">
        <v>0</v>
      </c>
    </row>
    <row r="64" spans="2:16" x14ac:dyDescent="0.35">
      <c r="C64" s="9" t="str">
        <v>Functional Programming</v>
      </c>
      <c r="D64" s="19">
        <v>55.714285714285715</v>
      </c>
      <c r="E64" s="19">
        <v>54.285714285714285</v>
      </c>
      <c r="F64" s="20">
        <v>1</v>
      </c>
      <c r="G64" s="20">
        <v>0</v>
      </c>
      <c r="H64" s="20">
        <v>4</v>
      </c>
      <c r="I64" s="9">
        <v>1</v>
      </c>
      <c r="J64" s="9">
        <v>0</v>
      </c>
      <c r="K64" s="9">
        <v>1</v>
      </c>
      <c r="L64" s="9">
        <v>0</v>
      </c>
    </row>
    <row r="65" spans="3:12" x14ac:dyDescent="0.35">
      <c r="C65" s="9" t="str">
        <v>Mathematical Analysis</v>
      </c>
      <c r="D65" s="19">
        <v>40</v>
      </c>
      <c r="E65" s="19">
        <v>50</v>
      </c>
      <c r="F65" s="20">
        <v>0</v>
      </c>
      <c r="G65" s="20">
        <v>1</v>
      </c>
      <c r="H65" s="20">
        <v>2</v>
      </c>
      <c r="I65" s="9">
        <v>0</v>
      </c>
      <c r="J65" s="9">
        <v>0</v>
      </c>
      <c r="K65" s="9">
        <v>1</v>
      </c>
      <c r="L65" s="9">
        <v>0</v>
      </c>
    </row>
    <row r="66" spans="3:12" x14ac:dyDescent="0.35">
      <c r="C66" s="9" t="str">
        <v>Object Oriented Programming</v>
      </c>
      <c r="D66" s="19">
        <v>53.636363636363633</v>
      </c>
      <c r="E66" s="19">
        <v>44</v>
      </c>
      <c r="F66" s="20">
        <v>1</v>
      </c>
      <c r="G66" s="20">
        <v>2</v>
      </c>
      <c r="H66" s="20">
        <v>3</v>
      </c>
      <c r="I66" s="9">
        <v>0</v>
      </c>
      <c r="J66" s="9">
        <v>0</v>
      </c>
      <c r="K66" s="9">
        <v>4</v>
      </c>
      <c r="L66" s="9">
        <v>1</v>
      </c>
    </row>
    <row r="67" spans="3:12" x14ac:dyDescent="0.35">
      <c r="C67" s="9" t="str">
        <v>Operating Systems</v>
      </c>
      <c r="D67" s="19">
        <v>47.5</v>
      </c>
      <c r="E67" s="19">
        <v>47.5</v>
      </c>
      <c r="F67" s="20">
        <v>0</v>
      </c>
      <c r="G67" s="20">
        <v>5</v>
      </c>
      <c r="H67" s="20">
        <v>2</v>
      </c>
      <c r="I67" s="9">
        <v>4</v>
      </c>
      <c r="J67" s="9">
        <v>0</v>
      </c>
      <c r="K67" s="9">
        <v>5</v>
      </c>
      <c r="L67" s="9">
        <v>0</v>
      </c>
    </row>
    <row r="68" spans="3:12" x14ac:dyDescent="0.35">
      <c r="C68" s="9" t="str">
        <v>SQL</v>
      </c>
      <c r="D68" s="19">
        <v>44</v>
      </c>
      <c r="E68" s="19">
        <v>40</v>
      </c>
      <c r="F68" s="20">
        <v>1</v>
      </c>
      <c r="G68" s="20">
        <v>0</v>
      </c>
      <c r="H68" s="20">
        <v>3</v>
      </c>
      <c r="I68" s="9">
        <v>1</v>
      </c>
      <c r="J68" s="9">
        <v>0</v>
      </c>
      <c r="K68" s="9">
        <v>5</v>
      </c>
      <c r="L68" s="9">
        <v>0</v>
      </c>
    </row>
    <row r="69" spans="3:12" x14ac:dyDescent="0.35">
      <c r="C69" s="9" t="str">
        <v>Statistics in R</v>
      </c>
      <c r="D69" s="19">
        <v>10</v>
      </c>
      <c r="E69" s="19">
        <v>40</v>
      </c>
      <c r="F69" s="20">
        <v>0</v>
      </c>
      <c r="G69" s="20">
        <v>0</v>
      </c>
      <c r="H69" s="20">
        <v>0</v>
      </c>
      <c r="I69" s="9">
        <v>1</v>
      </c>
      <c r="J69" s="9">
        <v>0</v>
      </c>
      <c r="K69" s="9">
        <v>0</v>
      </c>
      <c r="L69" s="9">
        <v>0</v>
      </c>
    </row>
  </sheetData>
  <mergeCells count="13">
    <mergeCell ref="C2:P2"/>
    <mergeCell ref="C14:P14"/>
    <mergeCell ref="C1:P1"/>
    <mergeCell ref="N39:O39"/>
    <mergeCell ref="N43:O43"/>
    <mergeCell ref="N44:O44"/>
    <mergeCell ref="N45:O45"/>
    <mergeCell ref="N46:O46"/>
    <mergeCell ref="C57:P57"/>
    <mergeCell ref="F59:L59"/>
    <mergeCell ref="N40:O40"/>
    <mergeCell ref="N41:O41"/>
    <mergeCell ref="N42:O42"/>
  </mergeCells>
  <conditionalFormatting sqref="D61:E69">
    <cfRule type="colorScale" priority="1">
      <colorScale>
        <cfvo type="min"/>
        <cfvo type="percentile" val="50"/>
        <cfvo type="max"/>
        <color theme="5"/>
        <color theme="7" tint="-0.249977111117893"/>
        <color theme="7" tint="0.79998168889431442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5304A-AD91-4375-9FBD-0E37D683BF84}">
  <dimension ref="A1:S101"/>
  <sheetViews>
    <sheetView zoomScaleNormal="100" workbookViewId="0">
      <selection activeCell="I10" sqref="I10"/>
    </sheetView>
  </sheetViews>
  <sheetFormatPr defaultRowHeight="14.5" x14ac:dyDescent="0.35"/>
  <cols>
    <col min="1" max="1" width="10.1796875" customWidth="1"/>
    <col min="2" max="2" width="9.26953125" bestFit="1" customWidth="1"/>
    <col min="3" max="4" width="12.08984375" customWidth="1"/>
    <col min="5" max="5" width="14.54296875" customWidth="1"/>
    <col min="6" max="6" width="7.26953125" customWidth="1"/>
    <col min="7" max="8" width="8.7265625" style="4"/>
    <col min="9" max="9" width="25.1796875" style="4" bestFit="1" customWidth="1"/>
    <col min="10" max="10" width="22.90625" style="4" customWidth="1"/>
    <col min="11" max="12" width="8.7265625" style="4"/>
    <col min="13" max="19" width="5.26953125" style="4" customWidth="1"/>
  </cols>
  <sheetData>
    <row r="1" spans="1:19" ht="43.5" x14ac:dyDescent="0.3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0" t="s">
        <v>434</v>
      </c>
      <c r="H1" s="4" t="s">
        <v>415</v>
      </c>
      <c r="I1" s="4" t="s">
        <v>443</v>
      </c>
      <c r="J1" s="4" t="s">
        <v>444</v>
      </c>
      <c r="K1" s="4" t="s">
        <v>445</v>
      </c>
      <c r="L1" s="4" t="s">
        <v>446</v>
      </c>
      <c r="M1" s="4" t="s">
        <v>14</v>
      </c>
      <c r="N1" s="4" t="s">
        <v>15</v>
      </c>
      <c r="O1" s="4" t="s">
        <v>12</v>
      </c>
      <c r="P1" s="4" t="s">
        <v>11</v>
      </c>
      <c r="Q1" s="4" t="s">
        <v>435</v>
      </c>
      <c r="R1" s="4" t="s">
        <v>9</v>
      </c>
      <c r="S1" s="4" t="s">
        <v>449</v>
      </c>
    </row>
    <row r="2" spans="1:19" x14ac:dyDescent="0.35">
      <c r="A2">
        <v>31</v>
      </c>
      <c r="B2">
        <v>45</v>
      </c>
      <c r="C2">
        <v>60</v>
      </c>
      <c r="D2" t="s">
        <v>6</v>
      </c>
      <c r="E2" t="s">
        <v>6</v>
      </c>
      <c r="F2" t="s">
        <v>6</v>
      </c>
      <c r="G2" s="4" t="str">
        <f>LEFT(E2,1)</f>
        <v>n</v>
      </c>
      <c r="H2" s="4">
        <f>IFERROR(VLOOKUP(A2, course_edition!A:B, 2, FALSE),0)</f>
        <v>8</v>
      </c>
      <c r="I2" s="4" t="str">
        <f>IFERROR(VLOOKUP(H2, course!A:B, 2, FALSE),0)</f>
        <v>Object Oriented Programming</v>
      </c>
      <c r="J2" s="4" cm="1">
        <f t="array" ref="J2:J11">_xlfn._xlws.SORT(_xlfn.UNIQUE(I2:I101))</f>
        <v>0</v>
      </c>
      <c r="K2" s="4" cm="1">
        <f t="array" ref="K2">AVERAGE(_xlfn._xlws.FILTER(C$2:C$101, I$2:I$101=J2))</f>
        <v>48.333333333333336</v>
      </c>
      <c r="L2" s="4" cm="1">
        <f t="array" ref="L2">AVERAGE(_xlfn._xlws.FILTER(D$2:D$101, I$2:I$101=J2))</f>
        <v>59.583333333333336</v>
      </c>
      <c r="M2" s="4">
        <f>COUNTIFS(I$2:I$101, J2, G$2:G$101, "A")</f>
        <v>1</v>
      </c>
      <c r="N2" s="4">
        <f>COUNTIFS(I$2:I$101, J2, G$2:G$101, "B")</f>
        <v>5</v>
      </c>
      <c r="O2" s="4">
        <f>COUNTIFS(I$2:I$101, J2, G$2:G$101, "C")</f>
        <v>3</v>
      </c>
      <c r="P2" s="4">
        <f>COUNTIFS(I$2:I$101, J2, G$2:G$101, "D")</f>
        <v>2</v>
      </c>
      <c r="Q2" s="4">
        <f>COUNTIFS(I$2:I$101, J2, G$2:G$101, "E")</f>
        <v>0</v>
      </c>
      <c r="R2" s="4">
        <f>COUNTIFS(I$2:I$101, J2, G$2:G$101, "F")</f>
        <v>1</v>
      </c>
      <c r="S2" s="4">
        <f>COUNTIFS(I$2:I$101, J2, G$2:G$101, "n")</f>
        <v>2</v>
      </c>
    </row>
    <row r="3" spans="1:19" x14ac:dyDescent="0.35">
      <c r="A3">
        <v>9</v>
      </c>
      <c r="B3">
        <v>21</v>
      </c>
      <c r="C3">
        <v>100</v>
      </c>
      <c r="D3">
        <v>50</v>
      </c>
      <c r="E3" t="s">
        <v>7</v>
      </c>
      <c r="F3" t="s">
        <v>8</v>
      </c>
      <c r="G3" s="4" t="str">
        <f t="shared" ref="G3:G66" si="0">LEFT(E3,1)</f>
        <v>C</v>
      </c>
      <c r="H3" s="4">
        <f>IFERROR(VLOOKUP(A3, course_edition!A:B, 2, FALSE),0)</f>
        <v>7</v>
      </c>
      <c r="I3" s="4" t="str">
        <f>IFERROR(VLOOKUP(H3, course!A:B, 2, FALSE),0)</f>
        <v>Functional Programming</v>
      </c>
      <c r="J3" s="4" t="str">
        <v>Computational Mathematics</v>
      </c>
      <c r="K3" s="41" cm="1">
        <f t="array" ref="K3">AVERAGE(_xlfn._xlws.FILTER(C$2:C$101, I$2:I$101=J3))</f>
        <v>42</v>
      </c>
      <c r="L3" s="41" cm="1">
        <f t="array" ref="L3">AVERAGE(_xlfn._xlws.FILTER(D$2:D$101, I$2:I$101=J3))</f>
        <v>46</v>
      </c>
      <c r="M3" s="4">
        <f t="shared" ref="M3:M11" si="1">COUNTIFS(I$2:I$101, J3, G$2:G$101, "A")</f>
        <v>1</v>
      </c>
      <c r="N3" s="4">
        <f t="shared" ref="N3:N11" si="2">COUNTIFS(I$2:I$101, J3, G$2:G$101, "B")</f>
        <v>1</v>
      </c>
      <c r="O3" s="4">
        <f t="shared" ref="O3:O11" si="3">COUNTIFS(I$2:I$101, J3, G$2:G$101, "C")</f>
        <v>4</v>
      </c>
      <c r="P3" s="4">
        <f t="shared" ref="P3:P11" si="4">COUNTIFS(I$2:I$101, J3, G$2:G$101, "D")</f>
        <v>4</v>
      </c>
      <c r="Q3" s="4">
        <f t="shared" ref="Q3:Q11" si="5">COUNTIFS(I$2:I$101, J3, G$2:G$101, "E")</f>
        <v>0</v>
      </c>
      <c r="R3" s="4">
        <f t="shared" ref="R3:R11" si="6">COUNTIFS(I$2:I$101, J3, G$2:G$101, "F")</f>
        <v>5</v>
      </c>
      <c r="S3" s="4">
        <f t="shared" ref="S3:S11" si="7">COUNTIFS(I$2:I$101, J3, G$2:G$101, "n")</f>
        <v>0</v>
      </c>
    </row>
    <row r="4" spans="1:19" x14ac:dyDescent="0.35">
      <c r="A4">
        <v>34</v>
      </c>
      <c r="B4">
        <v>80</v>
      </c>
      <c r="C4">
        <v>0</v>
      </c>
      <c r="D4">
        <v>15</v>
      </c>
      <c r="E4" t="s">
        <v>9</v>
      </c>
      <c r="F4" t="s">
        <v>10</v>
      </c>
      <c r="G4" s="4" t="str">
        <f t="shared" si="0"/>
        <v>F</v>
      </c>
      <c r="H4" s="4">
        <f>IFERROR(VLOOKUP(A4, course_edition!A:B, 2, FALSE),0)</f>
        <v>4</v>
      </c>
      <c r="I4" s="4" t="str">
        <f>IFERROR(VLOOKUP(H4, course!A:B, 2, FALSE),0)</f>
        <v>Operating Systems</v>
      </c>
      <c r="J4" s="4" t="str">
        <v>Data Visualization</v>
      </c>
      <c r="K4" s="41" cm="1">
        <f t="array" ref="K4">AVERAGE(_xlfn._xlws.FILTER(C$2:C$101, I$2:I$101=J4))</f>
        <v>42.857142857142854</v>
      </c>
      <c r="L4" s="41" cm="1">
        <f t="array" ref="L4">AVERAGE(_xlfn._xlws.FILTER(D$2:D$101, I$2:I$101=J4))</f>
        <v>39.285714285714285</v>
      </c>
      <c r="M4" s="4">
        <f t="shared" si="1"/>
        <v>0</v>
      </c>
      <c r="N4" s="4">
        <f t="shared" si="2"/>
        <v>0</v>
      </c>
      <c r="O4" s="4">
        <f t="shared" si="3"/>
        <v>2</v>
      </c>
      <c r="P4" s="4">
        <f t="shared" si="4"/>
        <v>2</v>
      </c>
      <c r="Q4" s="4">
        <f t="shared" si="5"/>
        <v>0</v>
      </c>
      <c r="R4" s="4">
        <f t="shared" si="6"/>
        <v>3</v>
      </c>
      <c r="S4" s="4">
        <f t="shared" si="7"/>
        <v>0</v>
      </c>
    </row>
    <row r="5" spans="1:19" x14ac:dyDescent="0.35">
      <c r="A5">
        <v>7</v>
      </c>
      <c r="B5">
        <v>65</v>
      </c>
      <c r="C5">
        <v>10</v>
      </c>
      <c r="D5">
        <v>40</v>
      </c>
      <c r="E5" t="s">
        <v>11</v>
      </c>
      <c r="F5" t="s">
        <v>8</v>
      </c>
      <c r="G5" s="4" t="str">
        <f t="shared" si="0"/>
        <v>D</v>
      </c>
      <c r="H5" s="4">
        <f>IFERROR(VLOOKUP(A5, course_edition!A:B, 2, FALSE),0)</f>
        <v>5</v>
      </c>
      <c r="I5" s="4" t="str">
        <f>IFERROR(VLOOKUP(H5, course!A:B, 2, FALSE),0)</f>
        <v>Statistics in R</v>
      </c>
      <c r="J5" s="4" t="str">
        <v>Databases</v>
      </c>
      <c r="K5" s="41" cm="1">
        <f t="array" ref="K5">AVERAGE(_xlfn._xlws.FILTER(C$2:C$101, I$2:I$101=J5))</f>
        <v>64</v>
      </c>
      <c r="L5" s="41" cm="1">
        <f t="array" ref="L5">AVERAGE(_xlfn._xlws.FILTER(D$2:D$101, I$2:I$101=J5))</f>
        <v>57.333333333333336</v>
      </c>
      <c r="M5" s="4">
        <f t="shared" si="1"/>
        <v>3</v>
      </c>
      <c r="N5" s="4">
        <f t="shared" si="2"/>
        <v>4</v>
      </c>
      <c r="O5" s="4">
        <f t="shared" si="3"/>
        <v>4</v>
      </c>
      <c r="P5" s="4">
        <f t="shared" si="4"/>
        <v>1</v>
      </c>
      <c r="Q5" s="4">
        <f t="shared" si="5"/>
        <v>0</v>
      </c>
      <c r="R5" s="4">
        <f t="shared" si="6"/>
        <v>3</v>
      </c>
      <c r="S5" s="4">
        <f t="shared" si="7"/>
        <v>0</v>
      </c>
    </row>
    <row r="6" spans="1:19" x14ac:dyDescent="0.35">
      <c r="A6">
        <v>8</v>
      </c>
      <c r="B6">
        <v>97</v>
      </c>
      <c r="C6">
        <v>30</v>
      </c>
      <c r="D6">
        <v>15</v>
      </c>
      <c r="E6" t="s">
        <v>9</v>
      </c>
      <c r="F6" t="s">
        <v>10</v>
      </c>
      <c r="G6" s="4" t="str">
        <f t="shared" si="0"/>
        <v>F</v>
      </c>
      <c r="H6" s="4">
        <f>IFERROR(VLOOKUP(A6, course_edition!A:B, 2, FALSE),0)</f>
        <v>8</v>
      </c>
      <c r="I6" s="4" t="str">
        <f>IFERROR(VLOOKUP(H6, course!A:B, 2, FALSE),0)</f>
        <v>Object Oriented Programming</v>
      </c>
      <c r="J6" s="4" t="str">
        <v>Functional Programming</v>
      </c>
      <c r="K6" s="41" cm="1">
        <f t="array" ref="K6">AVERAGE(_xlfn._xlws.FILTER(C$2:C$101, I$2:I$101=J6))</f>
        <v>55.714285714285715</v>
      </c>
      <c r="L6" s="41" cm="1">
        <f t="array" ref="L6">AVERAGE(_xlfn._xlws.FILTER(D$2:D$101, I$2:I$101=J6))</f>
        <v>54.285714285714285</v>
      </c>
      <c r="M6" s="4">
        <f t="shared" si="1"/>
        <v>1</v>
      </c>
      <c r="N6" s="4">
        <f t="shared" si="2"/>
        <v>0</v>
      </c>
      <c r="O6" s="4">
        <f t="shared" si="3"/>
        <v>4</v>
      </c>
      <c r="P6" s="4">
        <f t="shared" si="4"/>
        <v>1</v>
      </c>
      <c r="Q6" s="4">
        <f t="shared" si="5"/>
        <v>0</v>
      </c>
      <c r="R6" s="4">
        <f t="shared" si="6"/>
        <v>1</v>
      </c>
      <c r="S6" s="4">
        <f t="shared" si="7"/>
        <v>0</v>
      </c>
    </row>
    <row r="7" spans="1:19" x14ac:dyDescent="0.35">
      <c r="A7">
        <v>6</v>
      </c>
      <c r="B7">
        <v>61</v>
      </c>
      <c r="C7">
        <v>0</v>
      </c>
      <c r="D7">
        <v>15</v>
      </c>
      <c r="E7" t="s">
        <v>9</v>
      </c>
      <c r="F7" t="s">
        <v>10</v>
      </c>
      <c r="G7" s="4" t="str">
        <f t="shared" si="0"/>
        <v>F</v>
      </c>
      <c r="H7" s="4">
        <f>IFERROR(VLOOKUP(A7, course_edition!A:B, 2, FALSE),0)</f>
        <v>3</v>
      </c>
      <c r="I7" s="4" t="str">
        <f>IFERROR(VLOOKUP(H7, course!A:B, 2, FALSE),0)</f>
        <v>Data Visualization</v>
      </c>
      <c r="J7" s="4" t="str">
        <v>Mathematical Analysis</v>
      </c>
      <c r="K7" s="41" cm="1">
        <f t="array" ref="K7">AVERAGE(_xlfn._xlws.FILTER(C$2:C$101, I$2:I$101=J7))</f>
        <v>40</v>
      </c>
      <c r="L7" s="41" cm="1">
        <f t="array" ref="L7">AVERAGE(_xlfn._xlws.FILTER(D$2:D$101, I$2:I$101=J7))</f>
        <v>50</v>
      </c>
      <c r="M7" s="4">
        <f t="shared" si="1"/>
        <v>0</v>
      </c>
      <c r="N7" s="4">
        <f t="shared" si="2"/>
        <v>1</v>
      </c>
      <c r="O7" s="4">
        <f t="shared" si="3"/>
        <v>2</v>
      </c>
      <c r="P7" s="4">
        <f t="shared" si="4"/>
        <v>0</v>
      </c>
      <c r="Q7" s="4">
        <f t="shared" si="5"/>
        <v>0</v>
      </c>
      <c r="R7" s="4">
        <f t="shared" si="6"/>
        <v>1</v>
      </c>
      <c r="S7" s="4">
        <f t="shared" si="7"/>
        <v>0</v>
      </c>
    </row>
    <row r="8" spans="1:19" x14ac:dyDescent="0.35">
      <c r="A8">
        <v>23</v>
      </c>
      <c r="B8">
        <v>34</v>
      </c>
      <c r="C8">
        <v>20</v>
      </c>
      <c r="D8">
        <v>40</v>
      </c>
      <c r="E8" t="s">
        <v>11</v>
      </c>
      <c r="F8" t="s">
        <v>8</v>
      </c>
      <c r="G8" s="4" t="str">
        <f t="shared" si="0"/>
        <v>D</v>
      </c>
      <c r="H8" s="4">
        <f>IFERROR(VLOOKUP(A8, course_edition!A:B, 2, FALSE),0)</f>
        <v>4</v>
      </c>
      <c r="I8" s="4" t="str">
        <f>IFERROR(VLOOKUP(H8, course!A:B, 2, FALSE),0)</f>
        <v>Operating Systems</v>
      </c>
      <c r="J8" s="4" t="str">
        <v>Object Oriented Programming</v>
      </c>
      <c r="K8" s="41" cm="1">
        <f t="array" ref="K8">AVERAGE(_xlfn._xlws.FILTER(C$2:C$101, I$2:I$101=J8))</f>
        <v>53.636363636363633</v>
      </c>
      <c r="L8" s="41" cm="1">
        <f t="array" ref="L8">AVERAGE(_xlfn._xlws.FILTER(D$2:D$101, I$2:I$101=J8))</f>
        <v>44</v>
      </c>
      <c r="M8" s="4">
        <f t="shared" si="1"/>
        <v>1</v>
      </c>
      <c r="N8" s="4">
        <f t="shared" si="2"/>
        <v>2</v>
      </c>
      <c r="O8" s="4">
        <f t="shared" si="3"/>
        <v>3</v>
      </c>
      <c r="P8" s="4">
        <f t="shared" si="4"/>
        <v>0</v>
      </c>
      <c r="Q8" s="4">
        <f t="shared" si="5"/>
        <v>0</v>
      </c>
      <c r="R8" s="4">
        <f t="shared" si="6"/>
        <v>4</v>
      </c>
      <c r="S8" s="4">
        <f t="shared" si="7"/>
        <v>1</v>
      </c>
    </row>
    <row r="9" spans="1:19" x14ac:dyDescent="0.35">
      <c r="A9">
        <v>36</v>
      </c>
      <c r="B9">
        <v>27</v>
      </c>
      <c r="C9">
        <v>40</v>
      </c>
      <c r="D9">
        <v>45</v>
      </c>
      <c r="E9" t="s">
        <v>11</v>
      </c>
      <c r="F9" t="s">
        <v>8</v>
      </c>
      <c r="G9" s="4" t="str">
        <f t="shared" si="0"/>
        <v>D</v>
      </c>
      <c r="H9" s="4">
        <f>IFERROR(VLOOKUP(A9, course_edition!A:B, 2, FALSE),0)</f>
        <v>9</v>
      </c>
      <c r="I9" s="4" t="str">
        <f>IFERROR(VLOOKUP(H9, course!A:B, 2, FALSE),0)</f>
        <v>Computational Mathematics</v>
      </c>
      <c r="J9" s="4" t="str">
        <v>Operating Systems</v>
      </c>
      <c r="K9" s="41" cm="1">
        <f t="array" ref="K9">AVERAGE(_xlfn._xlws.FILTER(C$2:C$101, I$2:I$101=J9))</f>
        <v>47.5</v>
      </c>
      <c r="L9" s="41" cm="1">
        <f t="array" ref="L9">AVERAGE(_xlfn._xlws.FILTER(D$2:D$101, I$2:I$101=J9))</f>
        <v>47.5</v>
      </c>
      <c r="M9" s="4">
        <f t="shared" si="1"/>
        <v>0</v>
      </c>
      <c r="N9" s="4">
        <f t="shared" si="2"/>
        <v>5</v>
      </c>
      <c r="O9" s="4">
        <f t="shared" si="3"/>
        <v>2</v>
      </c>
      <c r="P9" s="4">
        <f t="shared" si="4"/>
        <v>4</v>
      </c>
      <c r="Q9" s="4">
        <f t="shared" si="5"/>
        <v>0</v>
      </c>
      <c r="R9" s="4">
        <f t="shared" si="6"/>
        <v>5</v>
      </c>
      <c r="S9" s="4">
        <f t="shared" si="7"/>
        <v>0</v>
      </c>
    </row>
    <row r="10" spans="1:19" x14ac:dyDescent="0.35">
      <c r="A10">
        <v>33</v>
      </c>
      <c r="B10">
        <v>65</v>
      </c>
      <c r="C10">
        <v>50</v>
      </c>
      <c r="D10">
        <v>30</v>
      </c>
      <c r="E10" t="s">
        <v>9</v>
      </c>
      <c r="F10" t="s">
        <v>10</v>
      </c>
      <c r="G10" s="4" t="str">
        <f t="shared" si="0"/>
        <v>F</v>
      </c>
      <c r="H10" s="4">
        <f>IFERROR(VLOOKUP(A10, course_edition!A:B, 2, FALSE),0)</f>
        <v>9</v>
      </c>
      <c r="I10" s="4" t="str">
        <f>IFERROR(VLOOKUP(H10, course!A:B, 2, FALSE),0)</f>
        <v>Computational Mathematics</v>
      </c>
      <c r="J10" s="4" t="str">
        <v>SQL</v>
      </c>
      <c r="K10" s="41" cm="1">
        <f t="array" ref="K10">AVERAGE(_xlfn._xlws.FILTER(C$2:C$101, I$2:I$101=J10))</f>
        <v>44</v>
      </c>
      <c r="L10" s="41" cm="1">
        <f t="array" ref="L10">AVERAGE(_xlfn._xlws.FILTER(D$2:D$101, I$2:I$101=J10))</f>
        <v>40</v>
      </c>
      <c r="M10" s="4">
        <f t="shared" si="1"/>
        <v>1</v>
      </c>
      <c r="N10" s="4">
        <f t="shared" si="2"/>
        <v>0</v>
      </c>
      <c r="O10" s="4">
        <f t="shared" si="3"/>
        <v>3</v>
      </c>
      <c r="P10" s="4">
        <f t="shared" si="4"/>
        <v>1</v>
      </c>
      <c r="Q10" s="4">
        <f t="shared" si="5"/>
        <v>0</v>
      </c>
      <c r="R10" s="4">
        <f t="shared" si="6"/>
        <v>5</v>
      </c>
      <c r="S10" s="4">
        <f t="shared" si="7"/>
        <v>0</v>
      </c>
    </row>
    <row r="11" spans="1:19" x14ac:dyDescent="0.35">
      <c r="A11">
        <v>31</v>
      </c>
      <c r="B11">
        <v>74</v>
      </c>
      <c r="C11">
        <v>50</v>
      </c>
      <c r="D11">
        <v>50</v>
      </c>
      <c r="E11" t="s">
        <v>7</v>
      </c>
      <c r="F11" t="s">
        <v>8</v>
      </c>
      <c r="G11" s="4" t="str">
        <f t="shared" si="0"/>
        <v>C</v>
      </c>
      <c r="H11" s="4">
        <f>IFERROR(VLOOKUP(A11, course_edition!A:B, 2, FALSE),0)</f>
        <v>8</v>
      </c>
      <c r="I11" s="4" t="str">
        <f>IFERROR(VLOOKUP(H11, course!A:B, 2, FALSE),0)</f>
        <v>Object Oriented Programming</v>
      </c>
      <c r="J11" s="4" t="str">
        <v>Statistics in R</v>
      </c>
      <c r="K11" s="41" cm="1">
        <f t="array" ref="K11">AVERAGE(_xlfn._xlws.FILTER(C$2:C$101, I$2:I$101=J11))</f>
        <v>10</v>
      </c>
      <c r="L11" s="41" cm="1">
        <f t="array" ref="L11">AVERAGE(_xlfn._xlws.FILTER(D$2:D$101, I$2:I$101=J11))</f>
        <v>40</v>
      </c>
      <c r="M11" s="4">
        <f t="shared" si="1"/>
        <v>0</v>
      </c>
      <c r="N11" s="4">
        <f t="shared" si="2"/>
        <v>0</v>
      </c>
      <c r="O11" s="4">
        <f t="shared" si="3"/>
        <v>0</v>
      </c>
      <c r="P11" s="4">
        <f t="shared" si="4"/>
        <v>1</v>
      </c>
      <c r="Q11" s="4">
        <f t="shared" si="5"/>
        <v>0</v>
      </c>
      <c r="R11" s="4">
        <f t="shared" si="6"/>
        <v>0</v>
      </c>
      <c r="S11" s="4">
        <f t="shared" si="7"/>
        <v>0</v>
      </c>
    </row>
    <row r="12" spans="1:19" x14ac:dyDescent="0.35">
      <c r="A12">
        <v>23</v>
      </c>
      <c r="B12">
        <v>61</v>
      </c>
      <c r="C12">
        <v>60</v>
      </c>
      <c r="D12">
        <v>55</v>
      </c>
      <c r="E12" t="s">
        <v>12</v>
      </c>
      <c r="F12" t="s">
        <v>8</v>
      </c>
      <c r="G12" s="4" t="str">
        <f t="shared" si="0"/>
        <v>C</v>
      </c>
      <c r="H12" s="4">
        <f>IFERROR(VLOOKUP(A12, course_edition!A:B, 2, FALSE),0)</f>
        <v>4</v>
      </c>
      <c r="I12" s="4" t="str">
        <f>IFERROR(VLOOKUP(H12, course!A:B, 2, FALSE),0)</f>
        <v>Operating Systems</v>
      </c>
    </row>
    <row r="13" spans="1:19" x14ac:dyDescent="0.35">
      <c r="A13">
        <v>11</v>
      </c>
      <c r="B13">
        <v>35</v>
      </c>
      <c r="C13">
        <v>60</v>
      </c>
      <c r="D13">
        <v>75</v>
      </c>
      <c r="E13" t="s">
        <v>13</v>
      </c>
      <c r="F13" t="s">
        <v>8</v>
      </c>
      <c r="G13" s="4" t="str">
        <f t="shared" si="0"/>
        <v>B</v>
      </c>
      <c r="H13" s="4">
        <f>IFERROR(VLOOKUP(A13, course_edition!A:B, 2, FALSE),0)</f>
        <v>1</v>
      </c>
      <c r="I13" s="4" t="str">
        <f>IFERROR(VLOOKUP(H13, course!A:B, 2, FALSE),0)</f>
        <v>Databases</v>
      </c>
    </row>
    <row r="14" spans="1:19" x14ac:dyDescent="0.35">
      <c r="A14">
        <v>27</v>
      </c>
      <c r="B14">
        <v>56</v>
      </c>
      <c r="C14">
        <v>50</v>
      </c>
      <c r="D14">
        <v>55</v>
      </c>
      <c r="E14" t="s">
        <v>12</v>
      </c>
      <c r="F14" t="s">
        <v>8</v>
      </c>
      <c r="G14" s="4" t="str">
        <f t="shared" si="0"/>
        <v>C</v>
      </c>
      <c r="H14" s="4">
        <f>IFERROR(VLOOKUP(A14, course_edition!A:B, 2, FALSE),0)</f>
        <v>2</v>
      </c>
      <c r="I14" s="4" t="str">
        <f>IFERROR(VLOOKUP(H14, course!A:B, 2, FALSE),0)</f>
        <v>SQL</v>
      </c>
      <c r="K14" s="4" t="s">
        <v>14</v>
      </c>
      <c r="L14" s="4">
        <f>COUNTIF(G2:G101,"A")</f>
        <v>8</v>
      </c>
    </row>
    <row r="15" spans="1:19" x14ac:dyDescent="0.35">
      <c r="A15">
        <v>40</v>
      </c>
      <c r="B15">
        <v>96</v>
      </c>
      <c r="C15" t="s">
        <v>6</v>
      </c>
      <c r="D15" t="s">
        <v>6</v>
      </c>
      <c r="E15" t="s">
        <v>6</v>
      </c>
      <c r="F15" t="s">
        <v>6</v>
      </c>
      <c r="G15" s="4" t="str">
        <f t="shared" si="0"/>
        <v>n</v>
      </c>
      <c r="H15" s="4">
        <f>IFERROR(VLOOKUP(A15, course_edition!A:B, 2, FALSE),0)</f>
        <v>0</v>
      </c>
      <c r="I15" s="4">
        <f>IFERROR(VLOOKUP(H15, course!A:B, 2, FALSE),0)</f>
        <v>0</v>
      </c>
      <c r="K15" s="4" t="s">
        <v>15</v>
      </c>
      <c r="L15" s="4">
        <f>COUNTIF(G2:G101,"B")</f>
        <v>18</v>
      </c>
    </row>
    <row r="16" spans="1:19" x14ac:dyDescent="0.35">
      <c r="A16">
        <v>5</v>
      </c>
      <c r="B16">
        <v>25</v>
      </c>
      <c r="C16">
        <v>10</v>
      </c>
      <c r="D16">
        <v>50</v>
      </c>
      <c r="E16" t="s">
        <v>7</v>
      </c>
      <c r="F16" t="s">
        <v>8</v>
      </c>
      <c r="G16" s="4" t="str">
        <f t="shared" si="0"/>
        <v>C</v>
      </c>
      <c r="H16" s="4">
        <f>IFERROR(VLOOKUP(A16, course_edition!A:B, 2, FALSE),0)</f>
        <v>1</v>
      </c>
      <c r="I16" s="4" t="str">
        <f>IFERROR(VLOOKUP(H16, course!A:B, 2, FALSE),0)</f>
        <v>Databases</v>
      </c>
      <c r="K16" s="4" t="s">
        <v>12</v>
      </c>
      <c r="L16" s="4">
        <f>COUNTIF(G2:G101,"C")</f>
        <v>27</v>
      </c>
    </row>
    <row r="17" spans="1:12" x14ac:dyDescent="0.35">
      <c r="A17">
        <v>18</v>
      </c>
      <c r="B17">
        <v>2</v>
      </c>
      <c r="C17">
        <v>80</v>
      </c>
      <c r="D17">
        <v>90</v>
      </c>
      <c r="E17" t="s">
        <v>14</v>
      </c>
      <c r="F17" t="s">
        <v>8</v>
      </c>
      <c r="G17" s="4" t="str">
        <f t="shared" si="0"/>
        <v>A</v>
      </c>
      <c r="H17" s="4">
        <f>IFERROR(VLOOKUP(A17, course_edition!A:B, 2, FALSE),0)</f>
        <v>7</v>
      </c>
      <c r="I17" s="4" t="str">
        <f>IFERROR(VLOOKUP(H17, course!A:B, 2, FALSE),0)</f>
        <v>Functional Programming</v>
      </c>
      <c r="K17" s="4" t="s">
        <v>11</v>
      </c>
      <c r="L17" s="4">
        <f>COUNTIF(G2:G101,"D")</f>
        <v>16</v>
      </c>
    </row>
    <row r="18" spans="1:12" x14ac:dyDescent="0.35">
      <c r="A18">
        <v>34</v>
      </c>
      <c r="B18">
        <v>70</v>
      </c>
      <c r="C18">
        <v>70</v>
      </c>
      <c r="D18">
        <v>70</v>
      </c>
      <c r="E18" t="s">
        <v>15</v>
      </c>
      <c r="F18" t="s">
        <v>8</v>
      </c>
      <c r="G18" s="4" t="str">
        <f t="shared" si="0"/>
        <v>B</v>
      </c>
      <c r="H18" s="4">
        <f>IFERROR(VLOOKUP(A18, course_edition!A:B, 2, FALSE),0)</f>
        <v>4</v>
      </c>
      <c r="I18" s="4" t="str">
        <f>IFERROR(VLOOKUP(H18, course!A:B, 2, FALSE),0)</f>
        <v>Operating Systems</v>
      </c>
      <c r="K18" s="4" t="s">
        <v>435</v>
      </c>
      <c r="L18" s="4">
        <f>COUNTIF(G2:G101,"E")</f>
        <v>0</v>
      </c>
    </row>
    <row r="19" spans="1:12" x14ac:dyDescent="0.35">
      <c r="A19">
        <v>20</v>
      </c>
      <c r="B19">
        <v>23</v>
      </c>
      <c r="C19">
        <v>30</v>
      </c>
      <c r="D19">
        <v>50</v>
      </c>
      <c r="E19" t="s">
        <v>7</v>
      </c>
      <c r="F19" t="s">
        <v>8</v>
      </c>
      <c r="G19" s="4" t="str">
        <f t="shared" si="0"/>
        <v>C</v>
      </c>
      <c r="H19" s="4">
        <f>IFERROR(VLOOKUP(A19, course_edition!A:B, 2, FALSE),0)</f>
        <v>6</v>
      </c>
      <c r="I19" s="4" t="str">
        <f>IFERROR(VLOOKUP(H19, course!A:B, 2, FALSE),0)</f>
        <v>Mathematical Analysis</v>
      </c>
      <c r="K19" s="4" t="s">
        <v>9</v>
      </c>
      <c r="L19" s="4">
        <f>COUNTIF(G2:G101,"F")</f>
        <v>28</v>
      </c>
    </row>
    <row r="20" spans="1:12" x14ac:dyDescent="0.35">
      <c r="A20">
        <v>18</v>
      </c>
      <c r="B20">
        <v>97</v>
      </c>
      <c r="C20">
        <v>30</v>
      </c>
      <c r="D20">
        <v>60</v>
      </c>
      <c r="E20" t="s">
        <v>16</v>
      </c>
      <c r="F20" t="s">
        <v>8</v>
      </c>
      <c r="G20" s="4" t="str">
        <f t="shared" si="0"/>
        <v>C</v>
      </c>
      <c r="H20" s="4">
        <f>IFERROR(VLOOKUP(A20, course_edition!A:B, 2, FALSE),0)</f>
        <v>7</v>
      </c>
      <c r="I20" s="4" t="str">
        <f>IFERROR(VLOOKUP(H20, course!A:B, 2, FALSE),0)</f>
        <v>Functional Programming</v>
      </c>
      <c r="K20" s="4" t="s">
        <v>436</v>
      </c>
      <c r="L20" s="4">
        <f>COUNTIF(G2:G101,"n")</f>
        <v>3</v>
      </c>
    </row>
    <row r="21" spans="1:12" x14ac:dyDescent="0.35">
      <c r="A21">
        <v>12</v>
      </c>
      <c r="B21">
        <v>89</v>
      </c>
      <c r="C21">
        <v>0</v>
      </c>
      <c r="D21">
        <v>45</v>
      </c>
      <c r="E21" t="s">
        <v>11</v>
      </c>
      <c r="F21" t="s">
        <v>8</v>
      </c>
      <c r="G21" s="4" t="str">
        <f t="shared" si="0"/>
        <v>D</v>
      </c>
      <c r="H21" s="4">
        <f>IFERROR(VLOOKUP(A21, course_edition!A:B, 2, FALSE),0)</f>
        <v>9</v>
      </c>
      <c r="I21" s="4" t="str">
        <f>IFERROR(VLOOKUP(H21, course!A:B, 2, FALSE),0)</f>
        <v>Computational Mathematics</v>
      </c>
    </row>
    <row r="22" spans="1:12" x14ac:dyDescent="0.35">
      <c r="A22">
        <v>9</v>
      </c>
      <c r="B22">
        <v>36</v>
      </c>
      <c r="C22">
        <v>0</v>
      </c>
      <c r="D22">
        <v>50</v>
      </c>
      <c r="E22" t="s">
        <v>7</v>
      </c>
      <c r="F22" t="s">
        <v>8</v>
      </c>
      <c r="G22" s="4" t="str">
        <f t="shared" si="0"/>
        <v>C</v>
      </c>
      <c r="H22" s="4">
        <f>IFERROR(VLOOKUP(A22, course_edition!A:B, 2, FALSE),0)</f>
        <v>7</v>
      </c>
      <c r="I22" s="4" t="str">
        <f>IFERROR(VLOOKUP(H22, course!A:B, 2, FALSE),0)</f>
        <v>Functional Programming</v>
      </c>
    </row>
    <row r="23" spans="1:12" x14ac:dyDescent="0.35">
      <c r="A23">
        <v>2</v>
      </c>
      <c r="B23">
        <v>15</v>
      </c>
      <c r="C23">
        <v>10</v>
      </c>
      <c r="D23">
        <v>15</v>
      </c>
      <c r="E23" t="s">
        <v>9</v>
      </c>
      <c r="F23" t="s">
        <v>10</v>
      </c>
      <c r="G23" s="4" t="str">
        <f t="shared" si="0"/>
        <v>F</v>
      </c>
      <c r="H23" s="4">
        <f>IFERROR(VLOOKUP(A23, course_edition!A:B, 2, FALSE),0)</f>
        <v>4</v>
      </c>
      <c r="I23" s="4" t="str">
        <f>IFERROR(VLOOKUP(H23, course!A:B, 2, FALSE),0)</f>
        <v>Operating Systems</v>
      </c>
    </row>
    <row r="24" spans="1:12" x14ac:dyDescent="0.35">
      <c r="A24">
        <v>10</v>
      </c>
      <c r="B24">
        <v>7</v>
      </c>
      <c r="C24">
        <v>60</v>
      </c>
      <c r="D24">
        <v>45</v>
      </c>
      <c r="E24" t="s">
        <v>11</v>
      </c>
      <c r="F24" t="s">
        <v>8</v>
      </c>
      <c r="G24" s="4" t="str">
        <f t="shared" si="0"/>
        <v>D</v>
      </c>
      <c r="H24" s="4">
        <f>IFERROR(VLOOKUP(A24, course_edition!A:B, 2, FALSE),0)</f>
        <v>10</v>
      </c>
      <c r="I24" s="4">
        <f>IFERROR(VLOOKUP(H24, course!A:B, 2, FALSE),0)</f>
        <v>0</v>
      </c>
    </row>
    <row r="25" spans="1:12" x14ac:dyDescent="0.35">
      <c r="A25">
        <v>15</v>
      </c>
      <c r="B25">
        <v>82</v>
      </c>
      <c r="C25">
        <v>10</v>
      </c>
      <c r="D25">
        <v>5</v>
      </c>
      <c r="E25" t="s">
        <v>9</v>
      </c>
      <c r="F25" t="s">
        <v>10</v>
      </c>
      <c r="G25" s="4" t="str">
        <f t="shared" si="0"/>
        <v>F</v>
      </c>
      <c r="H25" s="4">
        <f>IFERROR(VLOOKUP(A25, course_edition!A:B, 2, FALSE),0)</f>
        <v>2</v>
      </c>
      <c r="I25" s="4" t="str">
        <f>IFERROR(VLOOKUP(H25, course!A:B, 2, FALSE),0)</f>
        <v>SQL</v>
      </c>
    </row>
    <row r="26" spans="1:12" x14ac:dyDescent="0.35">
      <c r="A26">
        <v>19</v>
      </c>
      <c r="B26">
        <v>79</v>
      </c>
      <c r="C26">
        <v>10</v>
      </c>
      <c r="D26">
        <v>40</v>
      </c>
      <c r="E26" t="s">
        <v>11</v>
      </c>
      <c r="F26" t="s">
        <v>8</v>
      </c>
      <c r="G26" s="4" t="str">
        <f t="shared" si="0"/>
        <v>D</v>
      </c>
      <c r="H26" s="4">
        <f>IFERROR(VLOOKUP(A26, course_edition!A:B, 2, FALSE),0)</f>
        <v>10</v>
      </c>
      <c r="I26" s="4">
        <f>IFERROR(VLOOKUP(H26, course!A:B, 2, FALSE),0)</f>
        <v>0</v>
      </c>
    </row>
    <row r="27" spans="1:12" x14ac:dyDescent="0.35">
      <c r="A27">
        <v>21</v>
      </c>
      <c r="B27">
        <v>34</v>
      </c>
      <c r="C27">
        <v>70</v>
      </c>
      <c r="D27">
        <v>40</v>
      </c>
      <c r="E27" t="s">
        <v>11</v>
      </c>
      <c r="F27" t="s">
        <v>8</v>
      </c>
      <c r="G27" s="4" t="str">
        <f t="shared" si="0"/>
        <v>D</v>
      </c>
      <c r="H27" s="4">
        <f>IFERROR(VLOOKUP(A27, course_edition!A:B, 2, FALSE),0)</f>
        <v>9</v>
      </c>
      <c r="I27" s="4" t="str">
        <f>IFERROR(VLOOKUP(H27, course!A:B, 2, FALSE),0)</f>
        <v>Computational Mathematics</v>
      </c>
    </row>
    <row r="28" spans="1:12" x14ac:dyDescent="0.35">
      <c r="A28">
        <v>13</v>
      </c>
      <c r="B28">
        <v>18</v>
      </c>
      <c r="C28">
        <v>50</v>
      </c>
      <c r="D28">
        <v>30</v>
      </c>
      <c r="E28" t="s">
        <v>9</v>
      </c>
      <c r="F28" t="s">
        <v>10</v>
      </c>
      <c r="G28" s="4" t="str">
        <f t="shared" si="0"/>
        <v>F</v>
      </c>
      <c r="H28" s="4">
        <f>IFERROR(VLOOKUP(A28, course_edition!A:B, 2, FALSE),0)</f>
        <v>3</v>
      </c>
      <c r="I28" s="4" t="str">
        <f>IFERROR(VLOOKUP(H28, course!A:B, 2, FALSE),0)</f>
        <v>Data Visualization</v>
      </c>
    </row>
    <row r="29" spans="1:12" x14ac:dyDescent="0.35">
      <c r="A29">
        <v>16</v>
      </c>
      <c r="B29">
        <v>73</v>
      </c>
      <c r="C29">
        <v>50</v>
      </c>
      <c r="D29">
        <v>65</v>
      </c>
      <c r="E29" t="s">
        <v>17</v>
      </c>
      <c r="F29" t="s">
        <v>8</v>
      </c>
      <c r="G29" s="4" t="str">
        <f t="shared" si="0"/>
        <v>B</v>
      </c>
      <c r="H29" s="4">
        <f>IFERROR(VLOOKUP(A29, course_edition!A:B, 2, FALSE),0)</f>
        <v>6</v>
      </c>
      <c r="I29" s="4" t="str">
        <f>IFERROR(VLOOKUP(H29, course!A:B, 2, FALSE),0)</f>
        <v>Mathematical Analysis</v>
      </c>
    </row>
    <row r="30" spans="1:12" x14ac:dyDescent="0.35">
      <c r="A30">
        <v>10</v>
      </c>
      <c r="B30">
        <v>40</v>
      </c>
      <c r="C30">
        <v>30</v>
      </c>
      <c r="D30">
        <v>25</v>
      </c>
      <c r="E30" t="s">
        <v>9</v>
      </c>
      <c r="F30" t="s">
        <v>10</v>
      </c>
      <c r="G30" s="4" t="str">
        <f t="shared" si="0"/>
        <v>F</v>
      </c>
      <c r="H30" s="4">
        <f>IFERROR(VLOOKUP(A30, course_edition!A:B, 2, FALSE),0)</f>
        <v>10</v>
      </c>
      <c r="I30" s="4">
        <f>IFERROR(VLOOKUP(H30, course!A:B, 2, FALSE),0)</f>
        <v>0</v>
      </c>
    </row>
    <row r="31" spans="1:12" x14ac:dyDescent="0.35">
      <c r="A31">
        <v>34</v>
      </c>
      <c r="B31">
        <v>37</v>
      </c>
      <c r="C31">
        <v>30</v>
      </c>
      <c r="D31">
        <v>35</v>
      </c>
      <c r="E31" t="s">
        <v>9</v>
      </c>
      <c r="F31" t="s">
        <v>10</v>
      </c>
      <c r="G31" s="4" t="str">
        <f t="shared" si="0"/>
        <v>F</v>
      </c>
      <c r="H31" s="4">
        <f>IFERROR(VLOOKUP(A31, course_edition!A:B, 2, FALSE),0)</f>
        <v>4</v>
      </c>
      <c r="I31" s="4" t="str">
        <f>IFERROR(VLOOKUP(H31, course!A:B, 2, FALSE),0)</f>
        <v>Operating Systems</v>
      </c>
    </row>
    <row r="32" spans="1:12" x14ac:dyDescent="0.35">
      <c r="A32">
        <v>26</v>
      </c>
      <c r="B32">
        <v>87</v>
      </c>
      <c r="C32">
        <v>0</v>
      </c>
      <c r="D32">
        <v>25</v>
      </c>
      <c r="E32" t="s">
        <v>9</v>
      </c>
      <c r="F32" t="s">
        <v>10</v>
      </c>
      <c r="G32" s="4" t="str">
        <f t="shared" si="0"/>
        <v>F</v>
      </c>
      <c r="H32" s="4">
        <f>IFERROR(VLOOKUP(A32, course_edition!A:B, 2, FALSE),0)</f>
        <v>2</v>
      </c>
      <c r="I32" s="4" t="str">
        <f>IFERROR(VLOOKUP(H32, course!A:B, 2, FALSE),0)</f>
        <v>SQL</v>
      </c>
    </row>
    <row r="33" spans="1:9" x14ac:dyDescent="0.35">
      <c r="A33">
        <v>23</v>
      </c>
      <c r="B33">
        <v>39</v>
      </c>
      <c r="C33">
        <v>100</v>
      </c>
      <c r="D33">
        <v>70</v>
      </c>
      <c r="E33" t="s">
        <v>15</v>
      </c>
      <c r="F33" t="s">
        <v>8</v>
      </c>
      <c r="G33" s="4" t="str">
        <f t="shared" si="0"/>
        <v>B</v>
      </c>
      <c r="H33" s="4">
        <f>IFERROR(VLOOKUP(A33, course_edition!A:B, 2, FALSE),0)</f>
        <v>4</v>
      </c>
      <c r="I33" s="4" t="str">
        <f>IFERROR(VLOOKUP(H33, course!A:B, 2, FALSE),0)</f>
        <v>Operating Systems</v>
      </c>
    </row>
    <row r="34" spans="1:9" x14ac:dyDescent="0.35">
      <c r="A34">
        <v>8</v>
      </c>
      <c r="B34">
        <v>21</v>
      </c>
      <c r="C34">
        <v>70</v>
      </c>
      <c r="D34">
        <v>80</v>
      </c>
      <c r="E34" t="s">
        <v>18</v>
      </c>
      <c r="F34" t="s">
        <v>8</v>
      </c>
      <c r="G34" s="4" t="str">
        <f t="shared" si="0"/>
        <v>A</v>
      </c>
      <c r="H34" s="4">
        <f>IFERROR(VLOOKUP(A34, course_edition!A:B, 2, FALSE),0)</f>
        <v>8</v>
      </c>
      <c r="I34" s="4" t="str">
        <f>IFERROR(VLOOKUP(H34, course!A:B, 2, FALSE),0)</f>
        <v>Object Oriented Programming</v>
      </c>
    </row>
    <row r="35" spans="1:9" x14ac:dyDescent="0.35">
      <c r="A35">
        <v>27</v>
      </c>
      <c r="B35">
        <v>89</v>
      </c>
      <c r="C35">
        <v>20</v>
      </c>
      <c r="D35">
        <v>55</v>
      </c>
      <c r="E35" t="s">
        <v>12</v>
      </c>
      <c r="F35" t="s">
        <v>8</v>
      </c>
      <c r="G35" s="4" t="str">
        <f t="shared" si="0"/>
        <v>C</v>
      </c>
      <c r="H35" s="4">
        <f>IFERROR(VLOOKUP(A35, course_edition!A:B, 2, FALSE),0)</f>
        <v>2</v>
      </c>
      <c r="I35" s="4" t="str">
        <f>IFERROR(VLOOKUP(H35, course!A:B, 2, FALSE),0)</f>
        <v>SQL</v>
      </c>
    </row>
    <row r="36" spans="1:9" x14ac:dyDescent="0.35">
      <c r="A36">
        <v>26</v>
      </c>
      <c r="B36">
        <v>64</v>
      </c>
      <c r="C36">
        <v>100</v>
      </c>
      <c r="D36">
        <v>80</v>
      </c>
      <c r="E36" t="s">
        <v>18</v>
      </c>
      <c r="F36" t="s">
        <v>8</v>
      </c>
      <c r="G36" s="4" t="str">
        <f t="shared" si="0"/>
        <v>A</v>
      </c>
      <c r="H36" s="4">
        <f>IFERROR(VLOOKUP(A36, course_edition!A:B, 2, FALSE),0)</f>
        <v>2</v>
      </c>
      <c r="I36" s="4" t="str">
        <f>IFERROR(VLOOKUP(H36, course!A:B, 2, FALSE),0)</f>
        <v>SQL</v>
      </c>
    </row>
    <row r="37" spans="1:9" x14ac:dyDescent="0.35">
      <c r="A37">
        <v>8</v>
      </c>
      <c r="B37">
        <v>10</v>
      </c>
      <c r="C37">
        <v>70</v>
      </c>
      <c r="D37">
        <v>65</v>
      </c>
      <c r="E37" t="s">
        <v>17</v>
      </c>
      <c r="F37" t="s">
        <v>8</v>
      </c>
      <c r="G37" s="4" t="str">
        <f t="shared" si="0"/>
        <v>B</v>
      </c>
      <c r="H37" s="4">
        <f>IFERROR(VLOOKUP(A37, course_edition!A:B, 2, FALSE),0)</f>
        <v>8</v>
      </c>
      <c r="I37" s="4" t="str">
        <f>IFERROR(VLOOKUP(H37, course!A:B, 2, FALSE),0)</f>
        <v>Object Oriented Programming</v>
      </c>
    </row>
    <row r="38" spans="1:9" x14ac:dyDescent="0.35">
      <c r="A38">
        <v>28</v>
      </c>
      <c r="B38">
        <v>98</v>
      </c>
      <c r="C38">
        <v>80</v>
      </c>
      <c r="D38">
        <v>65</v>
      </c>
      <c r="E38" t="s">
        <v>17</v>
      </c>
      <c r="F38" t="s">
        <v>8</v>
      </c>
      <c r="G38" s="4" t="str">
        <f t="shared" si="0"/>
        <v>B</v>
      </c>
      <c r="H38" s="4">
        <f>IFERROR(VLOOKUP(A38, course_edition!A:B, 2, FALSE),0)</f>
        <v>8</v>
      </c>
      <c r="I38" s="4" t="str">
        <f>IFERROR(VLOOKUP(H38, course!A:B, 2, FALSE),0)</f>
        <v>Object Oriented Programming</v>
      </c>
    </row>
    <row r="39" spans="1:9" x14ac:dyDescent="0.35">
      <c r="A39">
        <v>32</v>
      </c>
      <c r="B39">
        <v>76</v>
      </c>
      <c r="C39">
        <v>90</v>
      </c>
      <c r="D39">
        <v>65</v>
      </c>
      <c r="E39" t="s">
        <v>17</v>
      </c>
      <c r="F39" t="s">
        <v>8</v>
      </c>
      <c r="G39" s="4" t="str">
        <f t="shared" si="0"/>
        <v>B</v>
      </c>
      <c r="H39" s="4">
        <f>IFERROR(VLOOKUP(A39, course_edition!A:B, 2, FALSE),0)</f>
        <v>1</v>
      </c>
      <c r="I39" s="4" t="str">
        <f>IFERROR(VLOOKUP(H39, course!A:B, 2, FALSE),0)</f>
        <v>Databases</v>
      </c>
    </row>
    <row r="40" spans="1:9" x14ac:dyDescent="0.35">
      <c r="A40">
        <v>8</v>
      </c>
      <c r="B40">
        <v>22</v>
      </c>
      <c r="C40">
        <v>50</v>
      </c>
      <c r="D40">
        <v>50</v>
      </c>
      <c r="E40" t="s">
        <v>7</v>
      </c>
      <c r="F40" t="s">
        <v>8</v>
      </c>
      <c r="G40" s="4" t="str">
        <f t="shared" si="0"/>
        <v>C</v>
      </c>
      <c r="H40" s="4">
        <f>IFERROR(VLOOKUP(A40, course_edition!A:B, 2, FALSE),0)</f>
        <v>8</v>
      </c>
      <c r="I40" s="4" t="str">
        <f>IFERROR(VLOOKUP(H40, course!A:B, 2, FALSE),0)</f>
        <v>Object Oriented Programming</v>
      </c>
    </row>
    <row r="41" spans="1:9" x14ac:dyDescent="0.35">
      <c r="A41">
        <v>30</v>
      </c>
      <c r="B41">
        <v>42</v>
      </c>
      <c r="C41">
        <v>50</v>
      </c>
      <c r="D41">
        <v>45</v>
      </c>
      <c r="E41" t="s">
        <v>11</v>
      </c>
      <c r="F41" t="s">
        <v>8</v>
      </c>
      <c r="G41" s="4" t="str">
        <f t="shared" si="0"/>
        <v>D</v>
      </c>
      <c r="H41" s="4">
        <f>IFERROR(VLOOKUP(A41, course_edition!A:B, 2, FALSE),0)</f>
        <v>4</v>
      </c>
      <c r="I41" s="4" t="str">
        <f>IFERROR(VLOOKUP(H41, course!A:B, 2, FALSE),0)</f>
        <v>Operating Systems</v>
      </c>
    </row>
    <row r="42" spans="1:9" x14ac:dyDescent="0.35">
      <c r="A42">
        <v>18</v>
      </c>
      <c r="B42">
        <v>88</v>
      </c>
      <c r="C42">
        <v>70</v>
      </c>
      <c r="D42">
        <v>40</v>
      </c>
      <c r="E42" t="s">
        <v>11</v>
      </c>
      <c r="F42" t="s">
        <v>8</v>
      </c>
      <c r="G42" s="4" t="str">
        <f t="shared" si="0"/>
        <v>D</v>
      </c>
      <c r="H42" s="4">
        <f>IFERROR(VLOOKUP(A42, course_edition!A:B, 2, FALSE),0)</f>
        <v>7</v>
      </c>
      <c r="I42" s="4" t="str">
        <f>IFERROR(VLOOKUP(H42, course!A:B, 2, FALSE),0)</f>
        <v>Functional Programming</v>
      </c>
    </row>
    <row r="43" spans="1:9" x14ac:dyDescent="0.35">
      <c r="A43">
        <v>19</v>
      </c>
      <c r="B43">
        <v>89</v>
      </c>
      <c r="C43">
        <v>20</v>
      </c>
      <c r="D43">
        <v>50</v>
      </c>
      <c r="E43" t="s">
        <v>7</v>
      </c>
      <c r="F43" t="s">
        <v>8</v>
      </c>
      <c r="G43" s="4" t="str">
        <f t="shared" si="0"/>
        <v>C</v>
      </c>
      <c r="H43" s="4">
        <f>IFERROR(VLOOKUP(A43, course_edition!A:B, 2, FALSE),0)</f>
        <v>10</v>
      </c>
      <c r="I43" s="4">
        <f>IFERROR(VLOOKUP(H43, course!A:B, 2, FALSE),0)</f>
        <v>0</v>
      </c>
    </row>
    <row r="44" spans="1:9" x14ac:dyDescent="0.35">
      <c r="A44">
        <v>19</v>
      </c>
      <c r="B44">
        <v>82</v>
      </c>
      <c r="C44">
        <v>80</v>
      </c>
      <c r="D44">
        <v>65</v>
      </c>
      <c r="E44" t="s">
        <v>17</v>
      </c>
      <c r="F44" t="s">
        <v>8</v>
      </c>
      <c r="G44" s="4" t="str">
        <f t="shared" si="0"/>
        <v>B</v>
      </c>
      <c r="H44" s="4">
        <f>IFERROR(VLOOKUP(A44, course_edition!A:B, 2, FALSE),0)</f>
        <v>10</v>
      </c>
      <c r="I44" s="4">
        <f>IFERROR(VLOOKUP(H44, course!A:B, 2, FALSE),0)</f>
        <v>0</v>
      </c>
    </row>
    <row r="45" spans="1:9" x14ac:dyDescent="0.35">
      <c r="A45">
        <v>33</v>
      </c>
      <c r="B45">
        <v>7</v>
      </c>
      <c r="C45">
        <v>0</v>
      </c>
      <c r="D45">
        <v>45</v>
      </c>
      <c r="E45" t="s">
        <v>11</v>
      </c>
      <c r="F45" t="s">
        <v>8</v>
      </c>
      <c r="G45" s="4" t="str">
        <f t="shared" si="0"/>
        <v>D</v>
      </c>
      <c r="H45" s="4">
        <f>IFERROR(VLOOKUP(A45, course_edition!A:B, 2, FALSE),0)</f>
        <v>9</v>
      </c>
      <c r="I45" s="4" t="str">
        <f>IFERROR(VLOOKUP(H45, course!A:B, 2, FALSE),0)</f>
        <v>Computational Mathematics</v>
      </c>
    </row>
    <row r="46" spans="1:9" x14ac:dyDescent="0.35">
      <c r="A46">
        <v>37</v>
      </c>
      <c r="B46">
        <v>83</v>
      </c>
      <c r="C46">
        <v>90</v>
      </c>
      <c r="D46">
        <v>50</v>
      </c>
      <c r="E46" t="s">
        <v>7</v>
      </c>
      <c r="F46" t="s">
        <v>8</v>
      </c>
      <c r="G46" s="4" t="str">
        <f t="shared" si="0"/>
        <v>C</v>
      </c>
      <c r="H46" s="4">
        <f>IFERROR(VLOOKUP(A46, course_edition!A:B, 2, FALSE),0)</f>
        <v>8</v>
      </c>
      <c r="I46" s="4" t="str">
        <f>IFERROR(VLOOKUP(H46, course!A:B, 2, FALSE),0)</f>
        <v>Object Oriented Programming</v>
      </c>
    </row>
    <row r="47" spans="1:9" x14ac:dyDescent="0.35">
      <c r="A47">
        <v>10</v>
      </c>
      <c r="B47">
        <v>11</v>
      </c>
      <c r="C47" t="s">
        <v>6</v>
      </c>
      <c r="D47" t="s">
        <v>6</v>
      </c>
      <c r="E47" t="s">
        <v>6</v>
      </c>
      <c r="F47" t="s">
        <v>8</v>
      </c>
      <c r="G47" s="4" t="str">
        <f t="shared" si="0"/>
        <v>n</v>
      </c>
      <c r="H47" s="4">
        <f>IFERROR(VLOOKUP(A47, course_edition!A:B, 2, FALSE),0)</f>
        <v>10</v>
      </c>
      <c r="I47" s="4">
        <f>IFERROR(VLOOKUP(H47, course!A:B, 2, FALSE),0)</f>
        <v>0</v>
      </c>
    </row>
    <row r="48" spans="1:9" x14ac:dyDescent="0.35">
      <c r="A48">
        <v>15</v>
      </c>
      <c r="B48">
        <v>59</v>
      </c>
      <c r="C48">
        <v>80</v>
      </c>
      <c r="D48">
        <v>50</v>
      </c>
      <c r="E48" t="s">
        <v>7</v>
      </c>
      <c r="F48" t="s">
        <v>8</v>
      </c>
      <c r="G48" s="4" t="str">
        <f t="shared" si="0"/>
        <v>C</v>
      </c>
      <c r="H48" s="4">
        <f>IFERROR(VLOOKUP(A48, course_edition!A:B, 2, FALSE),0)</f>
        <v>2</v>
      </c>
      <c r="I48" s="4" t="str">
        <f>IFERROR(VLOOKUP(H48, course!A:B, 2, FALSE),0)</f>
        <v>SQL</v>
      </c>
    </row>
    <row r="49" spans="1:9" x14ac:dyDescent="0.35">
      <c r="A49">
        <v>33</v>
      </c>
      <c r="B49">
        <v>43</v>
      </c>
      <c r="C49">
        <v>50</v>
      </c>
      <c r="D49">
        <v>25</v>
      </c>
      <c r="E49" t="s">
        <v>9</v>
      </c>
      <c r="F49" t="s">
        <v>10</v>
      </c>
      <c r="G49" s="4" t="str">
        <f t="shared" si="0"/>
        <v>F</v>
      </c>
      <c r="H49" s="4">
        <f>IFERROR(VLOOKUP(A49, course_edition!A:B, 2, FALSE),0)</f>
        <v>9</v>
      </c>
      <c r="I49" s="4" t="str">
        <f>IFERROR(VLOOKUP(H49, course!A:B, 2, FALSE),0)</f>
        <v>Computational Mathematics</v>
      </c>
    </row>
    <row r="50" spans="1:9" x14ac:dyDescent="0.35">
      <c r="A50">
        <v>34</v>
      </c>
      <c r="B50">
        <v>96</v>
      </c>
      <c r="C50">
        <v>70</v>
      </c>
      <c r="D50">
        <v>65</v>
      </c>
      <c r="E50" t="s">
        <v>17</v>
      </c>
      <c r="F50" t="s">
        <v>8</v>
      </c>
      <c r="G50" s="4" t="str">
        <f t="shared" si="0"/>
        <v>B</v>
      </c>
      <c r="H50" s="4">
        <f>IFERROR(VLOOKUP(A50, course_edition!A:B, 2, FALSE),0)</f>
        <v>4</v>
      </c>
      <c r="I50" s="4" t="str">
        <f>IFERROR(VLOOKUP(H50, course!A:B, 2, FALSE),0)</f>
        <v>Operating Systems</v>
      </c>
    </row>
    <row r="51" spans="1:9" x14ac:dyDescent="0.35">
      <c r="A51">
        <v>1</v>
      </c>
      <c r="B51">
        <v>35</v>
      </c>
      <c r="C51">
        <v>20</v>
      </c>
      <c r="D51">
        <v>30</v>
      </c>
      <c r="E51" t="s">
        <v>9</v>
      </c>
      <c r="F51" t="s">
        <v>10</v>
      </c>
      <c r="G51" s="4" t="str">
        <f t="shared" si="0"/>
        <v>F</v>
      </c>
      <c r="H51" s="4">
        <f>IFERROR(VLOOKUP(A51, course_edition!A:B, 2, FALSE),0)</f>
        <v>9</v>
      </c>
      <c r="I51" s="4" t="str">
        <f>IFERROR(VLOOKUP(H51, course!A:B, 2, FALSE),0)</f>
        <v>Computational Mathematics</v>
      </c>
    </row>
    <row r="52" spans="1:9" x14ac:dyDescent="0.35">
      <c r="A52">
        <v>33</v>
      </c>
      <c r="B52">
        <v>36</v>
      </c>
      <c r="C52">
        <v>100</v>
      </c>
      <c r="D52">
        <v>50</v>
      </c>
      <c r="E52" t="s">
        <v>7</v>
      </c>
      <c r="F52" t="s">
        <v>8</v>
      </c>
      <c r="G52" s="4" t="str">
        <f t="shared" si="0"/>
        <v>C</v>
      </c>
      <c r="H52" s="4">
        <f>IFERROR(VLOOKUP(A52, course_edition!A:B, 2, FALSE),0)</f>
        <v>9</v>
      </c>
      <c r="I52" s="4" t="str">
        <f>IFERROR(VLOOKUP(H52, course!A:B, 2, FALSE),0)</f>
        <v>Computational Mathematics</v>
      </c>
    </row>
    <row r="53" spans="1:9" x14ac:dyDescent="0.35">
      <c r="A53">
        <v>22</v>
      </c>
      <c r="B53">
        <v>80</v>
      </c>
      <c r="C53">
        <v>80</v>
      </c>
      <c r="D53">
        <v>65</v>
      </c>
      <c r="E53" t="s">
        <v>17</v>
      </c>
      <c r="F53" t="s">
        <v>8</v>
      </c>
      <c r="G53" s="4" t="str">
        <f t="shared" si="0"/>
        <v>B</v>
      </c>
      <c r="H53" s="4">
        <f>IFERROR(VLOOKUP(A53, course_edition!A:B, 2, FALSE),0)</f>
        <v>1</v>
      </c>
      <c r="I53" s="4" t="str">
        <f>IFERROR(VLOOKUP(H53, course!A:B, 2, FALSE),0)</f>
        <v>Databases</v>
      </c>
    </row>
    <row r="54" spans="1:9" x14ac:dyDescent="0.35">
      <c r="A54">
        <v>26</v>
      </c>
      <c r="B54">
        <v>94</v>
      </c>
      <c r="C54">
        <v>60</v>
      </c>
      <c r="D54">
        <v>40</v>
      </c>
      <c r="E54" t="s">
        <v>11</v>
      </c>
      <c r="F54" t="s">
        <v>8</v>
      </c>
      <c r="G54" s="4" t="str">
        <f t="shared" si="0"/>
        <v>D</v>
      </c>
      <c r="H54" s="4">
        <f>IFERROR(VLOOKUP(A54, course_edition!A:B, 2, FALSE),0)</f>
        <v>2</v>
      </c>
      <c r="I54" s="4" t="str">
        <f>IFERROR(VLOOKUP(H54, course!A:B, 2, FALSE),0)</f>
        <v>SQL</v>
      </c>
    </row>
    <row r="55" spans="1:9" x14ac:dyDescent="0.35">
      <c r="A55">
        <v>39</v>
      </c>
      <c r="B55">
        <v>83</v>
      </c>
      <c r="C55">
        <v>90</v>
      </c>
      <c r="D55">
        <v>65</v>
      </c>
      <c r="E55" t="s">
        <v>17</v>
      </c>
      <c r="F55" t="s">
        <v>8</v>
      </c>
      <c r="G55" s="4" t="str">
        <f t="shared" si="0"/>
        <v>B</v>
      </c>
      <c r="H55" s="4">
        <f>IFERROR(VLOOKUP(A55, course_edition!A:B, 2, FALSE),0)</f>
        <v>0</v>
      </c>
      <c r="I55" s="4">
        <f>IFERROR(VLOOKUP(H55, course!A:B, 2, FALSE),0)</f>
        <v>0</v>
      </c>
    </row>
    <row r="56" spans="1:9" x14ac:dyDescent="0.35">
      <c r="A56">
        <v>12</v>
      </c>
      <c r="B56">
        <v>33</v>
      </c>
      <c r="C56">
        <v>10</v>
      </c>
      <c r="D56">
        <v>35</v>
      </c>
      <c r="E56" t="s">
        <v>9</v>
      </c>
      <c r="F56" t="s">
        <v>10</v>
      </c>
      <c r="G56" s="4" t="str">
        <f t="shared" si="0"/>
        <v>F</v>
      </c>
      <c r="H56" s="4">
        <f>IFERROR(VLOOKUP(A56, course_edition!A:B, 2, FALSE),0)</f>
        <v>9</v>
      </c>
      <c r="I56" s="4" t="str">
        <f>IFERROR(VLOOKUP(H56, course!A:B, 2, FALSE),0)</f>
        <v>Computational Mathematics</v>
      </c>
    </row>
    <row r="57" spans="1:9" x14ac:dyDescent="0.35">
      <c r="A57">
        <v>4</v>
      </c>
      <c r="B57">
        <v>26</v>
      </c>
      <c r="C57">
        <v>50</v>
      </c>
      <c r="D57">
        <v>45</v>
      </c>
      <c r="E57" t="s">
        <v>11</v>
      </c>
      <c r="F57" t="s">
        <v>8</v>
      </c>
      <c r="G57" s="4" t="str">
        <f t="shared" si="0"/>
        <v>D</v>
      </c>
      <c r="H57" s="4">
        <f>IFERROR(VLOOKUP(A57, course_edition!A:B, 2, FALSE),0)</f>
        <v>3</v>
      </c>
      <c r="I57" s="4" t="str">
        <f>IFERROR(VLOOKUP(H57, course!A:B, 2, FALSE),0)</f>
        <v>Data Visualization</v>
      </c>
    </row>
    <row r="58" spans="1:9" x14ac:dyDescent="0.35">
      <c r="A58">
        <v>36</v>
      </c>
      <c r="B58">
        <v>34</v>
      </c>
      <c r="C58">
        <v>10</v>
      </c>
      <c r="D58">
        <v>30</v>
      </c>
      <c r="E58" t="s">
        <v>9</v>
      </c>
      <c r="F58" t="s">
        <v>10</v>
      </c>
      <c r="G58" s="4" t="str">
        <f t="shared" si="0"/>
        <v>F</v>
      </c>
      <c r="H58" s="4">
        <f>IFERROR(VLOOKUP(A58, course_edition!A:B, 2, FALSE),0)</f>
        <v>9</v>
      </c>
      <c r="I58" s="4" t="str">
        <f>IFERROR(VLOOKUP(H58, course!A:B, 2, FALSE),0)</f>
        <v>Computational Mathematics</v>
      </c>
    </row>
    <row r="59" spans="1:9" x14ac:dyDescent="0.35">
      <c r="A59">
        <v>13</v>
      </c>
      <c r="B59">
        <v>66</v>
      </c>
      <c r="C59">
        <v>70</v>
      </c>
      <c r="D59">
        <v>60</v>
      </c>
      <c r="E59" t="s">
        <v>16</v>
      </c>
      <c r="F59" t="s">
        <v>8</v>
      </c>
      <c r="G59" s="4" t="str">
        <f t="shared" si="0"/>
        <v>C</v>
      </c>
      <c r="H59" s="4">
        <f>IFERROR(VLOOKUP(A59, course_edition!A:B, 2, FALSE),0)</f>
        <v>3</v>
      </c>
      <c r="I59" s="4" t="str">
        <f>IFERROR(VLOOKUP(H59, course!A:B, 2, FALSE),0)</f>
        <v>Data Visualization</v>
      </c>
    </row>
    <row r="60" spans="1:9" x14ac:dyDescent="0.35">
      <c r="A60">
        <v>30</v>
      </c>
      <c r="B60">
        <v>89</v>
      </c>
      <c r="C60">
        <v>40</v>
      </c>
      <c r="D60">
        <v>30</v>
      </c>
      <c r="E60" t="s">
        <v>9</v>
      </c>
      <c r="F60" t="s">
        <v>10</v>
      </c>
      <c r="G60" s="4" t="str">
        <f t="shared" si="0"/>
        <v>F</v>
      </c>
      <c r="H60" s="4">
        <f>IFERROR(VLOOKUP(A60, course_edition!A:B, 2, FALSE),0)</f>
        <v>4</v>
      </c>
      <c r="I60" s="4" t="str">
        <f>IFERROR(VLOOKUP(H60, course!A:B, 2, FALSE),0)</f>
        <v>Operating Systems</v>
      </c>
    </row>
    <row r="61" spans="1:9" x14ac:dyDescent="0.35">
      <c r="A61">
        <v>4</v>
      </c>
      <c r="B61">
        <v>38</v>
      </c>
      <c r="C61">
        <v>40</v>
      </c>
      <c r="D61">
        <v>25</v>
      </c>
      <c r="E61" t="s">
        <v>9</v>
      </c>
      <c r="F61" t="s">
        <v>10</v>
      </c>
      <c r="G61" s="4" t="str">
        <f t="shared" si="0"/>
        <v>F</v>
      </c>
      <c r="H61" s="4">
        <f>IFERROR(VLOOKUP(A61, course_edition!A:B, 2, FALSE),0)</f>
        <v>3</v>
      </c>
      <c r="I61" s="4" t="str">
        <f>IFERROR(VLOOKUP(H61, course!A:B, 2, FALSE),0)</f>
        <v>Data Visualization</v>
      </c>
    </row>
    <row r="62" spans="1:9" x14ac:dyDescent="0.35">
      <c r="A62">
        <v>22</v>
      </c>
      <c r="B62">
        <v>2</v>
      </c>
      <c r="C62">
        <v>30</v>
      </c>
      <c r="D62">
        <v>35</v>
      </c>
      <c r="E62" t="s">
        <v>9</v>
      </c>
      <c r="F62" t="s">
        <v>10</v>
      </c>
      <c r="G62" s="4" t="str">
        <f t="shared" si="0"/>
        <v>F</v>
      </c>
      <c r="H62" s="4">
        <f>IFERROR(VLOOKUP(A62, course_edition!A:B, 2, FALSE),0)</f>
        <v>1</v>
      </c>
      <c r="I62" s="4" t="str">
        <f>IFERROR(VLOOKUP(H62, course!A:B, 2, FALSE),0)</f>
        <v>Databases</v>
      </c>
    </row>
    <row r="63" spans="1:9" x14ac:dyDescent="0.35">
      <c r="A63">
        <v>5</v>
      </c>
      <c r="B63">
        <v>78</v>
      </c>
      <c r="C63">
        <v>100</v>
      </c>
      <c r="D63">
        <v>80</v>
      </c>
      <c r="E63" t="s">
        <v>18</v>
      </c>
      <c r="F63" t="s">
        <v>8</v>
      </c>
      <c r="G63" s="4" t="str">
        <f t="shared" si="0"/>
        <v>A</v>
      </c>
      <c r="H63" s="4">
        <f>IFERROR(VLOOKUP(A63, course_edition!A:B, 2, FALSE),0)</f>
        <v>1</v>
      </c>
      <c r="I63" s="4" t="str">
        <f>IFERROR(VLOOKUP(H63, course!A:B, 2, FALSE),0)</f>
        <v>Databases</v>
      </c>
    </row>
    <row r="64" spans="1:9" x14ac:dyDescent="0.35">
      <c r="A64">
        <v>34</v>
      </c>
      <c r="B64">
        <v>93</v>
      </c>
      <c r="C64">
        <v>20</v>
      </c>
      <c r="D64">
        <v>40</v>
      </c>
      <c r="E64" t="s">
        <v>11</v>
      </c>
      <c r="F64" t="s">
        <v>8</v>
      </c>
      <c r="G64" s="4" t="str">
        <f t="shared" si="0"/>
        <v>D</v>
      </c>
      <c r="H64" s="4">
        <f>IFERROR(VLOOKUP(A64, course_edition!A:B, 2, FALSE),0)</f>
        <v>4</v>
      </c>
      <c r="I64" s="4" t="str">
        <f>IFERROR(VLOOKUP(H64, course!A:B, 2, FALSE),0)</f>
        <v>Operating Systems</v>
      </c>
    </row>
    <row r="65" spans="1:9" x14ac:dyDescent="0.35">
      <c r="A65">
        <v>4</v>
      </c>
      <c r="B65">
        <v>78</v>
      </c>
      <c r="C65">
        <v>30</v>
      </c>
      <c r="D65">
        <v>60</v>
      </c>
      <c r="E65" t="s">
        <v>16</v>
      </c>
      <c r="F65" t="s">
        <v>8</v>
      </c>
      <c r="G65" s="4" t="str">
        <f t="shared" si="0"/>
        <v>C</v>
      </c>
      <c r="H65" s="4">
        <f>IFERROR(VLOOKUP(A65, course_edition!A:B, 2, FALSE),0)</f>
        <v>3</v>
      </c>
      <c r="I65" s="4" t="str">
        <f>IFERROR(VLOOKUP(H65, course!A:B, 2, FALSE),0)</f>
        <v>Data Visualization</v>
      </c>
    </row>
    <row r="66" spans="1:9" x14ac:dyDescent="0.35">
      <c r="A66">
        <v>22</v>
      </c>
      <c r="B66">
        <v>38</v>
      </c>
      <c r="C66">
        <v>90</v>
      </c>
      <c r="D66">
        <v>70</v>
      </c>
      <c r="E66" t="s">
        <v>15</v>
      </c>
      <c r="F66" t="s">
        <v>8</v>
      </c>
      <c r="G66" s="4" t="str">
        <f t="shared" si="0"/>
        <v>B</v>
      </c>
      <c r="H66" s="4">
        <f>IFERROR(VLOOKUP(A66, course_edition!A:B, 2, FALSE),0)</f>
        <v>1</v>
      </c>
      <c r="I66" s="4" t="str">
        <f>IFERROR(VLOOKUP(H66, course!A:B, 2, FALSE),0)</f>
        <v>Databases</v>
      </c>
    </row>
    <row r="67" spans="1:9" x14ac:dyDescent="0.35">
      <c r="A67">
        <v>28</v>
      </c>
      <c r="B67">
        <v>95</v>
      </c>
      <c r="C67">
        <v>30</v>
      </c>
      <c r="D67">
        <v>25</v>
      </c>
      <c r="E67" t="s">
        <v>9</v>
      </c>
      <c r="F67" t="s">
        <v>10</v>
      </c>
      <c r="G67" s="4" t="str">
        <f t="shared" ref="G67:G101" si="8">LEFT(E67,1)</f>
        <v>F</v>
      </c>
      <c r="H67" s="4">
        <f>IFERROR(VLOOKUP(A67, course_edition!A:B, 2, FALSE),0)</f>
        <v>8</v>
      </c>
      <c r="I67" s="4" t="str">
        <f>IFERROR(VLOOKUP(H67, course!A:B, 2, FALSE),0)</f>
        <v>Object Oriented Programming</v>
      </c>
    </row>
    <row r="68" spans="1:9" x14ac:dyDescent="0.35">
      <c r="A68">
        <v>1</v>
      </c>
      <c r="B68">
        <v>15</v>
      </c>
      <c r="C68">
        <v>30</v>
      </c>
      <c r="D68">
        <v>55</v>
      </c>
      <c r="E68" t="s">
        <v>12</v>
      </c>
      <c r="F68" t="s">
        <v>8</v>
      </c>
      <c r="G68" s="4" t="str">
        <f t="shared" si="8"/>
        <v>C</v>
      </c>
      <c r="H68" s="4">
        <f>IFERROR(VLOOKUP(A68, course_edition!A:B, 2, FALSE),0)</f>
        <v>9</v>
      </c>
      <c r="I68" s="4" t="str">
        <f>IFERROR(VLOOKUP(H68, course!A:B, 2, FALSE),0)</f>
        <v>Computational Mathematics</v>
      </c>
    </row>
    <row r="69" spans="1:9" x14ac:dyDescent="0.35">
      <c r="A69">
        <v>23</v>
      </c>
      <c r="B69">
        <v>82</v>
      </c>
      <c r="C69">
        <v>50</v>
      </c>
      <c r="D69">
        <v>75</v>
      </c>
      <c r="E69" t="s">
        <v>13</v>
      </c>
      <c r="F69" t="s">
        <v>8</v>
      </c>
      <c r="G69" s="4" t="str">
        <f t="shared" si="8"/>
        <v>B</v>
      </c>
      <c r="H69" s="4">
        <f>IFERROR(VLOOKUP(A69, course_edition!A:B, 2, FALSE),0)</f>
        <v>4</v>
      </c>
      <c r="I69" s="4" t="str">
        <f>IFERROR(VLOOKUP(H69, course!A:B, 2, FALSE),0)</f>
        <v>Operating Systems</v>
      </c>
    </row>
    <row r="70" spans="1:9" x14ac:dyDescent="0.35">
      <c r="A70">
        <v>29</v>
      </c>
      <c r="B70">
        <v>3</v>
      </c>
      <c r="C70">
        <v>10</v>
      </c>
      <c r="D70">
        <v>55</v>
      </c>
      <c r="E70" t="s">
        <v>12</v>
      </c>
      <c r="F70" t="s">
        <v>8</v>
      </c>
      <c r="G70" s="4" t="str">
        <f t="shared" si="8"/>
        <v>C</v>
      </c>
      <c r="H70" s="4">
        <f>IFERROR(VLOOKUP(A70, course_edition!A:B, 2, FALSE),0)</f>
        <v>10</v>
      </c>
      <c r="I70" s="4">
        <f>IFERROR(VLOOKUP(H70, course!A:B, 2, FALSE),0)</f>
        <v>0</v>
      </c>
    </row>
    <row r="71" spans="1:9" x14ac:dyDescent="0.35">
      <c r="A71">
        <v>19</v>
      </c>
      <c r="B71">
        <v>27</v>
      </c>
      <c r="C71">
        <v>100</v>
      </c>
      <c r="D71">
        <v>100</v>
      </c>
      <c r="E71" t="s">
        <v>14</v>
      </c>
      <c r="F71" t="s">
        <v>8</v>
      </c>
      <c r="G71" s="4" t="str">
        <f t="shared" si="8"/>
        <v>A</v>
      </c>
      <c r="H71" s="4">
        <f>IFERROR(VLOOKUP(A71, course_edition!A:B, 2, FALSE),0)</f>
        <v>10</v>
      </c>
      <c r="I71" s="4">
        <f>IFERROR(VLOOKUP(H71, course!A:B, 2, FALSE),0)</f>
        <v>0</v>
      </c>
    </row>
    <row r="72" spans="1:9" x14ac:dyDescent="0.35">
      <c r="A72">
        <v>19</v>
      </c>
      <c r="B72">
        <v>99</v>
      </c>
      <c r="C72">
        <v>60</v>
      </c>
      <c r="D72">
        <v>70</v>
      </c>
      <c r="E72" t="s">
        <v>15</v>
      </c>
      <c r="F72" t="s">
        <v>8</v>
      </c>
      <c r="G72" s="4" t="str">
        <f t="shared" si="8"/>
        <v>B</v>
      </c>
      <c r="H72" s="4">
        <f>IFERROR(VLOOKUP(A72, course_edition!A:B, 2, FALSE),0)</f>
        <v>10</v>
      </c>
      <c r="I72" s="4">
        <f>IFERROR(VLOOKUP(H72, course!A:B, 2, FALSE),0)</f>
        <v>0</v>
      </c>
    </row>
    <row r="73" spans="1:9" x14ac:dyDescent="0.35">
      <c r="A73">
        <v>36</v>
      </c>
      <c r="B73">
        <v>36</v>
      </c>
      <c r="C73">
        <v>60</v>
      </c>
      <c r="D73">
        <v>80</v>
      </c>
      <c r="E73" t="s">
        <v>18</v>
      </c>
      <c r="F73" t="s">
        <v>8</v>
      </c>
      <c r="G73" s="4" t="str">
        <f t="shared" si="8"/>
        <v>A</v>
      </c>
      <c r="H73" s="4">
        <f>IFERROR(VLOOKUP(A73, course_edition!A:B, 2, FALSE),0)</f>
        <v>9</v>
      </c>
      <c r="I73" s="4" t="str">
        <f>IFERROR(VLOOKUP(H73, course!A:B, 2, FALSE),0)</f>
        <v>Computational Mathematics</v>
      </c>
    </row>
    <row r="74" spans="1:9" x14ac:dyDescent="0.35">
      <c r="A74">
        <v>32</v>
      </c>
      <c r="B74">
        <v>34</v>
      </c>
      <c r="C74">
        <v>0</v>
      </c>
      <c r="D74">
        <v>40</v>
      </c>
      <c r="E74" t="s">
        <v>11</v>
      </c>
      <c r="F74" t="s">
        <v>8</v>
      </c>
      <c r="G74" s="4" t="str">
        <f t="shared" si="8"/>
        <v>D</v>
      </c>
      <c r="H74" s="4">
        <f>IFERROR(VLOOKUP(A74, course_edition!A:B, 2, FALSE),0)</f>
        <v>1</v>
      </c>
      <c r="I74" s="4" t="str">
        <f>IFERROR(VLOOKUP(H74, course!A:B, 2, FALSE),0)</f>
        <v>Databases</v>
      </c>
    </row>
    <row r="75" spans="1:9" x14ac:dyDescent="0.35">
      <c r="A75">
        <v>4</v>
      </c>
      <c r="B75">
        <v>6</v>
      </c>
      <c r="C75">
        <v>60</v>
      </c>
      <c r="D75">
        <v>40</v>
      </c>
      <c r="E75" t="s">
        <v>11</v>
      </c>
      <c r="F75" t="s">
        <v>8</v>
      </c>
      <c r="G75" s="4" t="str">
        <f t="shared" si="8"/>
        <v>D</v>
      </c>
      <c r="H75" s="4">
        <f>IFERROR(VLOOKUP(A75, course_edition!A:B, 2, FALSE),0)</f>
        <v>3</v>
      </c>
      <c r="I75" s="4" t="str">
        <f>IFERROR(VLOOKUP(H75, course!A:B, 2, FALSE),0)</f>
        <v>Data Visualization</v>
      </c>
    </row>
    <row r="76" spans="1:9" x14ac:dyDescent="0.35">
      <c r="A76">
        <v>18</v>
      </c>
      <c r="B76">
        <v>64</v>
      </c>
      <c r="C76">
        <v>50</v>
      </c>
      <c r="D76">
        <v>30</v>
      </c>
      <c r="E76" t="s">
        <v>9</v>
      </c>
      <c r="F76" t="s">
        <v>10</v>
      </c>
      <c r="G76" s="4" t="str">
        <f t="shared" si="8"/>
        <v>F</v>
      </c>
      <c r="H76" s="4">
        <f>IFERROR(VLOOKUP(A76, course_edition!A:B, 2, FALSE),0)</f>
        <v>7</v>
      </c>
      <c r="I76" s="4" t="str">
        <f>IFERROR(VLOOKUP(H76, course!A:B, 2, FALSE),0)</f>
        <v>Functional Programming</v>
      </c>
    </row>
    <row r="77" spans="1:9" x14ac:dyDescent="0.35">
      <c r="A77">
        <v>21</v>
      </c>
      <c r="B77">
        <v>90</v>
      </c>
      <c r="C77">
        <v>70</v>
      </c>
      <c r="D77">
        <v>70</v>
      </c>
      <c r="E77" t="s">
        <v>15</v>
      </c>
      <c r="F77" t="s">
        <v>8</v>
      </c>
      <c r="G77" s="4" t="str">
        <f t="shared" si="8"/>
        <v>B</v>
      </c>
      <c r="H77" s="4">
        <f>IFERROR(VLOOKUP(A77, course_edition!A:B, 2, FALSE),0)</f>
        <v>9</v>
      </c>
      <c r="I77" s="4" t="str">
        <f>IFERROR(VLOOKUP(H77, course!A:B, 2, FALSE),0)</f>
        <v>Computational Mathematics</v>
      </c>
    </row>
    <row r="78" spans="1:9" x14ac:dyDescent="0.35">
      <c r="A78">
        <v>32</v>
      </c>
      <c r="B78">
        <v>68</v>
      </c>
      <c r="C78">
        <v>100</v>
      </c>
      <c r="D78">
        <v>60</v>
      </c>
      <c r="E78" t="s">
        <v>16</v>
      </c>
      <c r="F78" t="s">
        <v>8</v>
      </c>
      <c r="G78" s="4" t="str">
        <f t="shared" si="8"/>
        <v>C</v>
      </c>
      <c r="H78" s="4">
        <f>IFERROR(VLOOKUP(A78, course_edition!A:B, 2, FALSE),0)</f>
        <v>1</v>
      </c>
      <c r="I78" s="4" t="str">
        <f>IFERROR(VLOOKUP(H78, course!A:B, 2, FALSE),0)</f>
        <v>Databases</v>
      </c>
    </row>
    <row r="79" spans="1:9" x14ac:dyDescent="0.35">
      <c r="A79">
        <v>29</v>
      </c>
      <c r="B79">
        <v>13</v>
      </c>
      <c r="C79">
        <v>10</v>
      </c>
      <c r="D79">
        <v>50</v>
      </c>
      <c r="E79" t="s">
        <v>7</v>
      </c>
      <c r="F79" t="s">
        <v>8</v>
      </c>
      <c r="G79" s="4" t="str">
        <f t="shared" si="8"/>
        <v>C</v>
      </c>
      <c r="H79" s="4">
        <f>IFERROR(VLOOKUP(A79, course_edition!A:B, 2, FALSE),0)</f>
        <v>10</v>
      </c>
      <c r="I79" s="4">
        <f>IFERROR(VLOOKUP(H79, course!A:B, 2, FALSE),0)</f>
        <v>0</v>
      </c>
    </row>
    <row r="80" spans="1:9" x14ac:dyDescent="0.35">
      <c r="A80">
        <v>25</v>
      </c>
      <c r="B80">
        <v>32</v>
      </c>
      <c r="C80">
        <v>100</v>
      </c>
      <c r="D80">
        <v>55</v>
      </c>
      <c r="E80" t="s">
        <v>12</v>
      </c>
      <c r="F80" t="s">
        <v>8</v>
      </c>
      <c r="G80" s="4" t="str">
        <f t="shared" si="8"/>
        <v>C</v>
      </c>
      <c r="H80" s="4">
        <f>IFERROR(VLOOKUP(A80, course_edition!A:B, 2, FALSE),0)</f>
        <v>1</v>
      </c>
      <c r="I80" s="4" t="str">
        <f>IFERROR(VLOOKUP(H80, course!A:B, 2, FALSE),0)</f>
        <v>Databases</v>
      </c>
    </row>
    <row r="81" spans="1:9" x14ac:dyDescent="0.35">
      <c r="A81">
        <v>33</v>
      </c>
      <c r="B81">
        <v>81</v>
      </c>
      <c r="C81">
        <v>90</v>
      </c>
      <c r="D81">
        <v>60</v>
      </c>
      <c r="E81" t="s">
        <v>16</v>
      </c>
      <c r="F81" t="s">
        <v>8</v>
      </c>
      <c r="G81" s="4" t="str">
        <f t="shared" si="8"/>
        <v>C</v>
      </c>
      <c r="H81" s="4">
        <f>IFERROR(VLOOKUP(A81, course_edition!A:B, 2, FALSE),0)</f>
        <v>9</v>
      </c>
      <c r="I81" s="4" t="str">
        <f>IFERROR(VLOOKUP(H81, course!A:B, 2, FALSE),0)</f>
        <v>Computational Mathematics</v>
      </c>
    </row>
    <row r="82" spans="1:9" x14ac:dyDescent="0.35">
      <c r="A82">
        <v>9</v>
      </c>
      <c r="B82">
        <v>20</v>
      </c>
      <c r="C82">
        <v>60</v>
      </c>
      <c r="D82">
        <v>60</v>
      </c>
      <c r="E82" t="s">
        <v>16</v>
      </c>
      <c r="F82" t="s">
        <v>8</v>
      </c>
      <c r="G82" s="4" t="str">
        <f t="shared" si="8"/>
        <v>C</v>
      </c>
      <c r="H82" s="4">
        <f>IFERROR(VLOOKUP(A82, course_edition!A:B, 2, FALSE),0)</f>
        <v>7</v>
      </c>
      <c r="I82" s="4" t="str">
        <f>IFERROR(VLOOKUP(H82, course!A:B, 2, FALSE),0)</f>
        <v>Functional Programming</v>
      </c>
    </row>
    <row r="83" spans="1:9" x14ac:dyDescent="0.35">
      <c r="A83">
        <v>24</v>
      </c>
      <c r="B83">
        <v>2</v>
      </c>
      <c r="C83">
        <v>40</v>
      </c>
      <c r="D83">
        <v>25</v>
      </c>
      <c r="E83" t="s">
        <v>9</v>
      </c>
      <c r="F83" t="s">
        <v>10</v>
      </c>
      <c r="G83" s="4" t="str">
        <f t="shared" si="8"/>
        <v>F</v>
      </c>
      <c r="H83" s="4">
        <f>IFERROR(VLOOKUP(A83, course_edition!A:B, 2, FALSE),0)</f>
        <v>2</v>
      </c>
      <c r="I83" s="4" t="str">
        <f>IFERROR(VLOOKUP(H83, course!A:B, 2, FALSE),0)</f>
        <v>SQL</v>
      </c>
    </row>
    <row r="84" spans="1:9" x14ac:dyDescent="0.35">
      <c r="A84">
        <v>34</v>
      </c>
      <c r="B84">
        <v>74</v>
      </c>
      <c r="C84">
        <v>50</v>
      </c>
      <c r="D84">
        <v>75</v>
      </c>
      <c r="E84" t="s">
        <v>13</v>
      </c>
      <c r="F84" t="s">
        <v>8</v>
      </c>
      <c r="G84" s="4" t="str">
        <f t="shared" si="8"/>
        <v>B</v>
      </c>
      <c r="H84" s="4">
        <f>IFERROR(VLOOKUP(A84, course_edition!A:B, 2, FALSE),0)</f>
        <v>4</v>
      </c>
      <c r="I84" s="4" t="str">
        <f>IFERROR(VLOOKUP(H84, course!A:B, 2, FALSE),0)</f>
        <v>Operating Systems</v>
      </c>
    </row>
    <row r="85" spans="1:9" x14ac:dyDescent="0.35">
      <c r="A85">
        <v>20</v>
      </c>
      <c r="B85">
        <v>94</v>
      </c>
      <c r="C85">
        <v>50</v>
      </c>
      <c r="D85">
        <v>50</v>
      </c>
      <c r="E85" t="s">
        <v>7</v>
      </c>
      <c r="F85" t="s">
        <v>8</v>
      </c>
      <c r="G85" s="4" t="str">
        <f t="shared" si="8"/>
        <v>C</v>
      </c>
      <c r="H85" s="4">
        <f>IFERROR(VLOOKUP(A85, course_edition!A:B, 2, FALSE),0)</f>
        <v>6</v>
      </c>
      <c r="I85" s="4" t="str">
        <f>IFERROR(VLOOKUP(H85, course!A:B, 2, FALSE),0)</f>
        <v>Mathematical Analysis</v>
      </c>
    </row>
    <row r="86" spans="1:9" x14ac:dyDescent="0.35">
      <c r="A86">
        <v>5</v>
      </c>
      <c r="B86">
        <v>51</v>
      </c>
      <c r="C86">
        <v>70</v>
      </c>
      <c r="D86">
        <v>85</v>
      </c>
      <c r="E86" t="s">
        <v>14</v>
      </c>
      <c r="F86" t="s">
        <v>8</v>
      </c>
      <c r="G86" s="4" t="str">
        <f t="shared" si="8"/>
        <v>A</v>
      </c>
      <c r="H86" s="4">
        <f>IFERROR(VLOOKUP(A86, course_edition!A:B, 2, FALSE),0)</f>
        <v>1</v>
      </c>
      <c r="I86" s="4" t="str">
        <f>IFERROR(VLOOKUP(H86, course!A:B, 2, FALSE),0)</f>
        <v>Databases</v>
      </c>
    </row>
    <row r="87" spans="1:9" x14ac:dyDescent="0.35">
      <c r="A87">
        <v>8</v>
      </c>
      <c r="B87">
        <v>51</v>
      </c>
      <c r="C87">
        <v>50</v>
      </c>
      <c r="D87">
        <v>35</v>
      </c>
      <c r="E87" t="s">
        <v>9</v>
      </c>
      <c r="F87" t="s">
        <v>10</v>
      </c>
      <c r="G87" s="4" t="str">
        <f t="shared" si="8"/>
        <v>F</v>
      </c>
      <c r="H87" s="4">
        <f>IFERROR(VLOOKUP(A87, course_edition!A:B, 2, FALSE),0)</f>
        <v>8</v>
      </c>
      <c r="I87" s="4" t="str">
        <f>IFERROR(VLOOKUP(H87, course!A:B, 2, FALSE),0)</f>
        <v>Object Oriented Programming</v>
      </c>
    </row>
    <row r="88" spans="1:9" x14ac:dyDescent="0.35">
      <c r="A88">
        <v>3</v>
      </c>
      <c r="B88">
        <v>22</v>
      </c>
      <c r="C88">
        <v>30</v>
      </c>
      <c r="D88">
        <v>35</v>
      </c>
      <c r="E88" t="s">
        <v>9</v>
      </c>
      <c r="F88" t="s">
        <v>10</v>
      </c>
      <c r="G88" s="4" t="str">
        <f t="shared" si="8"/>
        <v>F</v>
      </c>
      <c r="H88" s="4">
        <f>IFERROR(VLOOKUP(A88, course_edition!A:B, 2, FALSE),0)</f>
        <v>6</v>
      </c>
      <c r="I88" s="4" t="str">
        <f>IFERROR(VLOOKUP(H88, course!A:B, 2, FALSE),0)</f>
        <v>Mathematical Analysis</v>
      </c>
    </row>
    <row r="89" spans="1:9" x14ac:dyDescent="0.35">
      <c r="A89">
        <v>23</v>
      </c>
      <c r="B89">
        <v>93</v>
      </c>
      <c r="C89">
        <v>80</v>
      </c>
      <c r="D89">
        <v>45</v>
      </c>
      <c r="E89" t="s">
        <v>11</v>
      </c>
      <c r="F89" t="s">
        <v>8</v>
      </c>
      <c r="G89" s="4" t="str">
        <f t="shared" si="8"/>
        <v>D</v>
      </c>
      <c r="H89" s="4">
        <f>IFERROR(VLOOKUP(A89, course_edition!A:B, 2, FALSE),0)</f>
        <v>4</v>
      </c>
      <c r="I89" s="4" t="str">
        <f>IFERROR(VLOOKUP(H89, course!A:B, 2, FALSE),0)</f>
        <v>Operating Systems</v>
      </c>
    </row>
    <row r="90" spans="1:9" x14ac:dyDescent="0.35">
      <c r="A90">
        <v>14</v>
      </c>
      <c r="B90">
        <v>30</v>
      </c>
      <c r="C90">
        <v>50</v>
      </c>
      <c r="D90">
        <v>75</v>
      </c>
      <c r="E90" t="s">
        <v>13</v>
      </c>
      <c r="F90" t="s">
        <v>8</v>
      </c>
      <c r="G90" s="4" t="str">
        <f t="shared" si="8"/>
        <v>B</v>
      </c>
      <c r="H90" s="4">
        <f>IFERROR(VLOOKUP(A90, course_edition!A:B, 2, FALSE),0)</f>
        <v>10</v>
      </c>
      <c r="I90" s="4">
        <f>IFERROR(VLOOKUP(H90, course!A:B, 2, FALSE),0)</f>
        <v>0</v>
      </c>
    </row>
    <row r="91" spans="1:9" x14ac:dyDescent="0.35">
      <c r="A91">
        <v>29</v>
      </c>
      <c r="B91">
        <v>10</v>
      </c>
      <c r="C91">
        <v>60</v>
      </c>
      <c r="D91">
        <v>75</v>
      </c>
      <c r="E91" t="s">
        <v>13</v>
      </c>
      <c r="F91" t="s">
        <v>8</v>
      </c>
      <c r="G91" s="4" t="str">
        <f t="shared" si="8"/>
        <v>B</v>
      </c>
      <c r="H91" s="4">
        <f>IFERROR(VLOOKUP(A91, course_edition!A:B, 2, FALSE),0)</f>
        <v>10</v>
      </c>
      <c r="I91" s="4">
        <f>IFERROR(VLOOKUP(H91, course!A:B, 2, FALSE),0)</f>
        <v>0</v>
      </c>
    </row>
    <row r="92" spans="1:9" x14ac:dyDescent="0.35">
      <c r="A92">
        <v>11</v>
      </c>
      <c r="B92">
        <v>10</v>
      </c>
      <c r="C92">
        <v>90</v>
      </c>
      <c r="D92">
        <v>50</v>
      </c>
      <c r="E92" t="s">
        <v>7</v>
      </c>
      <c r="F92" t="s">
        <v>8</v>
      </c>
      <c r="G92" s="4" t="str">
        <f t="shared" si="8"/>
        <v>C</v>
      </c>
      <c r="H92" s="4">
        <f>IFERROR(VLOOKUP(A92, course_edition!A:B, 2, FALSE),0)</f>
        <v>1</v>
      </c>
      <c r="I92" s="4" t="str">
        <f>IFERROR(VLOOKUP(H92, course!A:B, 2, FALSE),0)</f>
        <v>Databases</v>
      </c>
    </row>
    <row r="93" spans="1:9" x14ac:dyDescent="0.35">
      <c r="A93">
        <v>5</v>
      </c>
      <c r="B93">
        <v>67</v>
      </c>
      <c r="C93">
        <v>50</v>
      </c>
      <c r="D93">
        <v>35</v>
      </c>
      <c r="E93" t="s">
        <v>9</v>
      </c>
      <c r="F93" t="s">
        <v>10</v>
      </c>
      <c r="G93" s="4" t="str">
        <f t="shared" si="8"/>
        <v>F</v>
      </c>
      <c r="H93" s="4">
        <f>IFERROR(VLOOKUP(A93, course_edition!A:B, 2, FALSE),0)</f>
        <v>1</v>
      </c>
      <c r="I93" s="4" t="str">
        <f>IFERROR(VLOOKUP(H93, course!A:B, 2, FALSE),0)</f>
        <v>Databases</v>
      </c>
    </row>
    <row r="94" spans="1:9" x14ac:dyDescent="0.35">
      <c r="A94">
        <v>8</v>
      </c>
      <c r="B94">
        <v>82</v>
      </c>
      <c r="C94">
        <v>10</v>
      </c>
      <c r="D94">
        <v>5</v>
      </c>
      <c r="E94" t="s">
        <v>9</v>
      </c>
      <c r="F94" t="s">
        <v>10</v>
      </c>
      <c r="G94" s="4" t="str">
        <f t="shared" si="8"/>
        <v>F</v>
      </c>
      <c r="H94" s="4">
        <f>IFERROR(VLOOKUP(A94, course_edition!A:B, 2, FALSE),0)</f>
        <v>8</v>
      </c>
      <c r="I94" s="4" t="str">
        <f>IFERROR(VLOOKUP(H94, course!A:B, 2, FALSE),0)</f>
        <v>Object Oriented Programming</v>
      </c>
    </row>
    <row r="95" spans="1:9" x14ac:dyDescent="0.35">
      <c r="A95">
        <v>34</v>
      </c>
      <c r="B95">
        <v>59</v>
      </c>
      <c r="C95">
        <v>10</v>
      </c>
      <c r="D95">
        <v>25</v>
      </c>
      <c r="E95" t="s">
        <v>9</v>
      </c>
      <c r="F95" t="s">
        <v>10</v>
      </c>
      <c r="G95" s="4" t="str">
        <f t="shared" si="8"/>
        <v>F</v>
      </c>
      <c r="H95" s="4">
        <f>IFERROR(VLOOKUP(A95, course_edition!A:B, 2, FALSE),0)</f>
        <v>4</v>
      </c>
      <c r="I95" s="4" t="str">
        <f>IFERROR(VLOOKUP(H95, course!A:B, 2, FALSE),0)</f>
        <v>Operating Systems</v>
      </c>
    </row>
    <row r="96" spans="1:9" x14ac:dyDescent="0.35">
      <c r="A96">
        <v>35</v>
      </c>
      <c r="B96">
        <v>9</v>
      </c>
      <c r="C96">
        <v>50</v>
      </c>
      <c r="D96">
        <v>35</v>
      </c>
      <c r="E96" t="s">
        <v>9</v>
      </c>
      <c r="F96" t="s">
        <v>10</v>
      </c>
      <c r="G96" s="4" t="str">
        <f t="shared" si="8"/>
        <v>F</v>
      </c>
      <c r="H96" s="4">
        <f>IFERROR(VLOOKUP(A96, course_edition!A:B, 2, FALSE),0)</f>
        <v>2</v>
      </c>
      <c r="I96" s="4" t="str">
        <f>IFERROR(VLOOKUP(H96, course!A:B, 2, FALSE),0)</f>
        <v>SQL</v>
      </c>
    </row>
    <row r="97" spans="1:9" x14ac:dyDescent="0.35">
      <c r="A97">
        <v>1</v>
      </c>
      <c r="B97">
        <v>79</v>
      </c>
      <c r="C97">
        <v>30</v>
      </c>
      <c r="D97">
        <v>50</v>
      </c>
      <c r="E97" t="s">
        <v>7</v>
      </c>
      <c r="F97" t="s">
        <v>8</v>
      </c>
      <c r="G97" s="4" t="str">
        <f t="shared" si="8"/>
        <v>C</v>
      </c>
      <c r="H97" s="4">
        <f>IFERROR(VLOOKUP(A97, course_edition!A:B, 2, FALSE),0)</f>
        <v>9</v>
      </c>
      <c r="I97" s="4" t="str">
        <f>IFERROR(VLOOKUP(H97, course!A:B, 2, FALSE),0)</f>
        <v>Computational Mathematics</v>
      </c>
    </row>
    <row r="98" spans="1:9" x14ac:dyDescent="0.35">
      <c r="A98">
        <v>22</v>
      </c>
      <c r="B98">
        <v>39</v>
      </c>
      <c r="C98">
        <v>10</v>
      </c>
      <c r="D98">
        <v>15</v>
      </c>
      <c r="E98" t="s">
        <v>9</v>
      </c>
      <c r="F98" t="s">
        <v>10</v>
      </c>
      <c r="G98" s="4" t="str">
        <f t="shared" si="8"/>
        <v>F</v>
      </c>
      <c r="H98" s="4">
        <f>IFERROR(VLOOKUP(A98, course_edition!A:B, 2, FALSE),0)</f>
        <v>1</v>
      </c>
      <c r="I98" s="4" t="str">
        <f>IFERROR(VLOOKUP(H98, course!A:B, 2, FALSE),0)</f>
        <v>Databases</v>
      </c>
    </row>
    <row r="99" spans="1:9" x14ac:dyDescent="0.35">
      <c r="A99">
        <v>34</v>
      </c>
      <c r="B99">
        <v>29</v>
      </c>
      <c r="C99">
        <v>100</v>
      </c>
      <c r="D99">
        <v>60</v>
      </c>
      <c r="E99" t="s">
        <v>16</v>
      </c>
      <c r="F99" t="s">
        <v>8</v>
      </c>
      <c r="G99" s="4" t="str">
        <f t="shared" si="8"/>
        <v>C</v>
      </c>
      <c r="H99" s="4">
        <f>IFERROR(VLOOKUP(A99, course_edition!A:B, 2, FALSE),0)</f>
        <v>4</v>
      </c>
      <c r="I99" s="4" t="str">
        <f>IFERROR(VLOOKUP(H99, course!A:B, 2, FALSE),0)</f>
        <v>Operating Systems</v>
      </c>
    </row>
    <row r="100" spans="1:9" x14ac:dyDescent="0.35">
      <c r="A100">
        <v>5</v>
      </c>
      <c r="B100">
        <v>61</v>
      </c>
      <c r="C100">
        <v>80</v>
      </c>
      <c r="D100">
        <v>80</v>
      </c>
      <c r="E100" t="s">
        <v>18</v>
      </c>
      <c r="F100" t="s">
        <v>8</v>
      </c>
      <c r="G100" s="4" t="str">
        <f t="shared" si="8"/>
        <v>A</v>
      </c>
      <c r="H100" s="4">
        <f>IFERROR(VLOOKUP(A100, course_edition!A:B, 2, FALSE),0)</f>
        <v>1</v>
      </c>
      <c r="I100" s="4" t="str">
        <f>IFERROR(VLOOKUP(H100, course!A:B, 2, FALSE),0)</f>
        <v>Databases</v>
      </c>
    </row>
    <row r="101" spans="1:9" x14ac:dyDescent="0.35">
      <c r="A101">
        <v>35</v>
      </c>
      <c r="B101">
        <v>49</v>
      </c>
      <c r="C101">
        <v>30</v>
      </c>
      <c r="D101">
        <v>30</v>
      </c>
      <c r="E101" t="s">
        <v>9</v>
      </c>
      <c r="F101" t="s">
        <v>10</v>
      </c>
      <c r="G101" s="4" t="str">
        <f t="shared" si="8"/>
        <v>F</v>
      </c>
      <c r="H101" s="4">
        <f>IFERROR(VLOOKUP(A101, course_edition!A:B, 2, FALSE),0)</f>
        <v>2</v>
      </c>
      <c r="I101" s="4" t="str">
        <f>IFERROR(VLOOKUP(H101, course!A:B, 2, FALSE),0)</f>
        <v>SQL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E3191-816F-45AA-8E40-5182904AD2D3}">
  <dimension ref="A1:I101"/>
  <sheetViews>
    <sheetView workbookViewId="0">
      <selection activeCell="G1" sqref="G1:G1048576"/>
    </sheetView>
  </sheetViews>
  <sheetFormatPr defaultRowHeight="14.5" x14ac:dyDescent="0.35"/>
  <cols>
    <col min="1" max="6" width="13.7265625" customWidth="1"/>
    <col min="7" max="7" width="11.90625" style="4" customWidth="1"/>
  </cols>
  <sheetData>
    <row r="1" spans="1:9" x14ac:dyDescent="0.3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s="4" t="s">
        <v>440</v>
      </c>
    </row>
    <row r="2" spans="1:9" x14ac:dyDescent="0.35">
      <c r="A2">
        <v>1</v>
      </c>
      <c r="B2" t="s">
        <v>25</v>
      </c>
      <c r="C2" t="s">
        <v>26</v>
      </c>
      <c r="D2" t="s">
        <v>27</v>
      </c>
      <c r="E2" s="1">
        <v>37552</v>
      </c>
      <c r="F2" s="1">
        <v>44440</v>
      </c>
      <c r="G2" s="4">
        <f>YEAR(F2)</f>
        <v>2021</v>
      </c>
      <c r="H2" s="4" cm="1">
        <f t="array" ref="H2:H7">_xlfn._xlws.SORT(_xlfn.UNIQUE(G2:G101))</f>
        <v>2016</v>
      </c>
      <c r="I2" s="4">
        <f>COUNTIF(G2:G101,"2016")</f>
        <v>23</v>
      </c>
    </row>
    <row r="3" spans="1:9" x14ac:dyDescent="0.35">
      <c r="A3">
        <v>2</v>
      </c>
      <c r="B3" t="s">
        <v>28</v>
      </c>
      <c r="C3" t="s">
        <v>29</v>
      </c>
      <c r="D3" t="s">
        <v>30</v>
      </c>
      <c r="E3" s="1">
        <v>36780</v>
      </c>
      <c r="F3" s="1">
        <v>44075</v>
      </c>
      <c r="G3" s="4">
        <f>YEAR(F3)</f>
        <v>2020</v>
      </c>
      <c r="H3" s="4">
        <v>2017</v>
      </c>
      <c r="I3" s="4">
        <f>COUNTIF(G2:G101,"2017")</f>
        <v>11</v>
      </c>
    </row>
    <row r="4" spans="1:9" x14ac:dyDescent="0.35">
      <c r="A4">
        <v>3</v>
      </c>
      <c r="B4" t="s">
        <v>31</v>
      </c>
      <c r="C4" t="s">
        <v>32</v>
      </c>
      <c r="D4" t="s">
        <v>33</v>
      </c>
      <c r="E4" s="1">
        <v>37016</v>
      </c>
      <c r="F4" s="1">
        <v>44075</v>
      </c>
      <c r="G4" s="4">
        <f t="shared" ref="G4:G67" si="0">YEAR(F4)</f>
        <v>2020</v>
      </c>
      <c r="H4" s="4">
        <v>2018</v>
      </c>
      <c r="I4" s="4">
        <f>COUNTIF(G2:G101,"2018")</f>
        <v>11</v>
      </c>
    </row>
    <row r="5" spans="1:9" x14ac:dyDescent="0.35">
      <c r="A5">
        <v>4</v>
      </c>
      <c r="B5" t="s">
        <v>34</v>
      </c>
      <c r="C5" t="s">
        <v>35</v>
      </c>
      <c r="D5" t="s">
        <v>36</v>
      </c>
      <c r="E5" s="1">
        <v>35671</v>
      </c>
      <c r="F5" s="1">
        <v>42979</v>
      </c>
      <c r="G5" s="4">
        <f t="shared" si="0"/>
        <v>2017</v>
      </c>
      <c r="H5" s="4">
        <v>2019</v>
      </c>
      <c r="I5" s="4">
        <f>COUNTIF(G2:G101,"2019")</f>
        <v>19</v>
      </c>
    </row>
    <row r="6" spans="1:9" x14ac:dyDescent="0.35">
      <c r="A6">
        <v>5</v>
      </c>
      <c r="B6" t="s">
        <v>37</v>
      </c>
      <c r="C6" t="s">
        <v>38</v>
      </c>
      <c r="D6" t="s">
        <v>39</v>
      </c>
      <c r="E6" s="1">
        <v>35922</v>
      </c>
      <c r="F6" s="1">
        <v>43344</v>
      </c>
      <c r="G6" s="4">
        <f t="shared" si="0"/>
        <v>2018</v>
      </c>
      <c r="H6" s="4">
        <v>2020</v>
      </c>
      <c r="I6" s="4">
        <f>COUNTIF(G2:G101,"2020")</f>
        <v>31</v>
      </c>
    </row>
    <row r="7" spans="1:9" x14ac:dyDescent="0.35">
      <c r="A7">
        <v>6</v>
      </c>
      <c r="B7" t="s">
        <v>40</v>
      </c>
      <c r="C7" t="s">
        <v>41</v>
      </c>
      <c r="D7" t="s">
        <v>42</v>
      </c>
      <c r="E7" s="1">
        <v>37255</v>
      </c>
      <c r="F7" s="1">
        <v>44075</v>
      </c>
      <c r="G7" s="4">
        <f t="shared" si="0"/>
        <v>2020</v>
      </c>
      <c r="H7" s="4">
        <v>2021</v>
      </c>
      <c r="I7" s="4">
        <f>COUNTIF(G2:G101,"2021")</f>
        <v>5</v>
      </c>
    </row>
    <row r="8" spans="1:9" x14ac:dyDescent="0.35">
      <c r="A8">
        <v>7</v>
      </c>
      <c r="B8" t="s">
        <v>43</v>
      </c>
      <c r="C8" t="s">
        <v>44</v>
      </c>
      <c r="D8" t="s">
        <v>45</v>
      </c>
      <c r="E8" s="1">
        <v>36788</v>
      </c>
      <c r="F8" s="1">
        <v>43344</v>
      </c>
      <c r="G8" s="4">
        <f t="shared" si="0"/>
        <v>2018</v>
      </c>
    </row>
    <row r="9" spans="1:9" x14ac:dyDescent="0.35">
      <c r="A9">
        <v>8</v>
      </c>
      <c r="B9" t="s">
        <v>46</v>
      </c>
      <c r="C9" t="s">
        <v>47</v>
      </c>
      <c r="D9" t="s">
        <v>48</v>
      </c>
      <c r="E9" s="1">
        <v>37459</v>
      </c>
      <c r="F9" s="1">
        <v>44440</v>
      </c>
      <c r="G9" s="4">
        <f t="shared" si="0"/>
        <v>2021</v>
      </c>
    </row>
    <row r="10" spans="1:9" x14ac:dyDescent="0.35">
      <c r="A10">
        <v>9</v>
      </c>
      <c r="B10" t="s">
        <v>49</v>
      </c>
      <c r="C10" t="s">
        <v>50</v>
      </c>
      <c r="D10" t="s">
        <v>51</v>
      </c>
      <c r="E10" s="1">
        <v>36880</v>
      </c>
      <c r="F10" s="1">
        <v>43709</v>
      </c>
      <c r="G10" s="4">
        <f t="shared" si="0"/>
        <v>2019</v>
      </c>
    </row>
    <row r="11" spans="1:9" x14ac:dyDescent="0.35">
      <c r="A11">
        <v>10</v>
      </c>
      <c r="B11" t="s">
        <v>52</v>
      </c>
      <c r="C11" t="s">
        <v>53</v>
      </c>
      <c r="D11" t="s">
        <v>54</v>
      </c>
      <c r="E11" s="1">
        <v>35857</v>
      </c>
      <c r="F11" s="1">
        <v>42979</v>
      </c>
      <c r="G11" s="4">
        <f t="shared" si="0"/>
        <v>2017</v>
      </c>
    </row>
    <row r="12" spans="1:9" x14ac:dyDescent="0.35">
      <c r="A12">
        <v>11</v>
      </c>
      <c r="B12" t="s">
        <v>55</v>
      </c>
      <c r="C12" t="s">
        <v>56</v>
      </c>
      <c r="D12" t="s">
        <v>57</v>
      </c>
      <c r="E12" s="1">
        <v>35943</v>
      </c>
      <c r="F12" s="1">
        <v>42614</v>
      </c>
      <c r="G12" s="4">
        <f t="shared" si="0"/>
        <v>2016</v>
      </c>
    </row>
    <row r="13" spans="1:9" x14ac:dyDescent="0.35">
      <c r="A13">
        <v>12</v>
      </c>
      <c r="B13" t="s">
        <v>58</v>
      </c>
      <c r="C13" t="s">
        <v>59</v>
      </c>
      <c r="D13" t="s">
        <v>60</v>
      </c>
      <c r="E13" s="1">
        <v>37397</v>
      </c>
      <c r="F13" s="1">
        <v>44440</v>
      </c>
      <c r="G13" s="4">
        <f t="shared" si="0"/>
        <v>2021</v>
      </c>
    </row>
    <row r="14" spans="1:9" x14ac:dyDescent="0.35">
      <c r="A14">
        <v>13</v>
      </c>
      <c r="B14" t="s">
        <v>61</v>
      </c>
      <c r="C14" t="s">
        <v>62</v>
      </c>
      <c r="D14" t="s">
        <v>63</v>
      </c>
      <c r="E14" s="1">
        <v>37514</v>
      </c>
      <c r="F14" s="1">
        <v>44440</v>
      </c>
      <c r="G14" s="4">
        <f t="shared" si="0"/>
        <v>2021</v>
      </c>
    </row>
    <row r="15" spans="1:9" x14ac:dyDescent="0.35">
      <c r="A15">
        <v>14</v>
      </c>
      <c r="B15" t="s">
        <v>64</v>
      </c>
      <c r="C15" t="s">
        <v>65</v>
      </c>
      <c r="D15" t="s">
        <v>66</v>
      </c>
      <c r="E15" s="1">
        <v>36327</v>
      </c>
      <c r="F15" s="1">
        <v>43344</v>
      </c>
      <c r="G15" s="4">
        <f t="shared" si="0"/>
        <v>2018</v>
      </c>
    </row>
    <row r="16" spans="1:9" x14ac:dyDescent="0.35">
      <c r="A16">
        <v>15</v>
      </c>
      <c r="B16" t="s">
        <v>67</v>
      </c>
      <c r="C16" t="s">
        <v>68</v>
      </c>
      <c r="D16" t="s">
        <v>69</v>
      </c>
      <c r="E16" s="1">
        <v>37884</v>
      </c>
      <c r="F16" s="1">
        <v>44440</v>
      </c>
      <c r="G16" s="4">
        <f t="shared" si="0"/>
        <v>2021</v>
      </c>
    </row>
    <row r="17" spans="1:7" x14ac:dyDescent="0.35">
      <c r="A17">
        <v>16</v>
      </c>
      <c r="B17" t="s">
        <v>70</v>
      </c>
      <c r="C17" t="s">
        <v>71</v>
      </c>
      <c r="D17" t="s">
        <v>72</v>
      </c>
      <c r="E17" s="1">
        <v>35798</v>
      </c>
      <c r="F17" s="1">
        <v>42979</v>
      </c>
      <c r="G17" s="4">
        <f t="shared" si="0"/>
        <v>2017</v>
      </c>
    </row>
    <row r="18" spans="1:7" x14ac:dyDescent="0.35">
      <c r="A18">
        <v>17</v>
      </c>
      <c r="B18" t="s">
        <v>73</v>
      </c>
      <c r="C18" t="s">
        <v>74</v>
      </c>
      <c r="D18" t="s">
        <v>75</v>
      </c>
      <c r="E18" s="1">
        <v>37091</v>
      </c>
      <c r="F18" s="1">
        <v>44075</v>
      </c>
      <c r="G18" s="4">
        <f t="shared" si="0"/>
        <v>2020</v>
      </c>
    </row>
    <row r="19" spans="1:7" x14ac:dyDescent="0.35">
      <c r="A19">
        <v>18</v>
      </c>
      <c r="B19" t="s">
        <v>76</v>
      </c>
      <c r="C19" t="s">
        <v>77</v>
      </c>
      <c r="D19" t="s">
        <v>78</v>
      </c>
      <c r="E19" s="1">
        <v>35020</v>
      </c>
      <c r="F19" s="1">
        <v>42614</v>
      </c>
      <c r="G19" s="4">
        <f t="shared" si="0"/>
        <v>2016</v>
      </c>
    </row>
    <row r="20" spans="1:7" x14ac:dyDescent="0.35">
      <c r="A20">
        <v>19</v>
      </c>
      <c r="B20" t="s">
        <v>79</v>
      </c>
      <c r="C20" t="s">
        <v>80</v>
      </c>
      <c r="D20" t="s">
        <v>81</v>
      </c>
      <c r="E20" s="1">
        <v>37051</v>
      </c>
      <c r="F20" s="1">
        <v>44075</v>
      </c>
      <c r="G20" s="4">
        <f t="shared" si="0"/>
        <v>2020</v>
      </c>
    </row>
    <row r="21" spans="1:7" x14ac:dyDescent="0.35">
      <c r="A21">
        <v>20</v>
      </c>
      <c r="B21" t="s">
        <v>82</v>
      </c>
      <c r="C21" t="s">
        <v>83</v>
      </c>
      <c r="D21" t="s">
        <v>84</v>
      </c>
      <c r="E21" s="1">
        <v>36405</v>
      </c>
      <c r="F21" s="1">
        <v>43709</v>
      </c>
      <c r="G21" s="4">
        <f t="shared" si="0"/>
        <v>2019</v>
      </c>
    </row>
    <row r="22" spans="1:7" x14ac:dyDescent="0.35">
      <c r="A22">
        <v>21</v>
      </c>
      <c r="B22" t="s">
        <v>85</v>
      </c>
      <c r="C22" t="s">
        <v>86</v>
      </c>
      <c r="D22" t="s">
        <v>87</v>
      </c>
      <c r="E22" s="1">
        <v>37406</v>
      </c>
      <c r="F22" s="1">
        <v>44075</v>
      </c>
      <c r="G22" s="4">
        <f t="shared" si="0"/>
        <v>2020</v>
      </c>
    </row>
    <row r="23" spans="1:7" x14ac:dyDescent="0.35">
      <c r="A23">
        <v>22</v>
      </c>
      <c r="B23" t="s">
        <v>88</v>
      </c>
      <c r="C23" t="s">
        <v>89</v>
      </c>
      <c r="D23" t="s">
        <v>90</v>
      </c>
      <c r="E23" s="1">
        <v>36626</v>
      </c>
      <c r="F23" s="1">
        <v>43709</v>
      </c>
      <c r="G23" s="4">
        <f t="shared" si="0"/>
        <v>2019</v>
      </c>
    </row>
    <row r="24" spans="1:7" x14ac:dyDescent="0.35">
      <c r="A24">
        <v>23</v>
      </c>
      <c r="B24" t="s">
        <v>91</v>
      </c>
      <c r="C24" t="s">
        <v>92</v>
      </c>
      <c r="D24" t="s">
        <v>93</v>
      </c>
      <c r="E24" s="1">
        <v>35370</v>
      </c>
      <c r="F24" s="1">
        <v>42614</v>
      </c>
      <c r="G24" s="4">
        <f t="shared" si="0"/>
        <v>2016</v>
      </c>
    </row>
    <row r="25" spans="1:7" x14ac:dyDescent="0.35">
      <c r="A25">
        <v>24</v>
      </c>
      <c r="B25" t="s">
        <v>94</v>
      </c>
      <c r="C25" t="s">
        <v>95</v>
      </c>
      <c r="D25" t="s">
        <v>96</v>
      </c>
      <c r="E25" s="1">
        <v>35951</v>
      </c>
      <c r="F25" s="1">
        <v>42979</v>
      </c>
      <c r="G25" s="4">
        <f t="shared" si="0"/>
        <v>2017</v>
      </c>
    </row>
    <row r="26" spans="1:7" x14ac:dyDescent="0.35">
      <c r="A26">
        <v>25</v>
      </c>
      <c r="B26" t="s">
        <v>97</v>
      </c>
      <c r="C26" t="s">
        <v>98</v>
      </c>
      <c r="D26" t="s">
        <v>99</v>
      </c>
      <c r="E26" s="1">
        <v>37909</v>
      </c>
      <c r="F26" s="1">
        <v>44075</v>
      </c>
      <c r="G26" s="4">
        <f t="shared" si="0"/>
        <v>2020</v>
      </c>
    </row>
    <row r="27" spans="1:7" x14ac:dyDescent="0.35">
      <c r="A27">
        <v>26</v>
      </c>
      <c r="B27" t="s">
        <v>100</v>
      </c>
      <c r="C27" t="s">
        <v>101</v>
      </c>
      <c r="D27" t="s">
        <v>102</v>
      </c>
      <c r="E27" s="1">
        <v>36521</v>
      </c>
      <c r="F27" s="1">
        <v>43709</v>
      </c>
      <c r="G27" s="4">
        <f t="shared" si="0"/>
        <v>2019</v>
      </c>
    </row>
    <row r="28" spans="1:7" x14ac:dyDescent="0.35">
      <c r="A28">
        <v>27</v>
      </c>
      <c r="B28" t="s">
        <v>103</v>
      </c>
      <c r="C28" t="s">
        <v>104</v>
      </c>
      <c r="D28" t="s">
        <v>105</v>
      </c>
      <c r="E28" s="1">
        <v>36019</v>
      </c>
      <c r="F28" s="1">
        <v>42979</v>
      </c>
      <c r="G28" s="4">
        <f t="shared" si="0"/>
        <v>2017</v>
      </c>
    </row>
    <row r="29" spans="1:7" x14ac:dyDescent="0.35">
      <c r="A29">
        <v>28</v>
      </c>
      <c r="B29" t="s">
        <v>106</v>
      </c>
      <c r="C29" t="s">
        <v>107</v>
      </c>
      <c r="D29" t="s">
        <v>108</v>
      </c>
      <c r="E29" s="1">
        <v>37258</v>
      </c>
      <c r="F29" s="1">
        <v>44075</v>
      </c>
      <c r="G29" s="4">
        <f t="shared" si="0"/>
        <v>2020</v>
      </c>
    </row>
    <row r="30" spans="1:7" x14ac:dyDescent="0.35">
      <c r="A30">
        <v>29</v>
      </c>
      <c r="B30" t="s">
        <v>109</v>
      </c>
      <c r="C30" t="s">
        <v>110</v>
      </c>
      <c r="D30" t="s">
        <v>111</v>
      </c>
      <c r="E30" s="1">
        <v>37265</v>
      </c>
      <c r="F30" s="1">
        <v>44075</v>
      </c>
      <c r="G30" s="4">
        <f t="shared" si="0"/>
        <v>2020</v>
      </c>
    </row>
    <row r="31" spans="1:7" x14ac:dyDescent="0.35">
      <c r="A31">
        <v>30</v>
      </c>
      <c r="B31" t="s">
        <v>112</v>
      </c>
      <c r="C31" t="s">
        <v>113</v>
      </c>
      <c r="D31" t="s">
        <v>114</v>
      </c>
      <c r="E31" s="1">
        <v>35926</v>
      </c>
      <c r="F31" s="1">
        <v>43344</v>
      </c>
      <c r="G31" s="4">
        <f t="shared" si="0"/>
        <v>2018</v>
      </c>
    </row>
    <row r="32" spans="1:7" x14ac:dyDescent="0.35">
      <c r="A32">
        <v>31</v>
      </c>
      <c r="B32" t="s">
        <v>115</v>
      </c>
      <c r="C32" t="s">
        <v>116</v>
      </c>
      <c r="D32" t="s">
        <v>117</v>
      </c>
      <c r="E32" s="1">
        <v>36998</v>
      </c>
      <c r="F32" s="1">
        <v>44075</v>
      </c>
      <c r="G32" s="4">
        <f t="shared" si="0"/>
        <v>2020</v>
      </c>
    </row>
    <row r="33" spans="1:7" x14ac:dyDescent="0.35">
      <c r="A33">
        <v>32</v>
      </c>
      <c r="B33" t="s">
        <v>118</v>
      </c>
      <c r="C33" t="s">
        <v>119</v>
      </c>
      <c r="D33" t="s">
        <v>120</v>
      </c>
      <c r="E33" s="1">
        <v>35473</v>
      </c>
      <c r="F33" s="1">
        <v>43709</v>
      </c>
      <c r="G33" s="4">
        <f t="shared" si="0"/>
        <v>2019</v>
      </c>
    </row>
    <row r="34" spans="1:7" x14ac:dyDescent="0.35">
      <c r="A34">
        <v>33</v>
      </c>
      <c r="B34" t="s">
        <v>121</v>
      </c>
      <c r="C34" t="s">
        <v>122</v>
      </c>
      <c r="D34" t="s">
        <v>123</v>
      </c>
      <c r="E34" s="1">
        <v>37247</v>
      </c>
      <c r="F34" s="1">
        <v>44075</v>
      </c>
      <c r="G34" s="4">
        <f t="shared" si="0"/>
        <v>2020</v>
      </c>
    </row>
    <row r="35" spans="1:7" x14ac:dyDescent="0.35">
      <c r="A35">
        <v>34</v>
      </c>
      <c r="B35" t="s">
        <v>124</v>
      </c>
      <c r="C35" t="s">
        <v>125</v>
      </c>
      <c r="D35" t="s">
        <v>126</v>
      </c>
      <c r="E35" s="1">
        <v>36740</v>
      </c>
      <c r="F35" s="1">
        <v>43709</v>
      </c>
      <c r="G35" s="4">
        <f t="shared" si="0"/>
        <v>2019</v>
      </c>
    </row>
    <row r="36" spans="1:7" x14ac:dyDescent="0.35">
      <c r="A36">
        <v>35</v>
      </c>
      <c r="B36" t="s">
        <v>127</v>
      </c>
      <c r="C36" t="s">
        <v>128</v>
      </c>
      <c r="D36" t="s">
        <v>129</v>
      </c>
      <c r="E36" s="1">
        <v>36912</v>
      </c>
      <c r="F36" s="1">
        <v>44075</v>
      </c>
      <c r="G36" s="4">
        <f t="shared" si="0"/>
        <v>2020</v>
      </c>
    </row>
    <row r="37" spans="1:7" x14ac:dyDescent="0.35">
      <c r="A37">
        <v>36</v>
      </c>
      <c r="B37" t="s">
        <v>130</v>
      </c>
      <c r="C37" t="s">
        <v>131</v>
      </c>
      <c r="D37" t="s">
        <v>132</v>
      </c>
      <c r="E37" s="1">
        <v>35097</v>
      </c>
      <c r="F37" s="1">
        <v>42614</v>
      </c>
      <c r="G37" s="4">
        <f t="shared" si="0"/>
        <v>2016</v>
      </c>
    </row>
    <row r="38" spans="1:7" x14ac:dyDescent="0.35">
      <c r="A38">
        <v>37</v>
      </c>
      <c r="B38" t="s">
        <v>133</v>
      </c>
      <c r="C38" t="s">
        <v>134</v>
      </c>
      <c r="D38" t="s">
        <v>135</v>
      </c>
      <c r="E38" s="1">
        <v>35122</v>
      </c>
      <c r="F38" s="1">
        <v>42614</v>
      </c>
      <c r="G38" s="4">
        <f t="shared" si="0"/>
        <v>2016</v>
      </c>
    </row>
    <row r="39" spans="1:7" x14ac:dyDescent="0.35">
      <c r="A39">
        <v>38</v>
      </c>
      <c r="B39" t="s">
        <v>136</v>
      </c>
      <c r="C39" t="s">
        <v>137</v>
      </c>
      <c r="D39" t="s">
        <v>138</v>
      </c>
      <c r="E39" s="1">
        <v>36788</v>
      </c>
      <c r="F39" s="1">
        <v>43709</v>
      </c>
      <c r="G39" s="4">
        <f t="shared" si="0"/>
        <v>2019</v>
      </c>
    </row>
    <row r="40" spans="1:7" x14ac:dyDescent="0.35">
      <c r="A40">
        <v>39</v>
      </c>
      <c r="B40" t="s">
        <v>139</v>
      </c>
      <c r="C40" t="s">
        <v>140</v>
      </c>
      <c r="D40" t="s">
        <v>141</v>
      </c>
      <c r="E40" s="1">
        <v>36396</v>
      </c>
      <c r="F40" s="1">
        <v>43344</v>
      </c>
      <c r="G40" s="4">
        <f t="shared" si="0"/>
        <v>2018</v>
      </c>
    </row>
    <row r="41" spans="1:7" x14ac:dyDescent="0.35">
      <c r="A41">
        <v>40</v>
      </c>
      <c r="B41" t="s">
        <v>142</v>
      </c>
      <c r="C41" t="s">
        <v>143</v>
      </c>
      <c r="D41" t="s">
        <v>144</v>
      </c>
      <c r="E41" s="1">
        <v>37043</v>
      </c>
      <c r="F41" s="1">
        <v>44075</v>
      </c>
      <c r="G41" s="4">
        <f t="shared" si="0"/>
        <v>2020</v>
      </c>
    </row>
    <row r="42" spans="1:7" x14ac:dyDescent="0.35">
      <c r="A42">
        <v>41</v>
      </c>
      <c r="B42" t="s">
        <v>145</v>
      </c>
      <c r="C42" t="s">
        <v>146</v>
      </c>
      <c r="D42" t="s">
        <v>147</v>
      </c>
      <c r="E42" s="1">
        <v>36939</v>
      </c>
      <c r="F42" s="1">
        <v>43709</v>
      </c>
      <c r="G42" s="4">
        <f t="shared" si="0"/>
        <v>2019</v>
      </c>
    </row>
    <row r="43" spans="1:7" x14ac:dyDescent="0.35">
      <c r="A43">
        <v>42</v>
      </c>
      <c r="B43" t="s">
        <v>148</v>
      </c>
      <c r="C43" t="s">
        <v>149</v>
      </c>
      <c r="D43" t="s">
        <v>150</v>
      </c>
      <c r="E43" s="1">
        <v>37037</v>
      </c>
      <c r="F43" s="1">
        <v>44075</v>
      </c>
      <c r="G43" s="4">
        <f t="shared" si="0"/>
        <v>2020</v>
      </c>
    </row>
    <row r="44" spans="1:7" x14ac:dyDescent="0.35">
      <c r="A44">
        <v>43</v>
      </c>
      <c r="B44" t="s">
        <v>151</v>
      </c>
      <c r="C44" t="s">
        <v>152</v>
      </c>
      <c r="D44" t="s">
        <v>153</v>
      </c>
      <c r="E44" s="1">
        <v>36515</v>
      </c>
      <c r="F44" s="1">
        <v>43344</v>
      </c>
      <c r="G44" s="4">
        <f t="shared" si="0"/>
        <v>2018</v>
      </c>
    </row>
    <row r="45" spans="1:7" x14ac:dyDescent="0.35">
      <c r="A45">
        <v>44</v>
      </c>
      <c r="B45" t="s">
        <v>154</v>
      </c>
      <c r="C45" t="s">
        <v>155</v>
      </c>
      <c r="D45" t="s">
        <v>156</v>
      </c>
      <c r="E45" s="1">
        <v>36834</v>
      </c>
      <c r="F45" s="1">
        <v>43709</v>
      </c>
      <c r="G45" s="4">
        <f t="shared" si="0"/>
        <v>2019</v>
      </c>
    </row>
    <row r="46" spans="1:7" x14ac:dyDescent="0.35">
      <c r="A46">
        <v>45</v>
      </c>
      <c r="B46" t="s">
        <v>157</v>
      </c>
      <c r="C46" t="s">
        <v>158</v>
      </c>
      <c r="D46" t="s">
        <v>159</v>
      </c>
      <c r="E46" s="1">
        <v>35269</v>
      </c>
      <c r="F46" s="1">
        <v>42614</v>
      </c>
      <c r="G46" s="4">
        <f t="shared" si="0"/>
        <v>2016</v>
      </c>
    </row>
    <row r="47" spans="1:7" x14ac:dyDescent="0.35">
      <c r="A47">
        <v>46</v>
      </c>
      <c r="B47" t="s">
        <v>160</v>
      </c>
      <c r="C47" t="s">
        <v>161</v>
      </c>
      <c r="D47" t="s">
        <v>162</v>
      </c>
      <c r="E47" s="1">
        <v>35317</v>
      </c>
      <c r="F47" s="1">
        <v>42614</v>
      </c>
      <c r="G47" s="4">
        <f t="shared" si="0"/>
        <v>2016</v>
      </c>
    </row>
    <row r="48" spans="1:7" x14ac:dyDescent="0.35">
      <c r="A48">
        <v>47</v>
      </c>
      <c r="B48" t="s">
        <v>163</v>
      </c>
      <c r="C48" t="s">
        <v>164</v>
      </c>
      <c r="D48" t="s">
        <v>165</v>
      </c>
      <c r="E48" s="1">
        <v>35170</v>
      </c>
      <c r="F48" s="1">
        <v>42979</v>
      </c>
      <c r="G48" s="4">
        <f t="shared" si="0"/>
        <v>2017</v>
      </c>
    </row>
    <row r="49" spans="1:7" x14ac:dyDescent="0.35">
      <c r="A49">
        <v>48</v>
      </c>
      <c r="B49" t="s">
        <v>166</v>
      </c>
      <c r="C49" t="s">
        <v>167</v>
      </c>
      <c r="D49" t="s">
        <v>168</v>
      </c>
      <c r="E49" s="1">
        <v>35750</v>
      </c>
      <c r="F49" s="1">
        <v>43344</v>
      </c>
      <c r="G49" s="4">
        <f t="shared" si="0"/>
        <v>2018</v>
      </c>
    </row>
    <row r="50" spans="1:7" x14ac:dyDescent="0.35">
      <c r="A50">
        <v>49</v>
      </c>
      <c r="B50" t="s">
        <v>169</v>
      </c>
      <c r="C50" t="s">
        <v>170</v>
      </c>
      <c r="D50" t="s">
        <v>171</v>
      </c>
      <c r="E50" s="1">
        <v>35242</v>
      </c>
      <c r="F50" s="1">
        <v>42979</v>
      </c>
      <c r="G50" s="4">
        <f t="shared" si="0"/>
        <v>2017</v>
      </c>
    </row>
    <row r="51" spans="1:7" x14ac:dyDescent="0.35">
      <c r="A51">
        <v>50</v>
      </c>
      <c r="B51" t="s">
        <v>172</v>
      </c>
      <c r="C51" t="s">
        <v>173</v>
      </c>
      <c r="D51" t="s">
        <v>174</v>
      </c>
      <c r="E51" s="1">
        <v>36424</v>
      </c>
      <c r="F51" s="1">
        <v>43709</v>
      </c>
      <c r="G51" s="4">
        <f t="shared" si="0"/>
        <v>2019</v>
      </c>
    </row>
    <row r="52" spans="1:7" x14ac:dyDescent="0.35">
      <c r="A52">
        <v>51</v>
      </c>
      <c r="B52" t="s">
        <v>175</v>
      </c>
      <c r="C52" t="s">
        <v>176</v>
      </c>
      <c r="D52" t="s">
        <v>177</v>
      </c>
      <c r="E52" s="1">
        <v>37293</v>
      </c>
      <c r="F52" s="1">
        <v>44075</v>
      </c>
      <c r="G52" s="4">
        <f t="shared" si="0"/>
        <v>2020</v>
      </c>
    </row>
    <row r="53" spans="1:7" x14ac:dyDescent="0.35">
      <c r="A53">
        <v>52</v>
      </c>
      <c r="B53" t="s">
        <v>178</v>
      </c>
      <c r="C53" t="s">
        <v>179</v>
      </c>
      <c r="D53" t="s">
        <v>180</v>
      </c>
      <c r="E53" s="1">
        <v>36900</v>
      </c>
      <c r="F53" s="1">
        <v>44075</v>
      </c>
      <c r="G53" s="4">
        <f t="shared" si="0"/>
        <v>2020</v>
      </c>
    </row>
    <row r="54" spans="1:7" x14ac:dyDescent="0.35">
      <c r="A54">
        <v>53</v>
      </c>
      <c r="B54" t="s">
        <v>181</v>
      </c>
      <c r="C54" t="s">
        <v>182</v>
      </c>
      <c r="D54" t="s">
        <v>183</v>
      </c>
      <c r="E54" s="1">
        <v>35164</v>
      </c>
      <c r="F54" s="1">
        <v>42614</v>
      </c>
      <c r="G54" s="4">
        <f t="shared" si="0"/>
        <v>2016</v>
      </c>
    </row>
    <row r="55" spans="1:7" x14ac:dyDescent="0.35">
      <c r="A55">
        <v>54</v>
      </c>
      <c r="B55" t="s">
        <v>184</v>
      </c>
      <c r="C55" t="s">
        <v>185</v>
      </c>
      <c r="D55" t="s">
        <v>186</v>
      </c>
      <c r="E55" s="1">
        <v>35446</v>
      </c>
      <c r="F55" s="1">
        <v>42614</v>
      </c>
      <c r="G55" s="4">
        <f t="shared" si="0"/>
        <v>2016</v>
      </c>
    </row>
    <row r="56" spans="1:7" x14ac:dyDescent="0.35">
      <c r="A56">
        <v>55</v>
      </c>
      <c r="B56" t="s">
        <v>187</v>
      </c>
      <c r="C56" t="s">
        <v>188</v>
      </c>
      <c r="D56" t="s">
        <v>189</v>
      </c>
      <c r="E56" s="1">
        <v>36412</v>
      </c>
      <c r="F56" s="1">
        <v>42979</v>
      </c>
      <c r="G56" s="4">
        <f t="shared" si="0"/>
        <v>2017</v>
      </c>
    </row>
    <row r="57" spans="1:7" x14ac:dyDescent="0.35">
      <c r="A57">
        <v>56</v>
      </c>
      <c r="B57" t="s">
        <v>190</v>
      </c>
      <c r="C57" t="s">
        <v>191</v>
      </c>
      <c r="D57" t="s">
        <v>192</v>
      </c>
      <c r="E57" s="1">
        <v>36448</v>
      </c>
      <c r="F57" s="1">
        <v>43344</v>
      </c>
      <c r="G57" s="4">
        <f t="shared" si="0"/>
        <v>2018</v>
      </c>
    </row>
    <row r="58" spans="1:7" x14ac:dyDescent="0.35">
      <c r="A58">
        <v>57</v>
      </c>
      <c r="B58" t="s">
        <v>193</v>
      </c>
      <c r="C58" t="s">
        <v>194</v>
      </c>
      <c r="D58" t="s">
        <v>195</v>
      </c>
      <c r="E58" s="1">
        <v>37436</v>
      </c>
      <c r="F58" s="1">
        <v>44075</v>
      </c>
      <c r="G58" s="4">
        <f t="shared" si="0"/>
        <v>2020</v>
      </c>
    </row>
    <row r="59" spans="1:7" x14ac:dyDescent="0.35">
      <c r="A59">
        <v>58</v>
      </c>
      <c r="B59" t="s">
        <v>196</v>
      </c>
      <c r="C59" t="s">
        <v>197</v>
      </c>
      <c r="D59" t="s">
        <v>198</v>
      </c>
      <c r="E59" s="1">
        <v>35053</v>
      </c>
      <c r="F59" s="1">
        <v>42614</v>
      </c>
      <c r="G59" s="4">
        <f t="shared" si="0"/>
        <v>2016</v>
      </c>
    </row>
    <row r="60" spans="1:7" x14ac:dyDescent="0.35">
      <c r="A60">
        <v>59</v>
      </c>
      <c r="B60" t="s">
        <v>199</v>
      </c>
      <c r="C60" t="s">
        <v>200</v>
      </c>
      <c r="D60" t="s">
        <v>201</v>
      </c>
      <c r="E60" s="1">
        <v>36989</v>
      </c>
      <c r="F60" s="1">
        <v>43709</v>
      </c>
      <c r="G60" s="4">
        <f t="shared" si="0"/>
        <v>2019</v>
      </c>
    </row>
    <row r="61" spans="1:7" x14ac:dyDescent="0.35">
      <c r="A61">
        <v>60</v>
      </c>
      <c r="B61" t="s">
        <v>202</v>
      </c>
      <c r="C61" t="s">
        <v>203</v>
      </c>
      <c r="D61" t="s">
        <v>204</v>
      </c>
      <c r="E61" s="1">
        <v>35150</v>
      </c>
      <c r="F61" s="1">
        <v>42614</v>
      </c>
      <c r="G61" s="4">
        <f t="shared" si="0"/>
        <v>2016</v>
      </c>
    </row>
    <row r="62" spans="1:7" x14ac:dyDescent="0.35">
      <c r="A62">
        <v>61</v>
      </c>
      <c r="B62" t="s">
        <v>205</v>
      </c>
      <c r="C62" t="s">
        <v>206</v>
      </c>
      <c r="D62" t="s">
        <v>207</v>
      </c>
      <c r="E62" s="1">
        <v>37313</v>
      </c>
      <c r="F62" s="1">
        <v>44075</v>
      </c>
      <c r="G62" s="4">
        <f t="shared" si="0"/>
        <v>2020</v>
      </c>
    </row>
    <row r="63" spans="1:7" x14ac:dyDescent="0.35">
      <c r="A63">
        <v>62</v>
      </c>
      <c r="B63" t="s">
        <v>208</v>
      </c>
      <c r="C63" t="s">
        <v>209</v>
      </c>
      <c r="D63" t="s">
        <v>210</v>
      </c>
      <c r="E63" s="1">
        <v>36122</v>
      </c>
      <c r="F63" s="1">
        <v>43709</v>
      </c>
      <c r="G63" s="4">
        <f t="shared" si="0"/>
        <v>2019</v>
      </c>
    </row>
    <row r="64" spans="1:7" x14ac:dyDescent="0.35">
      <c r="A64">
        <v>63</v>
      </c>
      <c r="B64" t="s">
        <v>211</v>
      </c>
      <c r="C64" t="s">
        <v>212</v>
      </c>
      <c r="D64" t="s">
        <v>213</v>
      </c>
      <c r="E64" s="1">
        <v>36985</v>
      </c>
      <c r="F64" s="1">
        <v>43709</v>
      </c>
      <c r="G64" s="4">
        <f t="shared" si="0"/>
        <v>2019</v>
      </c>
    </row>
    <row r="65" spans="1:7" x14ac:dyDescent="0.35">
      <c r="A65">
        <v>64</v>
      </c>
      <c r="B65" t="s">
        <v>214</v>
      </c>
      <c r="C65" t="s">
        <v>215</v>
      </c>
      <c r="D65" t="s">
        <v>216</v>
      </c>
      <c r="E65" s="1">
        <v>35529</v>
      </c>
      <c r="F65" s="1">
        <v>42614</v>
      </c>
      <c r="G65" s="4">
        <f t="shared" si="0"/>
        <v>2016</v>
      </c>
    </row>
    <row r="66" spans="1:7" x14ac:dyDescent="0.35">
      <c r="A66">
        <v>65</v>
      </c>
      <c r="B66" t="s">
        <v>217</v>
      </c>
      <c r="C66" t="s">
        <v>218</v>
      </c>
      <c r="D66" t="s">
        <v>219</v>
      </c>
      <c r="E66" s="1">
        <v>35782</v>
      </c>
      <c r="F66" s="1">
        <v>42614</v>
      </c>
      <c r="G66" s="4">
        <f t="shared" si="0"/>
        <v>2016</v>
      </c>
    </row>
    <row r="67" spans="1:7" x14ac:dyDescent="0.35">
      <c r="A67">
        <v>66</v>
      </c>
      <c r="B67" t="s">
        <v>220</v>
      </c>
      <c r="C67" t="s">
        <v>221</v>
      </c>
      <c r="D67" t="s">
        <v>222</v>
      </c>
      <c r="E67" s="1">
        <v>36882</v>
      </c>
      <c r="F67" s="1">
        <v>43344</v>
      </c>
      <c r="G67" s="4">
        <f t="shared" si="0"/>
        <v>2018</v>
      </c>
    </row>
    <row r="68" spans="1:7" x14ac:dyDescent="0.35">
      <c r="A68">
        <v>67</v>
      </c>
      <c r="B68" t="s">
        <v>223</v>
      </c>
      <c r="C68" t="s">
        <v>224</v>
      </c>
      <c r="D68" t="s">
        <v>225</v>
      </c>
      <c r="E68" s="1">
        <v>36959</v>
      </c>
      <c r="F68" s="1">
        <v>44075</v>
      </c>
      <c r="G68" s="4">
        <f t="shared" ref="G68:G101" si="1">YEAR(F68)</f>
        <v>2020</v>
      </c>
    </row>
    <row r="69" spans="1:7" x14ac:dyDescent="0.35">
      <c r="A69">
        <v>68</v>
      </c>
      <c r="B69" t="s">
        <v>226</v>
      </c>
      <c r="C69" t="s">
        <v>227</v>
      </c>
      <c r="D69" t="s">
        <v>228</v>
      </c>
      <c r="E69" s="1">
        <v>37311</v>
      </c>
      <c r="F69" s="1">
        <v>44075</v>
      </c>
      <c r="G69" s="4">
        <f t="shared" si="1"/>
        <v>2020</v>
      </c>
    </row>
    <row r="70" spans="1:7" x14ac:dyDescent="0.35">
      <c r="A70">
        <v>69</v>
      </c>
      <c r="B70" t="s">
        <v>229</v>
      </c>
      <c r="C70" t="s">
        <v>230</v>
      </c>
      <c r="D70" t="s">
        <v>231</v>
      </c>
      <c r="E70" s="1">
        <v>36131</v>
      </c>
      <c r="F70" s="1">
        <v>43709</v>
      </c>
      <c r="G70" s="4">
        <f t="shared" si="1"/>
        <v>2019</v>
      </c>
    </row>
    <row r="71" spans="1:7" x14ac:dyDescent="0.35">
      <c r="A71">
        <v>70</v>
      </c>
      <c r="B71" t="s">
        <v>232</v>
      </c>
      <c r="C71" t="s">
        <v>233</v>
      </c>
      <c r="D71" t="s">
        <v>234</v>
      </c>
      <c r="E71" s="1">
        <v>35149</v>
      </c>
      <c r="F71" s="1">
        <v>42614</v>
      </c>
      <c r="G71" s="4">
        <f t="shared" si="1"/>
        <v>2016</v>
      </c>
    </row>
    <row r="72" spans="1:7" x14ac:dyDescent="0.35">
      <c r="A72">
        <v>71</v>
      </c>
      <c r="B72" t="s">
        <v>235</v>
      </c>
      <c r="C72" t="s">
        <v>236</v>
      </c>
      <c r="D72" t="s">
        <v>237</v>
      </c>
      <c r="E72" s="1">
        <v>37406</v>
      </c>
      <c r="F72" s="1">
        <v>44075</v>
      </c>
      <c r="G72" s="4">
        <f t="shared" si="1"/>
        <v>2020</v>
      </c>
    </row>
    <row r="73" spans="1:7" x14ac:dyDescent="0.35">
      <c r="A73">
        <v>72</v>
      </c>
      <c r="B73" t="s">
        <v>238</v>
      </c>
      <c r="C73" t="s">
        <v>239</v>
      </c>
      <c r="D73" t="s">
        <v>240</v>
      </c>
      <c r="E73" s="1">
        <v>37390</v>
      </c>
      <c r="F73" s="1">
        <v>44075</v>
      </c>
      <c r="G73" s="4">
        <f t="shared" si="1"/>
        <v>2020</v>
      </c>
    </row>
    <row r="74" spans="1:7" x14ac:dyDescent="0.35">
      <c r="A74">
        <v>73</v>
      </c>
      <c r="B74" t="s">
        <v>241</v>
      </c>
      <c r="C74" t="s">
        <v>242</v>
      </c>
      <c r="D74" t="s">
        <v>243</v>
      </c>
      <c r="E74" s="1">
        <v>34872</v>
      </c>
      <c r="F74" s="1">
        <v>42614</v>
      </c>
      <c r="G74" s="4">
        <f t="shared" si="1"/>
        <v>2016</v>
      </c>
    </row>
    <row r="75" spans="1:7" x14ac:dyDescent="0.35">
      <c r="A75">
        <v>74</v>
      </c>
      <c r="B75" t="s">
        <v>244</v>
      </c>
      <c r="C75" t="s">
        <v>245</v>
      </c>
      <c r="D75" t="s">
        <v>246</v>
      </c>
      <c r="E75" s="1">
        <v>35089</v>
      </c>
      <c r="F75" s="1">
        <v>42614</v>
      </c>
      <c r="G75" s="4">
        <f t="shared" si="1"/>
        <v>2016</v>
      </c>
    </row>
    <row r="76" spans="1:7" x14ac:dyDescent="0.35">
      <c r="A76">
        <v>75</v>
      </c>
      <c r="B76" t="s">
        <v>247</v>
      </c>
      <c r="C76" t="s">
        <v>248</v>
      </c>
      <c r="D76" t="s">
        <v>249</v>
      </c>
      <c r="E76" s="1">
        <v>35199</v>
      </c>
      <c r="F76" s="1">
        <v>42614</v>
      </c>
      <c r="G76" s="4">
        <f t="shared" si="1"/>
        <v>2016</v>
      </c>
    </row>
    <row r="77" spans="1:7" x14ac:dyDescent="0.35">
      <c r="A77">
        <v>76</v>
      </c>
      <c r="B77" t="s">
        <v>250</v>
      </c>
      <c r="C77" t="s">
        <v>251</v>
      </c>
      <c r="D77" t="s">
        <v>252</v>
      </c>
      <c r="E77" s="1">
        <v>35109</v>
      </c>
      <c r="F77" s="1">
        <v>42614</v>
      </c>
      <c r="G77" s="4">
        <f t="shared" si="1"/>
        <v>2016</v>
      </c>
    </row>
    <row r="78" spans="1:7" x14ac:dyDescent="0.35">
      <c r="A78">
        <v>77</v>
      </c>
      <c r="B78" t="s">
        <v>253</v>
      </c>
      <c r="C78" t="s">
        <v>254</v>
      </c>
      <c r="D78" t="s">
        <v>255</v>
      </c>
      <c r="E78" s="1">
        <v>36578</v>
      </c>
      <c r="F78" s="1">
        <v>43709</v>
      </c>
      <c r="G78" s="4">
        <f t="shared" si="1"/>
        <v>2019</v>
      </c>
    </row>
    <row r="79" spans="1:7" x14ac:dyDescent="0.35">
      <c r="A79">
        <v>78</v>
      </c>
      <c r="B79" t="s">
        <v>256</v>
      </c>
      <c r="C79" t="s">
        <v>257</v>
      </c>
      <c r="D79" t="s">
        <v>258</v>
      </c>
      <c r="E79" s="1">
        <v>37525</v>
      </c>
      <c r="F79" s="1">
        <v>44075</v>
      </c>
      <c r="G79" s="4">
        <f t="shared" si="1"/>
        <v>2020</v>
      </c>
    </row>
    <row r="80" spans="1:7" x14ac:dyDescent="0.35">
      <c r="A80">
        <v>79</v>
      </c>
      <c r="B80" t="s">
        <v>259</v>
      </c>
      <c r="C80" t="s">
        <v>260</v>
      </c>
      <c r="D80" t="s">
        <v>261</v>
      </c>
      <c r="E80" s="1">
        <v>37224</v>
      </c>
      <c r="F80" s="1">
        <v>44075</v>
      </c>
      <c r="G80" s="4">
        <f t="shared" si="1"/>
        <v>2020</v>
      </c>
    </row>
    <row r="81" spans="1:7" x14ac:dyDescent="0.35">
      <c r="A81">
        <v>80</v>
      </c>
      <c r="B81" t="s">
        <v>262</v>
      </c>
      <c r="C81" t="s">
        <v>263</v>
      </c>
      <c r="D81" t="s">
        <v>264</v>
      </c>
      <c r="E81" s="1">
        <v>35569</v>
      </c>
      <c r="F81" s="1">
        <v>42979</v>
      </c>
      <c r="G81" s="4">
        <f t="shared" si="1"/>
        <v>2017</v>
      </c>
    </row>
    <row r="82" spans="1:7" x14ac:dyDescent="0.35">
      <c r="A82">
        <v>81</v>
      </c>
      <c r="B82" t="s">
        <v>265</v>
      </c>
      <c r="C82" t="s">
        <v>266</v>
      </c>
      <c r="D82" t="s">
        <v>267</v>
      </c>
      <c r="E82" s="1">
        <v>37699</v>
      </c>
      <c r="F82" s="1">
        <v>44075</v>
      </c>
      <c r="G82" s="4">
        <f t="shared" si="1"/>
        <v>2020</v>
      </c>
    </row>
    <row r="83" spans="1:7" x14ac:dyDescent="0.35">
      <c r="A83">
        <v>82</v>
      </c>
      <c r="B83" t="s">
        <v>268</v>
      </c>
      <c r="C83" t="s">
        <v>269</v>
      </c>
      <c r="D83" t="s">
        <v>270</v>
      </c>
      <c r="E83" s="1">
        <v>37535</v>
      </c>
      <c r="F83" s="1">
        <v>44075</v>
      </c>
      <c r="G83" s="4">
        <f t="shared" si="1"/>
        <v>2020</v>
      </c>
    </row>
    <row r="84" spans="1:7" x14ac:dyDescent="0.35">
      <c r="A84">
        <v>83</v>
      </c>
      <c r="B84" t="s">
        <v>271</v>
      </c>
      <c r="C84" t="s">
        <v>272</v>
      </c>
      <c r="D84" t="s">
        <v>273</v>
      </c>
      <c r="E84" s="1">
        <v>37606</v>
      </c>
      <c r="F84" s="1">
        <v>44075</v>
      </c>
      <c r="G84" s="4">
        <f t="shared" si="1"/>
        <v>2020</v>
      </c>
    </row>
    <row r="85" spans="1:7" x14ac:dyDescent="0.35">
      <c r="A85">
        <v>84</v>
      </c>
      <c r="B85" t="s">
        <v>274</v>
      </c>
      <c r="C85" t="s">
        <v>275</v>
      </c>
      <c r="D85" t="s">
        <v>276</v>
      </c>
      <c r="E85" s="1">
        <v>37351</v>
      </c>
      <c r="F85" s="1">
        <v>44075</v>
      </c>
      <c r="G85" s="4">
        <f t="shared" si="1"/>
        <v>2020</v>
      </c>
    </row>
    <row r="86" spans="1:7" x14ac:dyDescent="0.35">
      <c r="A86">
        <v>85</v>
      </c>
      <c r="B86" t="s">
        <v>277</v>
      </c>
      <c r="C86" t="s">
        <v>278</v>
      </c>
      <c r="D86" t="s">
        <v>279</v>
      </c>
      <c r="E86" s="1">
        <v>37000</v>
      </c>
      <c r="F86" s="1">
        <v>43709</v>
      </c>
      <c r="G86" s="4">
        <f t="shared" si="1"/>
        <v>2019</v>
      </c>
    </row>
    <row r="87" spans="1:7" x14ac:dyDescent="0.35">
      <c r="A87">
        <v>86</v>
      </c>
      <c r="B87" t="s">
        <v>280</v>
      </c>
      <c r="C87" t="s">
        <v>281</v>
      </c>
      <c r="D87" t="s">
        <v>282</v>
      </c>
      <c r="E87" s="1">
        <v>35414</v>
      </c>
      <c r="F87" s="1">
        <v>42614</v>
      </c>
      <c r="G87" s="4">
        <f t="shared" si="1"/>
        <v>2016</v>
      </c>
    </row>
    <row r="88" spans="1:7" x14ac:dyDescent="0.35">
      <c r="A88">
        <v>87</v>
      </c>
      <c r="B88" t="s">
        <v>283</v>
      </c>
      <c r="C88" t="s">
        <v>284</v>
      </c>
      <c r="D88" t="s">
        <v>285</v>
      </c>
      <c r="E88" s="1">
        <v>36949</v>
      </c>
      <c r="F88" s="1">
        <v>43709</v>
      </c>
      <c r="G88" s="4">
        <f t="shared" si="1"/>
        <v>2019</v>
      </c>
    </row>
    <row r="89" spans="1:7" x14ac:dyDescent="0.35">
      <c r="A89">
        <v>88</v>
      </c>
      <c r="B89" t="s">
        <v>286</v>
      </c>
      <c r="C89" t="s">
        <v>287</v>
      </c>
      <c r="D89" t="s">
        <v>288</v>
      </c>
      <c r="E89" s="1">
        <v>37365</v>
      </c>
      <c r="F89" s="1">
        <v>44075</v>
      </c>
      <c r="G89" s="4">
        <f t="shared" si="1"/>
        <v>2020</v>
      </c>
    </row>
    <row r="90" spans="1:7" x14ac:dyDescent="0.35">
      <c r="A90">
        <v>89</v>
      </c>
      <c r="B90" t="s">
        <v>289</v>
      </c>
      <c r="C90" t="s">
        <v>290</v>
      </c>
      <c r="D90" t="s">
        <v>291</v>
      </c>
      <c r="E90" s="1">
        <v>37170</v>
      </c>
      <c r="F90" s="1">
        <v>43709</v>
      </c>
      <c r="G90" s="4">
        <f t="shared" si="1"/>
        <v>2019</v>
      </c>
    </row>
    <row r="91" spans="1:7" x14ac:dyDescent="0.35">
      <c r="A91">
        <v>90</v>
      </c>
      <c r="B91" t="s">
        <v>292</v>
      </c>
      <c r="C91" t="s">
        <v>293</v>
      </c>
      <c r="D91" t="s">
        <v>294</v>
      </c>
      <c r="E91" s="1">
        <v>37029</v>
      </c>
      <c r="F91" s="1">
        <v>44075</v>
      </c>
      <c r="G91" s="4">
        <f t="shared" si="1"/>
        <v>2020</v>
      </c>
    </row>
    <row r="92" spans="1:7" x14ac:dyDescent="0.35">
      <c r="A92">
        <v>91</v>
      </c>
      <c r="B92" t="s">
        <v>295</v>
      </c>
      <c r="C92" t="s">
        <v>296</v>
      </c>
      <c r="D92" t="s">
        <v>297</v>
      </c>
      <c r="E92" s="1">
        <v>36501</v>
      </c>
      <c r="F92" s="1">
        <v>43344</v>
      </c>
      <c r="G92" s="4">
        <f t="shared" si="1"/>
        <v>2018</v>
      </c>
    </row>
    <row r="93" spans="1:7" x14ac:dyDescent="0.35">
      <c r="A93">
        <v>92</v>
      </c>
      <c r="B93" t="s">
        <v>298</v>
      </c>
      <c r="C93" t="s">
        <v>299</v>
      </c>
      <c r="D93" t="s">
        <v>300</v>
      </c>
      <c r="E93" s="1">
        <v>36979</v>
      </c>
      <c r="F93" s="1">
        <v>44075</v>
      </c>
      <c r="G93" s="4">
        <f t="shared" si="1"/>
        <v>2020</v>
      </c>
    </row>
    <row r="94" spans="1:7" x14ac:dyDescent="0.35">
      <c r="A94">
        <v>93</v>
      </c>
      <c r="B94" t="s">
        <v>301</v>
      </c>
      <c r="C94" t="s">
        <v>302</v>
      </c>
      <c r="D94" t="s">
        <v>303</v>
      </c>
      <c r="E94" s="1">
        <v>36997</v>
      </c>
      <c r="F94" s="1">
        <v>43709</v>
      </c>
      <c r="G94" s="4">
        <f t="shared" si="1"/>
        <v>2019</v>
      </c>
    </row>
    <row r="95" spans="1:7" x14ac:dyDescent="0.35">
      <c r="A95">
        <v>94</v>
      </c>
      <c r="B95" t="s">
        <v>304</v>
      </c>
      <c r="C95" t="s">
        <v>305</v>
      </c>
      <c r="D95" t="s">
        <v>306</v>
      </c>
      <c r="E95" s="1">
        <v>36086</v>
      </c>
      <c r="F95" s="1">
        <v>42979</v>
      </c>
      <c r="G95" s="4">
        <f t="shared" si="1"/>
        <v>2017</v>
      </c>
    </row>
    <row r="96" spans="1:7" x14ac:dyDescent="0.35">
      <c r="A96">
        <v>95</v>
      </c>
      <c r="B96" t="s">
        <v>307</v>
      </c>
      <c r="C96" t="s">
        <v>308</v>
      </c>
      <c r="D96" t="s">
        <v>309</v>
      </c>
      <c r="E96" s="1">
        <v>35078</v>
      </c>
      <c r="F96" s="1">
        <v>42614</v>
      </c>
      <c r="G96" s="4">
        <f t="shared" si="1"/>
        <v>2016</v>
      </c>
    </row>
    <row r="97" spans="1:7" x14ac:dyDescent="0.35">
      <c r="A97">
        <v>96</v>
      </c>
      <c r="B97" t="s">
        <v>310</v>
      </c>
      <c r="C97" t="s">
        <v>311</v>
      </c>
      <c r="D97" t="s">
        <v>312</v>
      </c>
      <c r="E97" s="1">
        <v>34946</v>
      </c>
      <c r="F97" s="1">
        <v>42614</v>
      </c>
      <c r="G97" s="4">
        <f t="shared" si="1"/>
        <v>2016</v>
      </c>
    </row>
    <row r="98" spans="1:7" x14ac:dyDescent="0.35">
      <c r="A98">
        <v>97</v>
      </c>
      <c r="B98" t="s">
        <v>313</v>
      </c>
      <c r="C98" t="s">
        <v>314</v>
      </c>
      <c r="D98" t="s">
        <v>315</v>
      </c>
      <c r="E98" s="1">
        <v>36072</v>
      </c>
      <c r="F98" s="1">
        <v>42979</v>
      </c>
      <c r="G98" s="4">
        <f t="shared" si="1"/>
        <v>2017</v>
      </c>
    </row>
    <row r="99" spans="1:7" x14ac:dyDescent="0.35">
      <c r="A99">
        <v>98</v>
      </c>
      <c r="B99" t="s">
        <v>316</v>
      </c>
      <c r="C99" t="s">
        <v>317</v>
      </c>
      <c r="D99" t="s">
        <v>318</v>
      </c>
      <c r="E99" s="1">
        <v>35469</v>
      </c>
      <c r="F99" s="1">
        <v>42614</v>
      </c>
      <c r="G99" s="4">
        <f t="shared" si="1"/>
        <v>2016</v>
      </c>
    </row>
    <row r="100" spans="1:7" x14ac:dyDescent="0.35">
      <c r="A100">
        <v>99</v>
      </c>
      <c r="B100" t="s">
        <v>319</v>
      </c>
      <c r="C100" t="s">
        <v>320</v>
      </c>
      <c r="D100" t="s">
        <v>321</v>
      </c>
      <c r="E100" s="1">
        <v>35445</v>
      </c>
      <c r="F100" s="1">
        <v>42614</v>
      </c>
      <c r="G100" s="4">
        <f t="shared" si="1"/>
        <v>2016</v>
      </c>
    </row>
    <row r="101" spans="1:7" x14ac:dyDescent="0.35">
      <c r="A101">
        <v>100</v>
      </c>
      <c r="B101" t="s">
        <v>322</v>
      </c>
      <c r="C101" t="s">
        <v>323</v>
      </c>
      <c r="D101" t="s">
        <v>324</v>
      </c>
      <c r="E101" s="1">
        <v>36281</v>
      </c>
      <c r="F101" s="1">
        <v>43344</v>
      </c>
      <c r="G101" s="4">
        <f t="shared" si="1"/>
        <v>2018</v>
      </c>
    </row>
  </sheetData>
  <autoFilter ref="A1:F1" xr:uid="{449E3191-816F-45AA-8E40-5182904AD2D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4768-0F55-46E5-8D9D-0CB33F1E3E23}">
  <dimension ref="A1:E11"/>
  <sheetViews>
    <sheetView workbookViewId="0">
      <selection activeCell="A12" sqref="A12"/>
    </sheetView>
  </sheetViews>
  <sheetFormatPr defaultRowHeight="14.5" x14ac:dyDescent="0.35"/>
  <cols>
    <col min="1" max="5" width="11.90625" customWidth="1"/>
  </cols>
  <sheetData>
    <row r="1" spans="1:5" x14ac:dyDescent="0.35">
      <c r="A1" t="s">
        <v>19</v>
      </c>
      <c r="B1" t="s">
        <v>325</v>
      </c>
      <c r="C1" t="s">
        <v>326</v>
      </c>
      <c r="D1" t="s">
        <v>24</v>
      </c>
      <c r="E1" t="s">
        <v>327</v>
      </c>
    </row>
    <row r="2" spans="1:5" x14ac:dyDescent="0.35">
      <c r="A2">
        <v>1</v>
      </c>
      <c r="B2">
        <v>2015</v>
      </c>
      <c r="C2" t="s">
        <v>328</v>
      </c>
      <c r="D2" s="1">
        <v>42247</v>
      </c>
      <c r="E2" s="1">
        <v>42400</v>
      </c>
    </row>
    <row r="3" spans="1:5" x14ac:dyDescent="0.35">
      <c r="A3">
        <v>2</v>
      </c>
      <c r="B3">
        <v>2016</v>
      </c>
      <c r="C3" t="s">
        <v>329</v>
      </c>
      <c r="D3" s="1">
        <v>42401</v>
      </c>
      <c r="E3" s="1">
        <v>42547</v>
      </c>
    </row>
    <row r="4" spans="1:5" x14ac:dyDescent="0.35">
      <c r="A4">
        <v>3</v>
      </c>
      <c r="B4">
        <v>2016</v>
      </c>
      <c r="C4" t="s">
        <v>328</v>
      </c>
      <c r="D4" s="1">
        <v>42611</v>
      </c>
      <c r="E4" s="1">
        <v>42771</v>
      </c>
    </row>
    <row r="5" spans="1:5" x14ac:dyDescent="0.35">
      <c r="A5">
        <v>4</v>
      </c>
      <c r="B5">
        <v>2017</v>
      </c>
      <c r="C5" t="s">
        <v>329</v>
      </c>
      <c r="D5" s="1">
        <v>42772</v>
      </c>
      <c r="E5" s="1">
        <v>42918</v>
      </c>
    </row>
    <row r="6" spans="1:5" x14ac:dyDescent="0.35">
      <c r="A6">
        <v>5</v>
      </c>
      <c r="B6">
        <v>2017</v>
      </c>
      <c r="C6" t="s">
        <v>328</v>
      </c>
      <c r="D6" s="1">
        <v>42975</v>
      </c>
      <c r="E6" s="1">
        <v>43135</v>
      </c>
    </row>
    <row r="7" spans="1:5" x14ac:dyDescent="0.35">
      <c r="A7">
        <v>6</v>
      </c>
      <c r="B7">
        <v>2018</v>
      </c>
      <c r="C7" t="s">
        <v>329</v>
      </c>
      <c r="D7" s="1">
        <v>43136</v>
      </c>
      <c r="E7" s="1">
        <v>43282</v>
      </c>
    </row>
    <row r="8" spans="1:5" x14ac:dyDescent="0.35">
      <c r="A8">
        <v>7</v>
      </c>
      <c r="B8">
        <v>2018</v>
      </c>
      <c r="C8" t="s">
        <v>328</v>
      </c>
      <c r="D8" s="1">
        <v>43346</v>
      </c>
      <c r="E8" s="1">
        <v>43499</v>
      </c>
    </row>
    <row r="9" spans="1:5" x14ac:dyDescent="0.35">
      <c r="A9">
        <v>8</v>
      </c>
      <c r="B9">
        <v>2019</v>
      </c>
      <c r="C9" t="s">
        <v>329</v>
      </c>
      <c r="D9" s="1">
        <v>43500</v>
      </c>
      <c r="E9" s="1">
        <v>43646</v>
      </c>
    </row>
    <row r="10" spans="1:5" x14ac:dyDescent="0.35">
      <c r="A10">
        <v>9</v>
      </c>
      <c r="B10">
        <v>2019</v>
      </c>
      <c r="C10" t="s">
        <v>328</v>
      </c>
      <c r="D10" s="1">
        <v>43710</v>
      </c>
      <c r="E10" s="1">
        <v>43863</v>
      </c>
    </row>
    <row r="11" spans="1:5" x14ac:dyDescent="0.35">
      <c r="A11">
        <v>10</v>
      </c>
      <c r="B11">
        <v>2020</v>
      </c>
      <c r="C11" t="s">
        <v>329</v>
      </c>
      <c r="D11" s="1">
        <v>43864</v>
      </c>
      <c r="E11" s="1">
        <v>44010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EF1C6-D649-4383-8EE3-8C05515CD9C6}">
  <dimension ref="A1:I10"/>
  <sheetViews>
    <sheetView workbookViewId="0">
      <selection activeCell="B2" sqref="B2"/>
    </sheetView>
  </sheetViews>
  <sheetFormatPr defaultRowHeight="14.5" x14ac:dyDescent="0.35"/>
  <cols>
    <col min="1" max="3" width="13.7265625" customWidth="1"/>
    <col min="4" max="4" width="29.36328125" bestFit="1" customWidth="1"/>
    <col min="5" max="9" width="13.7265625" customWidth="1"/>
  </cols>
  <sheetData>
    <row r="1" spans="1:9" x14ac:dyDescent="0.35">
      <c r="A1" t="s">
        <v>19</v>
      </c>
      <c r="B1" t="s">
        <v>330</v>
      </c>
      <c r="C1" t="s">
        <v>331</v>
      </c>
      <c r="D1" t="s">
        <v>332</v>
      </c>
      <c r="E1" t="s">
        <v>333</v>
      </c>
      <c r="F1" t="s">
        <v>334</v>
      </c>
      <c r="G1" t="s">
        <v>335</v>
      </c>
      <c r="H1" t="s">
        <v>336</v>
      </c>
      <c r="I1" t="s">
        <v>337</v>
      </c>
    </row>
    <row r="2" spans="1:9" x14ac:dyDescent="0.35">
      <c r="A2">
        <v>1</v>
      </c>
      <c r="B2" t="s">
        <v>338</v>
      </c>
      <c r="C2" t="s">
        <v>339</v>
      </c>
      <c r="D2" t="s">
        <v>6</v>
      </c>
      <c r="E2">
        <v>20</v>
      </c>
      <c r="F2">
        <v>20</v>
      </c>
      <c r="G2">
        <v>2</v>
      </c>
      <c r="H2" t="s">
        <v>8</v>
      </c>
      <c r="I2" t="s">
        <v>8</v>
      </c>
    </row>
    <row r="3" spans="1:9" x14ac:dyDescent="0.35">
      <c r="A3">
        <v>2</v>
      </c>
      <c r="B3" t="s">
        <v>340</v>
      </c>
      <c r="C3" t="s">
        <v>339</v>
      </c>
      <c r="D3" t="s">
        <v>341</v>
      </c>
      <c r="E3">
        <v>20</v>
      </c>
      <c r="F3">
        <v>20</v>
      </c>
      <c r="G3">
        <v>2</v>
      </c>
      <c r="H3" t="s">
        <v>8</v>
      </c>
      <c r="I3" t="s">
        <v>8</v>
      </c>
    </row>
    <row r="4" spans="1:9" x14ac:dyDescent="0.35">
      <c r="A4">
        <v>3</v>
      </c>
      <c r="B4" t="s">
        <v>342</v>
      </c>
      <c r="C4" t="s">
        <v>339</v>
      </c>
      <c r="D4" t="s">
        <v>343</v>
      </c>
      <c r="E4">
        <v>10</v>
      </c>
      <c r="F4">
        <v>10</v>
      </c>
      <c r="G4">
        <v>1</v>
      </c>
      <c r="H4" t="s">
        <v>10</v>
      </c>
      <c r="I4" t="s">
        <v>8</v>
      </c>
    </row>
    <row r="5" spans="1:9" x14ac:dyDescent="0.35">
      <c r="A5">
        <v>4</v>
      </c>
      <c r="B5" t="s">
        <v>344</v>
      </c>
      <c r="C5" t="s">
        <v>339</v>
      </c>
      <c r="D5" t="s">
        <v>6</v>
      </c>
      <c r="E5">
        <v>20</v>
      </c>
      <c r="F5">
        <v>40</v>
      </c>
      <c r="G5">
        <v>3</v>
      </c>
      <c r="H5" t="s">
        <v>8</v>
      </c>
      <c r="I5" t="s">
        <v>8</v>
      </c>
    </row>
    <row r="6" spans="1:9" x14ac:dyDescent="0.35">
      <c r="A6">
        <v>5</v>
      </c>
      <c r="B6" t="s">
        <v>345</v>
      </c>
      <c r="C6" t="s">
        <v>339</v>
      </c>
      <c r="D6" t="s">
        <v>345</v>
      </c>
      <c r="E6">
        <v>20</v>
      </c>
      <c r="F6">
        <v>40</v>
      </c>
      <c r="G6">
        <v>3</v>
      </c>
      <c r="H6" t="s">
        <v>8</v>
      </c>
      <c r="I6" t="s">
        <v>10</v>
      </c>
    </row>
    <row r="7" spans="1:9" x14ac:dyDescent="0.35">
      <c r="A7">
        <v>6</v>
      </c>
      <c r="B7" t="s">
        <v>346</v>
      </c>
      <c r="C7" t="s">
        <v>347</v>
      </c>
      <c r="D7" t="s">
        <v>346</v>
      </c>
      <c r="E7">
        <v>40</v>
      </c>
      <c r="F7">
        <v>40</v>
      </c>
      <c r="G7">
        <v>4</v>
      </c>
      <c r="H7" t="s">
        <v>8</v>
      </c>
      <c r="I7" t="s">
        <v>10</v>
      </c>
    </row>
    <row r="8" spans="1:9" x14ac:dyDescent="0.35">
      <c r="A8">
        <v>7</v>
      </c>
      <c r="B8" t="s">
        <v>348</v>
      </c>
      <c r="C8" t="s">
        <v>339</v>
      </c>
      <c r="D8" t="s">
        <v>6</v>
      </c>
      <c r="E8">
        <v>20</v>
      </c>
      <c r="F8">
        <v>40</v>
      </c>
      <c r="G8">
        <v>3</v>
      </c>
      <c r="H8" t="s">
        <v>10</v>
      </c>
      <c r="I8" t="s">
        <v>8</v>
      </c>
    </row>
    <row r="9" spans="1:9" x14ac:dyDescent="0.35">
      <c r="A9">
        <v>8</v>
      </c>
      <c r="B9" t="s">
        <v>349</v>
      </c>
      <c r="C9" t="s">
        <v>339</v>
      </c>
      <c r="D9" t="s">
        <v>6</v>
      </c>
      <c r="E9">
        <v>20</v>
      </c>
      <c r="F9">
        <v>40</v>
      </c>
      <c r="G9">
        <v>3</v>
      </c>
      <c r="H9" t="s">
        <v>10</v>
      </c>
      <c r="I9" t="s">
        <v>8</v>
      </c>
    </row>
    <row r="10" spans="1:9" x14ac:dyDescent="0.35">
      <c r="A10">
        <v>9</v>
      </c>
      <c r="B10" t="s">
        <v>350</v>
      </c>
      <c r="C10" t="s">
        <v>347</v>
      </c>
      <c r="D10" t="s">
        <v>6</v>
      </c>
      <c r="E10">
        <v>20</v>
      </c>
      <c r="F10">
        <v>20</v>
      </c>
      <c r="G10">
        <v>2</v>
      </c>
      <c r="H10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BDD84-AC6D-4AB2-842F-E42B99D1652F}">
  <dimension ref="A1:E21"/>
  <sheetViews>
    <sheetView workbookViewId="0">
      <selection activeCell="J5" sqref="J5"/>
    </sheetView>
  </sheetViews>
  <sheetFormatPr defaultRowHeight="14.5" x14ac:dyDescent="0.35"/>
  <sheetData>
    <row r="1" spans="1:5" x14ac:dyDescent="0.35">
      <c r="A1" t="s">
        <v>19</v>
      </c>
      <c r="B1" t="s">
        <v>20</v>
      </c>
      <c r="C1" t="s">
        <v>21</v>
      </c>
      <c r="D1" t="s">
        <v>351</v>
      </c>
      <c r="E1" t="s">
        <v>22</v>
      </c>
    </row>
    <row r="2" spans="1:5" x14ac:dyDescent="0.35">
      <c r="A2">
        <v>1</v>
      </c>
      <c r="B2" t="s">
        <v>352</v>
      </c>
      <c r="C2" t="s">
        <v>353</v>
      </c>
      <c r="D2" t="s">
        <v>354</v>
      </c>
      <c r="E2" t="s">
        <v>355</v>
      </c>
    </row>
    <row r="3" spans="1:5" x14ac:dyDescent="0.35">
      <c r="A3">
        <v>2</v>
      </c>
      <c r="B3" t="s">
        <v>356</v>
      </c>
      <c r="C3" t="s">
        <v>357</v>
      </c>
      <c r="D3" t="s">
        <v>358</v>
      </c>
      <c r="E3" t="s">
        <v>359</v>
      </c>
    </row>
    <row r="4" spans="1:5" x14ac:dyDescent="0.35">
      <c r="A4">
        <v>3</v>
      </c>
      <c r="B4" t="s">
        <v>360</v>
      </c>
      <c r="C4" t="s">
        <v>361</v>
      </c>
      <c r="D4" t="s">
        <v>354</v>
      </c>
      <c r="E4" t="s">
        <v>362</v>
      </c>
    </row>
    <row r="5" spans="1:5" x14ac:dyDescent="0.35">
      <c r="A5">
        <v>4</v>
      </c>
      <c r="B5" t="s">
        <v>363</v>
      </c>
      <c r="C5" t="s">
        <v>364</v>
      </c>
      <c r="D5" t="s">
        <v>358</v>
      </c>
      <c r="E5" t="s">
        <v>365</v>
      </c>
    </row>
    <row r="6" spans="1:5" x14ac:dyDescent="0.35">
      <c r="A6">
        <v>5</v>
      </c>
      <c r="B6" t="s">
        <v>366</v>
      </c>
      <c r="C6" t="s">
        <v>367</v>
      </c>
      <c r="D6" t="s">
        <v>368</v>
      </c>
      <c r="E6" t="s">
        <v>369</v>
      </c>
    </row>
    <row r="7" spans="1:5" x14ac:dyDescent="0.35">
      <c r="A7">
        <v>6</v>
      </c>
      <c r="B7" t="s">
        <v>370</v>
      </c>
      <c r="C7" t="s">
        <v>371</v>
      </c>
      <c r="D7" t="s">
        <v>354</v>
      </c>
      <c r="E7" t="s">
        <v>372</v>
      </c>
    </row>
    <row r="8" spans="1:5" x14ac:dyDescent="0.35">
      <c r="A8">
        <v>7</v>
      </c>
      <c r="B8" t="s">
        <v>373</v>
      </c>
      <c r="C8" t="s">
        <v>374</v>
      </c>
      <c r="D8" t="s">
        <v>358</v>
      </c>
      <c r="E8" t="s">
        <v>375</v>
      </c>
    </row>
    <row r="9" spans="1:5" x14ac:dyDescent="0.35">
      <c r="A9">
        <v>8</v>
      </c>
      <c r="B9" t="s">
        <v>376</v>
      </c>
      <c r="C9" t="s">
        <v>377</v>
      </c>
      <c r="D9" t="s">
        <v>358</v>
      </c>
      <c r="E9" t="s">
        <v>378</v>
      </c>
    </row>
    <row r="10" spans="1:5" x14ac:dyDescent="0.35">
      <c r="A10">
        <v>9</v>
      </c>
      <c r="B10" t="s">
        <v>379</v>
      </c>
      <c r="C10" t="s">
        <v>380</v>
      </c>
      <c r="D10" t="s">
        <v>354</v>
      </c>
      <c r="E10" t="s">
        <v>381</v>
      </c>
    </row>
    <row r="11" spans="1:5" x14ac:dyDescent="0.35">
      <c r="A11">
        <v>10</v>
      </c>
      <c r="B11" t="s">
        <v>382</v>
      </c>
      <c r="C11" t="s">
        <v>383</v>
      </c>
      <c r="D11" t="s">
        <v>358</v>
      </c>
      <c r="E11" t="s">
        <v>384</v>
      </c>
    </row>
    <row r="12" spans="1:5" x14ac:dyDescent="0.35">
      <c r="A12">
        <v>11</v>
      </c>
      <c r="B12" t="s">
        <v>385</v>
      </c>
      <c r="C12" t="s">
        <v>386</v>
      </c>
      <c r="D12" t="s">
        <v>387</v>
      </c>
      <c r="E12" t="s">
        <v>388</v>
      </c>
    </row>
    <row r="13" spans="1:5" x14ac:dyDescent="0.35">
      <c r="A13">
        <v>12</v>
      </c>
      <c r="B13" t="s">
        <v>389</v>
      </c>
      <c r="C13" t="s">
        <v>390</v>
      </c>
      <c r="D13" t="s">
        <v>368</v>
      </c>
      <c r="E13" t="s">
        <v>391</v>
      </c>
    </row>
    <row r="14" spans="1:5" x14ac:dyDescent="0.35">
      <c r="A14">
        <v>13</v>
      </c>
      <c r="B14" t="s">
        <v>392</v>
      </c>
      <c r="C14" t="s">
        <v>393</v>
      </c>
      <c r="D14" t="s">
        <v>354</v>
      </c>
      <c r="E14" t="s">
        <v>394</v>
      </c>
    </row>
    <row r="15" spans="1:5" x14ac:dyDescent="0.35">
      <c r="A15">
        <v>14</v>
      </c>
      <c r="B15" t="s">
        <v>395</v>
      </c>
      <c r="C15" t="s">
        <v>396</v>
      </c>
      <c r="D15" t="s">
        <v>358</v>
      </c>
      <c r="E15" t="s">
        <v>397</v>
      </c>
    </row>
    <row r="16" spans="1:5" x14ac:dyDescent="0.35">
      <c r="A16">
        <v>15</v>
      </c>
      <c r="B16" t="s">
        <v>398</v>
      </c>
      <c r="C16" t="s">
        <v>399</v>
      </c>
      <c r="D16" t="s">
        <v>358</v>
      </c>
      <c r="E16" t="s">
        <v>400</v>
      </c>
    </row>
    <row r="17" spans="1:5" x14ac:dyDescent="0.35">
      <c r="A17">
        <v>16</v>
      </c>
      <c r="B17" t="s">
        <v>401</v>
      </c>
      <c r="C17" t="s">
        <v>402</v>
      </c>
      <c r="D17" t="s">
        <v>354</v>
      </c>
      <c r="E17" t="s">
        <v>403</v>
      </c>
    </row>
    <row r="18" spans="1:5" x14ac:dyDescent="0.35">
      <c r="A18">
        <v>17</v>
      </c>
      <c r="B18" t="s">
        <v>404</v>
      </c>
      <c r="C18" t="s">
        <v>405</v>
      </c>
      <c r="D18" t="s">
        <v>358</v>
      </c>
      <c r="E18" t="s">
        <v>406</v>
      </c>
    </row>
    <row r="19" spans="1:5" x14ac:dyDescent="0.35">
      <c r="A19">
        <v>18</v>
      </c>
      <c r="B19" t="s">
        <v>407</v>
      </c>
      <c r="C19" t="s">
        <v>408</v>
      </c>
      <c r="D19" t="s">
        <v>354</v>
      </c>
      <c r="E19" t="s">
        <v>409</v>
      </c>
    </row>
    <row r="20" spans="1:5" x14ac:dyDescent="0.35">
      <c r="A20">
        <v>19</v>
      </c>
      <c r="B20" t="s">
        <v>410</v>
      </c>
      <c r="C20" t="s">
        <v>320</v>
      </c>
      <c r="D20" t="s">
        <v>354</v>
      </c>
      <c r="E20" t="s">
        <v>411</v>
      </c>
    </row>
    <row r="21" spans="1:5" x14ac:dyDescent="0.35">
      <c r="A21">
        <v>20</v>
      </c>
      <c r="B21" t="s">
        <v>412</v>
      </c>
      <c r="C21" t="s">
        <v>413</v>
      </c>
      <c r="D21" t="s">
        <v>358</v>
      </c>
      <c r="E21" t="s">
        <v>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B8E26-A3A7-434E-BD65-84F801C6039C}">
  <dimension ref="A1:D39"/>
  <sheetViews>
    <sheetView workbookViewId="0">
      <selection activeCell="A11" sqref="A11:XFD11"/>
    </sheetView>
  </sheetViews>
  <sheetFormatPr defaultRowHeight="14.5" x14ac:dyDescent="0.35"/>
  <cols>
    <col min="1" max="4" width="18.90625" customWidth="1"/>
  </cols>
  <sheetData>
    <row r="1" spans="1:4" x14ac:dyDescent="0.35">
      <c r="A1" t="s">
        <v>19</v>
      </c>
      <c r="B1" t="s">
        <v>415</v>
      </c>
      <c r="C1" t="s">
        <v>416</v>
      </c>
      <c r="D1" t="s">
        <v>417</v>
      </c>
    </row>
    <row r="2" spans="1:4" x14ac:dyDescent="0.35">
      <c r="A2">
        <v>1</v>
      </c>
      <c r="B2">
        <v>9</v>
      </c>
      <c r="C2">
        <v>3</v>
      </c>
      <c r="D2">
        <v>9</v>
      </c>
    </row>
    <row r="3" spans="1:4" x14ac:dyDescent="0.35">
      <c r="A3">
        <v>2</v>
      </c>
      <c r="B3">
        <v>4</v>
      </c>
      <c r="C3">
        <v>9</v>
      </c>
      <c r="D3">
        <v>1</v>
      </c>
    </row>
    <row r="4" spans="1:4" x14ac:dyDescent="0.35">
      <c r="A4">
        <v>3</v>
      </c>
      <c r="B4">
        <v>6</v>
      </c>
      <c r="C4">
        <v>8</v>
      </c>
      <c r="D4">
        <v>3</v>
      </c>
    </row>
    <row r="5" spans="1:4" x14ac:dyDescent="0.35">
      <c r="A5">
        <v>4</v>
      </c>
      <c r="B5">
        <v>3</v>
      </c>
      <c r="C5">
        <v>11</v>
      </c>
      <c r="D5">
        <v>20</v>
      </c>
    </row>
    <row r="6" spans="1:4" x14ac:dyDescent="0.35">
      <c r="A6">
        <v>5</v>
      </c>
      <c r="B6">
        <v>1</v>
      </c>
      <c r="C6">
        <v>1</v>
      </c>
      <c r="D6">
        <v>13</v>
      </c>
    </row>
    <row r="7" spans="1:4" x14ac:dyDescent="0.35">
      <c r="A7">
        <v>6</v>
      </c>
      <c r="B7">
        <v>3</v>
      </c>
      <c r="C7">
        <v>3</v>
      </c>
      <c r="D7">
        <v>6</v>
      </c>
    </row>
    <row r="8" spans="1:4" x14ac:dyDescent="0.35">
      <c r="A8">
        <v>7</v>
      </c>
      <c r="B8">
        <v>5</v>
      </c>
      <c r="C8">
        <v>1</v>
      </c>
      <c r="D8">
        <v>4</v>
      </c>
    </row>
    <row r="9" spans="1:4" x14ac:dyDescent="0.35">
      <c r="A9">
        <v>8</v>
      </c>
      <c r="B9">
        <v>8</v>
      </c>
      <c r="C9">
        <v>9</v>
      </c>
      <c r="D9">
        <v>19</v>
      </c>
    </row>
    <row r="10" spans="1:4" x14ac:dyDescent="0.35">
      <c r="A10">
        <v>9</v>
      </c>
      <c r="B10">
        <v>7</v>
      </c>
      <c r="C10">
        <v>6</v>
      </c>
      <c r="D10">
        <v>3</v>
      </c>
    </row>
    <row r="11" spans="1:4" x14ac:dyDescent="0.35">
      <c r="A11">
        <v>10</v>
      </c>
      <c r="B11">
        <v>10</v>
      </c>
      <c r="C11">
        <v>10</v>
      </c>
      <c r="D11">
        <v>11</v>
      </c>
    </row>
    <row r="12" spans="1:4" x14ac:dyDescent="0.35">
      <c r="A12">
        <v>11</v>
      </c>
      <c r="B12">
        <v>1</v>
      </c>
      <c r="C12">
        <v>8</v>
      </c>
      <c r="D12">
        <v>13</v>
      </c>
    </row>
    <row r="13" spans="1:4" x14ac:dyDescent="0.35">
      <c r="A13">
        <v>12</v>
      </c>
      <c r="B13">
        <v>9</v>
      </c>
      <c r="C13">
        <v>12</v>
      </c>
      <c r="D13" t="s">
        <v>6</v>
      </c>
    </row>
    <row r="14" spans="1:4" x14ac:dyDescent="0.35">
      <c r="A14">
        <v>13</v>
      </c>
      <c r="B14">
        <v>3</v>
      </c>
      <c r="C14">
        <v>9</v>
      </c>
      <c r="D14">
        <v>17</v>
      </c>
    </row>
    <row r="15" spans="1:4" x14ac:dyDescent="0.35">
      <c r="A15">
        <v>14</v>
      </c>
      <c r="B15">
        <v>10</v>
      </c>
      <c r="C15">
        <v>5</v>
      </c>
      <c r="D15">
        <v>11</v>
      </c>
    </row>
    <row r="16" spans="1:4" x14ac:dyDescent="0.35">
      <c r="A16">
        <v>15</v>
      </c>
      <c r="B16">
        <v>2</v>
      </c>
      <c r="C16">
        <v>2</v>
      </c>
      <c r="D16">
        <v>6</v>
      </c>
    </row>
    <row r="17" spans="1:4" x14ac:dyDescent="0.35">
      <c r="A17">
        <v>16</v>
      </c>
      <c r="B17">
        <v>6</v>
      </c>
      <c r="C17">
        <v>1</v>
      </c>
      <c r="D17">
        <v>14</v>
      </c>
    </row>
    <row r="18" spans="1:4" x14ac:dyDescent="0.35">
      <c r="A18">
        <v>17</v>
      </c>
      <c r="B18">
        <v>1</v>
      </c>
      <c r="C18">
        <v>11</v>
      </c>
      <c r="D18">
        <v>13</v>
      </c>
    </row>
    <row r="19" spans="1:4" x14ac:dyDescent="0.35">
      <c r="A19">
        <v>18</v>
      </c>
      <c r="B19">
        <v>7</v>
      </c>
      <c r="C19">
        <v>12</v>
      </c>
      <c r="D19">
        <v>16</v>
      </c>
    </row>
    <row r="20" spans="1:4" x14ac:dyDescent="0.35">
      <c r="A20">
        <v>19</v>
      </c>
      <c r="B20">
        <v>10</v>
      </c>
      <c r="C20">
        <v>11</v>
      </c>
      <c r="D20">
        <v>11</v>
      </c>
    </row>
    <row r="21" spans="1:4" x14ac:dyDescent="0.35">
      <c r="A21">
        <v>20</v>
      </c>
      <c r="B21">
        <v>6</v>
      </c>
      <c r="C21">
        <v>9</v>
      </c>
      <c r="D21">
        <v>3</v>
      </c>
    </row>
    <row r="22" spans="1:4" x14ac:dyDescent="0.35">
      <c r="A22">
        <v>21</v>
      </c>
      <c r="B22">
        <v>9</v>
      </c>
      <c r="C22">
        <v>12</v>
      </c>
      <c r="D22">
        <v>15</v>
      </c>
    </row>
    <row r="23" spans="1:4" x14ac:dyDescent="0.35">
      <c r="A23">
        <v>22</v>
      </c>
      <c r="B23">
        <v>1</v>
      </c>
      <c r="C23">
        <v>12</v>
      </c>
      <c r="D23">
        <v>13</v>
      </c>
    </row>
    <row r="24" spans="1:4" x14ac:dyDescent="0.35">
      <c r="A24">
        <v>23</v>
      </c>
      <c r="B24">
        <v>4</v>
      </c>
      <c r="C24">
        <v>7</v>
      </c>
      <c r="D24">
        <v>16</v>
      </c>
    </row>
    <row r="25" spans="1:4" x14ac:dyDescent="0.35">
      <c r="A25">
        <v>24</v>
      </c>
      <c r="B25">
        <v>2</v>
      </c>
      <c r="C25">
        <v>4</v>
      </c>
      <c r="D25">
        <v>6</v>
      </c>
    </row>
    <row r="26" spans="1:4" x14ac:dyDescent="0.35">
      <c r="A26">
        <v>25</v>
      </c>
      <c r="B26">
        <v>1</v>
      </c>
      <c r="C26">
        <v>1</v>
      </c>
      <c r="D26">
        <v>12</v>
      </c>
    </row>
    <row r="27" spans="1:4" x14ac:dyDescent="0.35">
      <c r="A27">
        <v>26</v>
      </c>
      <c r="B27">
        <v>2</v>
      </c>
      <c r="C27">
        <v>1</v>
      </c>
      <c r="D27">
        <v>6</v>
      </c>
    </row>
    <row r="28" spans="1:4" x14ac:dyDescent="0.35">
      <c r="A28">
        <v>27</v>
      </c>
      <c r="B28">
        <v>2</v>
      </c>
      <c r="C28">
        <v>6</v>
      </c>
      <c r="D28">
        <v>6</v>
      </c>
    </row>
    <row r="29" spans="1:4" x14ac:dyDescent="0.35">
      <c r="A29">
        <v>28</v>
      </c>
      <c r="B29">
        <v>8</v>
      </c>
      <c r="C29">
        <v>6</v>
      </c>
      <c r="D29">
        <v>3</v>
      </c>
    </row>
    <row r="30" spans="1:4" x14ac:dyDescent="0.35">
      <c r="A30">
        <v>29</v>
      </c>
      <c r="B30">
        <v>10</v>
      </c>
      <c r="C30">
        <v>6</v>
      </c>
      <c r="D30">
        <v>11</v>
      </c>
    </row>
    <row r="31" spans="1:4" x14ac:dyDescent="0.35">
      <c r="A31">
        <v>30</v>
      </c>
      <c r="B31">
        <v>4</v>
      </c>
      <c r="C31">
        <v>9</v>
      </c>
      <c r="D31">
        <v>16</v>
      </c>
    </row>
    <row r="32" spans="1:4" x14ac:dyDescent="0.35">
      <c r="A32">
        <v>31</v>
      </c>
      <c r="B32">
        <v>8</v>
      </c>
      <c r="C32">
        <v>10</v>
      </c>
      <c r="D32">
        <v>19</v>
      </c>
    </row>
    <row r="33" spans="1:4" x14ac:dyDescent="0.35">
      <c r="A33">
        <v>32</v>
      </c>
      <c r="B33">
        <v>1</v>
      </c>
      <c r="C33">
        <v>11</v>
      </c>
      <c r="D33">
        <v>12</v>
      </c>
    </row>
    <row r="34" spans="1:4" x14ac:dyDescent="0.35">
      <c r="A34">
        <v>33</v>
      </c>
      <c r="B34">
        <v>9</v>
      </c>
      <c r="C34">
        <v>8</v>
      </c>
      <c r="D34">
        <v>9</v>
      </c>
    </row>
    <row r="35" spans="1:4" x14ac:dyDescent="0.35">
      <c r="A35">
        <v>34</v>
      </c>
      <c r="B35">
        <v>4</v>
      </c>
      <c r="C35">
        <v>6</v>
      </c>
      <c r="D35">
        <v>16</v>
      </c>
    </row>
    <row r="36" spans="1:4" x14ac:dyDescent="0.35">
      <c r="A36">
        <v>35</v>
      </c>
      <c r="B36">
        <v>2</v>
      </c>
      <c r="C36">
        <v>7</v>
      </c>
      <c r="D36">
        <v>6</v>
      </c>
    </row>
    <row r="37" spans="1:4" x14ac:dyDescent="0.35">
      <c r="A37">
        <v>36</v>
      </c>
      <c r="B37">
        <v>9</v>
      </c>
      <c r="C37">
        <v>7</v>
      </c>
      <c r="D37">
        <v>10</v>
      </c>
    </row>
    <row r="38" spans="1:4" x14ac:dyDescent="0.35">
      <c r="A38">
        <v>37</v>
      </c>
      <c r="B38">
        <v>8</v>
      </c>
      <c r="C38">
        <v>6</v>
      </c>
      <c r="D38">
        <v>19</v>
      </c>
    </row>
    <row r="39" spans="1:4" x14ac:dyDescent="0.35">
      <c r="A39">
        <v>38</v>
      </c>
      <c r="B39">
        <v>5</v>
      </c>
      <c r="C39">
        <v>12</v>
      </c>
      <c r="D3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85FDD-DD1C-40E3-B238-77CC1984BC07}">
  <dimension ref="A1:A4"/>
  <sheetViews>
    <sheetView workbookViewId="0">
      <selection sqref="A1:A4"/>
    </sheetView>
  </sheetViews>
  <sheetFormatPr defaultRowHeight="14.5" x14ac:dyDescent="0.35"/>
  <sheetData>
    <row r="1" spans="1:1" x14ac:dyDescent="0.35">
      <c r="A1" t="s">
        <v>419</v>
      </c>
    </row>
    <row r="2" spans="1:1" x14ac:dyDescent="0.35">
      <c r="A2" t="s">
        <v>421</v>
      </c>
    </row>
    <row r="3" spans="1:1" x14ac:dyDescent="0.35">
      <c r="A3" t="s">
        <v>420</v>
      </c>
    </row>
    <row r="4" spans="1:1" x14ac:dyDescent="0.35">
      <c r="A4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ANALYSIS</vt:lpstr>
      <vt:lpstr>course_enrollment</vt:lpstr>
      <vt:lpstr>student</vt:lpstr>
      <vt:lpstr>academic_semester</vt:lpstr>
      <vt:lpstr>course</vt:lpstr>
      <vt:lpstr>lecturer</vt:lpstr>
      <vt:lpstr>course_edition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Valge</dc:creator>
  <cp:lastModifiedBy>Katrin Valge</cp:lastModifiedBy>
  <dcterms:created xsi:type="dcterms:W3CDTF">2024-07-16T14:17:59Z</dcterms:created>
  <dcterms:modified xsi:type="dcterms:W3CDTF">2024-07-16T21:04:52Z</dcterms:modified>
</cp:coreProperties>
</file>