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olay\SkyDrive\Planetaexcel\docs\"/>
    </mc:Choice>
  </mc:AlternateContent>
  <bookViews>
    <workbookView xWindow="0" yWindow="0" windowWidth="28800" windowHeight="12435"/>
  </bookViews>
  <sheets>
    <sheet name="Простой" sheetId="1" r:id="rId1"/>
    <sheet name="Нерегулярный" sheetId="3" r:id="rId2"/>
    <sheet name="Досрочно (срок)" sheetId="6" r:id="rId3"/>
    <sheet name="Досрочно (выплата)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6" l="1"/>
  <c r="D13" i="6"/>
  <c r="B13" i="6"/>
  <c r="B11" i="7"/>
  <c r="B12" i="7" s="1"/>
  <c r="B13" i="7" s="1"/>
  <c r="B10" i="7"/>
  <c r="F10" i="7" s="1"/>
  <c r="C13" i="6"/>
  <c r="C9" i="6"/>
  <c r="B12" i="6"/>
  <c r="F12" i="6" s="1"/>
  <c r="C11" i="7" l="1"/>
  <c r="D11" i="7"/>
  <c r="F11" i="7" s="1"/>
  <c r="B8" i="3"/>
  <c r="E8" i="3" s="1"/>
  <c r="C9" i="3" s="1"/>
  <c r="D9" i="3" s="1"/>
  <c r="E9" i="3" s="1"/>
  <c r="C10" i="3" s="1"/>
  <c r="D10" i="3" s="1"/>
  <c r="E10" i="3" s="1"/>
  <c r="C11" i="3" s="1"/>
  <c r="D11" i="3" s="1"/>
  <c r="E11" i="3" s="1"/>
  <c r="C12" i="3" s="1"/>
  <c r="D12" i="3" s="1"/>
  <c r="E12" i="3" s="1"/>
  <c r="C13" i="3" s="1"/>
  <c r="D13" i="3" s="1"/>
  <c r="E13" i="3" s="1"/>
  <c r="C14" i="3" s="1"/>
  <c r="D14" i="3" s="1"/>
  <c r="E14" i="3" s="1"/>
  <c r="C15" i="3" s="1"/>
  <c r="D15" i="3" s="1"/>
  <c r="E15" i="3" s="1"/>
  <c r="C16" i="3" s="1"/>
  <c r="D16" i="3" s="1"/>
  <c r="E16" i="3" s="1"/>
  <c r="C17" i="3" s="1"/>
  <c r="D17" i="3" s="1"/>
  <c r="E17" i="3" s="1"/>
  <c r="C18" i="3" s="1"/>
  <c r="D18" i="3" s="1"/>
  <c r="E18" i="3" s="1"/>
  <c r="C19" i="3" s="1"/>
  <c r="D19" i="3" s="1"/>
  <c r="E19" i="3" s="1"/>
  <c r="C12" i="7" l="1"/>
  <c r="D12" i="7" s="1"/>
  <c r="F12" i="7" s="1"/>
  <c r="A18" i="1"/>
  <c r="A19" i="1" s="1"/>
  <c r="B19" i="1" s="1"/>
  <c r="C17" i="1"/>
  <c r="B17" i="1"/>
  <c r="E17" i="1" s="1"/>
  <c r="C9" i="1"/>
  <c r="C11" i="1" s="1"/>
  <c r="C13" i="1" s="1"/>
  <c r="C13" i="7" l="1"/>
  <c r="D13" i="7" s="1"/>
  <c r="F13" i="7" s="1"/>
  <c r="B14" i="7" s="1"/>
  <c r="D17" i="1"/>
  <c r="C18" i="1"/>
  <c r="B18" i="1"/>
  <c r="D18" i="1" s="1"/>
  <c r="C19" i="1"/>
  <c r="D19" i="1" s="1"/>
  <c r="A20" i="1"/>
  <c r="C14" i="7" l="1"/>
  <c r="D14" i="7" s="1"/>
  <c r="F14" i="7" s="1"/>
  <c r="B15" i="7" s="1"/>
  <c r="B16" i="7" s="1"/>
  <c r="B17" i="7" s="1"/>
  <c r="E18" i="1"/>
  <c r="E19" i="1"/>
  <c r="B20" i="1"/>
  <c r="D20" i="1" s="1"/>
  <c r="A21" i="1"/>
  <c r="C20" i="1"/>
  <c r="C15" i="7" l="1"/>
  <c r="D15" i="7" s="1"/>
  <c r="F15" i="7" s="1"/>
  <c r="C21" i="1"/>
  <c r="A22" i="1"/>
  <c r="B21" i="1"/>
  <c r="D21" i="1" s="1"/>
  <c r="E20" i="1"/>
  <c r="C16" i="7" l="1"/>
  <c r="D16" i="7" s="1"/>
  <c r="F16" i="7" s="1"/>
  <c r="B22" i="1"/>
  <c r="A23" i="1"/>
  <c r="C22" i="1"/>
  <c r="D22" i="1" s="1"/>
  <c r="E22" i="1"/>
  <c r="E21" i="1"/>
  <c r="C17" i="7" l="1"/>
  <c r="D17" i="7" s="1"/>
  <c r="F17" i="7" s="1"/>
  <c r="B18" i="7" s="1"/>
  <c r="B19" i="7" s="1"/>
  <c r="B20" i="7" s="1"/>
  <c r="B21" i="7" s="1"/>
  <c r="B22" i="7" s="1"/>
  <c r="B23" i="1"/>
  <c r="E23" i="1" s="1"/>
  <c r="A24" i="1"/>
  <c r="C23" i="1"/>
  <c r="C18" i="7" l="1"/>
  <c r="D18" i="7" s="1"/>
  <c r="F18" i="7" s="1"/>
  <c r="B24" i="1"/>
  <c r="A25" i="1"/>
  <c r="C24" i="1"/>
  <c r="D23" i="1"/>
  <c r="C19" i="7" l="1"/>
  <c r="D19" i="7" s="1"/>
  <c r="F19" i="7" s="1"/>
  <c r="D24" i="1"/>
  <c r="C25" i="1"/>
  <c r="B25" i="1"/>
  <c r="D25" i="1" s="1"/>
  <c r="A26" i="1"/>
  <c r="E24" i="1"/>
  <c r="C20" i="7" l="1"/>
  <c r="D20" i="7" s="1"/>
  <c r="F20" i="7" s="1"/>
  <c r="B26" i="1"/>
  <c r="A27" i="1"/>
  <c r="C26" i="1"/>
  <c r="D26" i="1" s="1"/>
  <c r="E26" i="1"/>
  <c r="E25" i="1"/>
  <c r="C21" i="7" l="1"/>
  <c r="D21" i="7" s="1"/>
  <c r="F21" i="7" s="1"/>
  <c r="B27" i="1"/>
  <c r="E27" i="1" s="1"/>
  <c r="A28" i="1"/>
  <c r="C27" i="1"/>
  <c r="C22" i="7" l="1"/>
  <c r="D22" i="7" s="1"/>
  <c r="F22" i="7" s="1"/>
  <c r="B28" i="1"/>
  <c r="A29" i="1"/>
  <c r="C28" i="1"/>
  <c r="D27" i="1"/>
  <c r="D28" i="1" l="1"/>
  <c r="C29" i="1"/>
  <c r="E29" i="1"/>
  <c r="B29" i="1"/>
  <c r="D29" i="1" s="1"/>
  <c r="A30" i="1"/>
  <c r="E28" i="1"/>
  <c r="B30" i="1" l="1"/>
  <c r="D30" i="1" s="1"/>
  <c r="A31" i="1"/>
  <c r="C30" i="1"/>
  <c r="E30" i="1"/>
  <c r="B31" i="1" l="1"/>
  <c r="E31" i="1" s="1"/>
  <c r="A32" i="1"/>
  <c r="C31" i="1"/>
  <c r="D31" i="1" l="1"/>
  <c r="B32" i="1"/>
  <c r="D32" i="1" s="1"/>
  <c r="A33" i="1"/>
  <c r="C32" i="1"/>
  <c r="E32" i="1" l="1"/>
  <c r="C33" i="1"/>
  <c r="A34" i="1"/>
  <c r="B33" i="1"/>
  <c r="D33" i="1" s="1"/>
  <c r="E33" i="1" l="1"/>
  <c r="B34" i="1"/>
  <c r="D34" i="1" s="1"/>
  <c r="A35" i="1"/>
  <c r="C34" i="1"/>
  <c r="E34" i="1" l="1"/>
  <c r="B35" i="1"/>
  <c r="E35" i="1" s="1"/>
  <c r="A36" i="1"/>
  <c r="C35" i="1"/>
  <c r="D35" i="1" l="1"/>
  <c r="B36" i="1"/>
  <c r="D36" i="1" s="1"/>
  <c r="A37" i="1"/>
  <c r="C36" i="1"/>
  <c r="E36" i="1" l="1"/>
  <c r="C37" i="1"/>
  <c r="A38" i="1"/>
  <c r="B37" i="1"/>
  <c r="D37" i="1" s="1"/>
  <c r="E37" i="1" l="1"/>
  <c r="B38" i="1"/>
  <c r="D38" i="1" s="1"/>
  <c r="A39" i="1"/>
  <c r="C38" i="1"/>
  <c r="E38" i="1" l="1"/>
  <c r="B39" i="1"/>
  <c r="E39" i="1" s="1"/>
  <c r="A40" i="1"/>
  <c r="C39" i="1"/>
  <c r="D39" i="1" l="1"/>
  <c r="B40" i="1"/>
  <c r="D40" i="1" s="1"/>
  <c r="A41" i="1"/>
  <c r="C40" i="1"/>
  <c r="E40" i="1" l="1"/>
  <c r="C41" i="1"/>
  <c r="D41" i="1"/>
  <c r="E41" i="1"/>
  <c r="B41" i="1"/>
  <c r="A42" i="1"/>
  <c r="B42" i="1" l="1"/>
  <c r="A43" i="1"/>
  <c r="C42" i="1"/>
  <c r="D42" i="1"/>
  <c r="E42" i="1"/>
  <c r="E43" i="1" l="1"/>
  <c r="B43" i="1"/>
  <c r="A44" i="1"/>
  <c r="C43" i="1"/>
  <c r="D43" i="1"/>
  <c r="D44" i="1" l="1"/>
  <c r="E44" i="1"/>
  <c r="B44" i="1"/>
  <c r="A45" i="1"/>
  <c r="C44" i="1"/>
  <c r="C45" i="1" l="1"/>
  <c r="D45" i="1"/>
  <c r="E45" i="1"/>
  <c r="B45" i="1"/>
  <c r="A46" i="1"/>
  <c r="B46" i="1" l="1"/>
  <c r="A47" i="1"/>
  <c r="C46" i="1"/>
  <c r="D46" i="1"/>
  <c r="E46" i="1"/>
  <c r="E47" i="1" l="1"/>
  <c r="B47" i="1"/>
  <c r="A48" i="1"/>
  <c r="C47" i="1"/>
  <c r="D47" i="1"/>
  <c r="D48" i="1" l="1"/>
  <c r="E48" i="1"/>
  <c r="B48" i="1"/>
  <c r="A49" i="1"/>
  <c r="C48" i="1"/>
  <c r="C49" i="1" l="1"/>
  <c r="D49" i="1"/>
  <c r="E49" i="1"/>
  <c r="A50" i="1"/>
  <c r="B49" i="1"/>
  <c r="B50" i="1" l="1"/>
  <c r="A51" i="1"/>
  <c r="C50" i="1"/>
  <c r="D50" i="1"/>
  <c r="E50" i="1"/>
  <c r="E51" i="1" l="1"/>
  <c r="B51" i="1"/>
  <c r="A52" i="1"/>
  <c r="C51" i="1"/>
  <c r="D51" i="1"/>
  <c r="D52" i="1" l="1"/>
  <c r="E52" i="1"/>
  <c r="B52" i="1"/>
  <c r="A53" i="1"/>
  <c r="C52" i="1"/>
  <c r="C53" i="1" l="1"/>
  <c r="D53" i="1"/>
  <c r="E53" i="1"/>
  <c r="A54" i="1"/>
  <c r="B53" i="1"/>
  <c r="B54" i="1" l="1"/>
  <c r="A55" i="1"/>
  <c r="C54" i="1"/>
  <c r="D54" i="1"/>
  <c r="E54" i="1"/>
  <c r="E55" i="1" l="1"/>
  <c r="B55" i="1"/>
  <c r="A56" i="1"/>
  <c r="C55" i="1"/>
  <c r="D55" i="1"/>
  <c r="D56" i="1" l="1"/>
  <c r="E56" i="1"/>
  <c r="B56" i="1"/>
  <c r="A57" i="1"/>
  <c r="C56" i="1"/>
  <c r="C57" i="1" l="1"/>
  <c r="D57" i="1"/>
  <c r="E57" i="1"/>
  <c r="B57" i="1"/>
  <c r="A58" i="1"/>
  <c r="B58" i="1" l="1"/>
  <c r="A59" i="1"/>
  <c r="C58" i="1"/>
  <c r="D58" i="1"/>
  <c r="E58" i="1"/>
  <c r="E59" i="1" l="1"/>
  <c r="B59" i="1"/>
  <c r="A60" i="1"/>
  <c r="C59" i="1"/>
  <c r="D59" i="1"/>
  <c r="D60" i="1" l="1"/>
  <c r="E60" i="1"/>
  <c r="B60" i="1"/>
  <c r="A61" i="1"/>
  <c r="C60" i="1"/>
  <c r="C61" i="1" l="1"/>
  <c r="D61" i="1"/>
  <c r="E61" i="1"/>
  <c r="B61" i="1"/>
  <c r="A62" i="1"/>
  <c r="B62" i="1" l="1"/>
  <c r="A63" i="1"/>
  <c r="C62" i="1"/>
  <c r="D62" i="1"/>
  <c r="E62" i="1"/>
  <c r="E63" i="1" l="1"/>
  <c r="B63" i="1"/>
  <c r="A64" i="1"/>
  <c r="C63" i="1"/>
  <c r="D63" i="1"/>
  <c r="D64" i="1" l="1"/>
  <c r="E64" i="1"/>
  <c r="B64" i="1"/>
  <c r="A65" i="1"/>
  <c r="C64" i="1"/>
  <c r="C65" i="1" l="1"/>
  <c r="D65" i="1"/>
  <c r="E65" i="1"/>
  <c r="B65" i="1"/>
  <c r="A66" i="1"/>
  <c r="B66" i="1" l="1"/>
  <c r="A67" i="1"/>
  <c r="C66" i="1"/>
  <c r="D66" i="1"/>
  <c r="E66" i="1"/>
  <c r="E67" i="1" l="1"/>
  <c r="B67" i="1"/>
  <c r="A68" i="1"/>
  <c r="C67" i="1"/>
  <c r="D67" i="1"/>
  <c r="D68" i="1" l="1"/>
  <c r="E68" i="1"/>
  <c r="B68" i="1"/>
  <c r="A69" i="1"/>
  <c r="C68" i="1"/>
  <c r="C69" i="1" l="1"/>
  <c r="D69" i="1"/>
  <c r="E69" i="1"/>
  <c r="A70" i="1"/>
  <c r="B69" i="1"/>
  <c r="B70" i="1" l="1"/>
  <c r="A71" i="1"/>
  <c r="C70" i="1"/>
  <c r="D70" i="1"/>
  <c r="E70" i="1"/>
  <c r="E71" i="1" l="1"/>
  <c r="B71" i="1"/>
  <c r="A72" i="1"/>
  <c r="C71" i="1"/>
  <c r="D71" i="1"/>
  <c r="D72" i="1" l="1"/>
  <c r="E72" i="1"/>
  <c r="B72" i="1"/>
  <c r="A73" i="1"/>
  <c r="C72" i="1"/>
  <c r="C73" i="1" l="1"/>
  <c r="D73" i="1"/>
  <c r="E73" i="1"/>
  <c r="B73" i="1"/>
  <c r="A74" i="1"/>
  <c r="B74" i="1" l="1"/>
  <c r="A75" i="1"/>
  <c r="C74" i="1"/>
  <c r="D74" i="1"/>
  <c r="E74" i="1"/>
  <c r="E75" i="1" l="1"/>
  <c r="B75" i="1"/>
  <c r="A76" i="1"/>
  <c r="C75" i="1"/>
  <c r="D75" i="1"/>
  <c r="D76" i="1" l="1"/>
  <c r="E76" i="1"/>
  <c r="B76" i="1"/>
  <c r="A77" i="1"/>
  <c r="C76" i="1"/>
  <c r="C77" i="1" l="1"/>
  <c r="D77" i="1"/>
  <c r="E77" i="1"/>
  <c r="B77" i="1"/>
  <c r="A78" i="1"/>
  <c r="B78" i="1" l="1"/>
  <c r="A79" i="1"/>
  <c r="C78" i="1"/>
  <c r="D78" i="1"/>
  <c r="E78" i="1"/>
  <c r="E79" i="1" l="1"/>
  <c r="B79" i="1"/>
  <c r="A80" i="1"/>
  <c r="C79" i="1"/>
  <c r="D79" i="1"/>
  <c r="D80" i="1" l="1"/>
  <c r="E80" i="1"/>
  <c r="B80" i="1"/>
  <c r="A81" i="1"/>
  <c r="C80" i="1"/>
  <c r="C81" i="1" l="1"/>
  <c r="D81" i="1"/>
  <c r="E81" i="1"/>
  <c r="B81" i="1"/>
  <c r="A82" i="1"/>
  <c r="C82" i="1" l="1"/>
  <c r="D82" i="1"/>
  <c r="B82" i="1"/>
  <c r="E82" i="1"/>
  <c r="A83" i="1"/>
  <c r="B83" i="1" l="1"/>
  <c r="A84" i="1"/>
  <c r="C83" i="1"/>
  <c r="E83" i="1"/>
  <c r="D83" i="1"/>
  <c r="E84" i="1" l="1"/>
  <c r="B84" i="1"/>
  <c r="A85" i="1"/>
  <c r="C84" i="1"/>
  <c r="D84" i="1"/>
  <c r="D85" i="1" l="1"/>
  <c r="E85" i="1"/>
  <c r="C85" i="1"/>
  <c r="A86" i="1"/>
  <c r="B85" i="1"/>
  <c r="C86" i="1" l="1"/>
  <c r="D86" i="1"/>
  <c r="A87" i="1"/>
  <c r="E86" i="1"/>
  <c r="B86" i="1"/>
  <c r="E87" i="1" l="1"/>
  <c r="B87" i="1"/>
  <c r="A88" i="1"/>
  <c r="C87" i="1"/>
  <c r="D87" i="1"/>
  <c r="D88" i="1" l="1"/>
  <c r="E88" i="1"/>
  <c r="C88" i="1"/>
  <c r="B88" i="1"/>
  <c r="A89" i="1"/>
  <c r="C89" i="1" l="1"/>
  <c r="A90" i="1"/>
  <c r="D89" i="1"/>
  <c r="E89" i="1"/>
  <c r="B89" i="1"/>
  <c r="B90" i="1" l="1"/>
  <c r="A91" i="1"/>
  <c r="C90" i="1"/>
  <c r="E90" i="1"/>
  <c r="D90" i="1"/>
  <c r="E91" i="1" l="1"/>
  <c r="B91" i="1"/>
  <c r="A92" i="1"/>
  <c r="C91" i="1"/>
  <c r="D91" i="1"/>
  <c r="D92" i="1" l="1"/>
  <c r="E92" i="1"/>
  <c r="B92" i="1"/>
  <c r="A93" i="1"/>
  <c r="C92" i="1"/>
  <c r="C93" i="1" l="1"/>
  <c r="B93" i="1"/>
  <c r="D93" i="1"/>
  <c r="A94" i="1"/>
  <c r="E93" i="1"/>
  <c r="B94" i="1" l="1"/>
  <c r="A95" i="1"/>
  <c r="C94" i="1"/>
  <c r="D94" i="1"/>
  <c r="E94" i="1"/>
  <c r="E95" i="1" l="1"/>
  <c r="D95" i="1"/>
  <c r="B95" i="1"/>
  <c r="A96" i="1"/>
  <c r="C95" i="1"/>
  <c r="D96" i="1" l="1"/>
  <c r="E96" i="1"/>
  <c r="C96" i="1"/>
  <c r="B96" i="1"/>
  <c r="A97" i="1"/>
  <c r="C97" i="1" l="1"/>
  <c r="A98" i="1"/>
  <c r="D97" i="1"/>
  <c r="E97" i="1"/>
  <c r="B97" i="1"/>
  <c r="B98" i="1" l="1"/>
  <c r="A99" i="1"/>
  <c r="C98" i="1"/>
  <c r="E98" i="1"/>
  <c r="D98" i="1"/>
  <c r="E99" i="1" l="1"/>
  <c r="D99" i="1"/>
  <c r="B99" i="1"/>
  <c r="A100" i="1"/>
  <c r="C99" i="1"/>
  <c r="D100" i="1" l="1"/>
  <c r="E100" i="1"/>
  <c r="B100" i="1"/>
  <c r="C100" i="1"/>
  <c r="F13" i="6"/>
  <c r="C14" i="6" l="1"/>
  <c r="D14" i="6" l="1"/>
  <c r="F14" i="6" s="1"/>
  <c r="B15" i="6" s="1"/>
  <c r="C15" i="6" l="1"/>
  <c r="D15" i="6"/>
  <c r="F15" i="6" s="1"/>
  <c r="B16" i="6" s="1"/>
  <c r="C16" i="6" l="1"/>
  <c r="D16" i="6"/>
  <c r="F16" i="6" s="1"/>
  <c r="B17" i="6" s="1"/>
  <c r="C17" i="6" l="1"/>
  <c r="D17" i="6"/>
  <c r="F17" i="6" s="1"/>
  <c r="B18" i="6" s="1"/>
  <c r="C18" i="6" l="1"/>
  <c r="D18" i="6"/>
  <c r="F18" i="6" s="1"/>
  <c r="B19" i="6" s="1"/>
  <c r="C19" i="6" l="1"/>
  <c r="D19" i="6"/>
  <c r="F19" i="6" s="1"/>
  <c r="B20" i="6" s="1"/>
  <c r="C20" i="6" l="1"/>
  <c r="D20" i="6"/>
  <c r="F20" i="6" s="1"/>
  <c r="C21" i="6" l="1"/>
  <c r="B21" i="6" s="1"/>
  <c r="D21" i="6" s="1"/>
  <c r="F21" i="6" s="1"/>
  <c r="B22" i="6" s="1"/>
  <c r="C22" i="6" l="1"/>
  <c r="D22" i="6" l="1"/>
  <c r="F22" i="6" s="1"/>
  <c r="B23" i="6" s="1"/>
  <c r="C23" i="6" l="1"/>
  <c r="D23" i="6"/>
  <c r="F23" i="6" s="1"/>
  <c r="C24" i="6" l="1"/>
  <c r="B24" i="6" l="1"/>
  <c r="D24" i="6" s="1"/>
  <c r="F24" i="6" s="1"/>
</calcChain>
</file>

<file path=xl/comments1.xml><?xml version="1.0" encoding="utf-8"?>
<comments xmlns="http://schemas.openxmlformats.org/spreadsheetml/2006/main">
  <authors>
    <author>Nikolay Pavlov</author>
  </authors>
  <commentList>
    <comment ref="E8" authorId="0" shapeId="0">
      <text>
        <r>
          <rPr>
            <sz val="9"/>
            <color indexed="81"/>
            <rFont val="Tahoma"/>
            <family val="2"/>
            <charset val="204"/>
          </rPr>
          <t>=B8</t>
        </r>
      </text>
    </comment>
    <comment ref="C9" authorId="0" shapeId="0">
      <text>
        <r>
          <rPr>
            <sz val="9"/>
            <color indexed="81"/>
            <rFont val="Tahoma"/>
            <family val="2"/>
            <charset val="204"/>
          </rPr>
          <t>=-ДОЛЯГОДА(A8;A9;1)*$C$5*E8</t>
        </r>
      </text>
    </comment>
    <comment ref="D9" authorId="0" shapeId="0">
      <text>
        <r>
          <rPr>
            <sz val="9"/>
            <color indexed="81"/>
            <rFont val="Tahoma"/>
            <family val="2"/>
            <charset val="204"/>
          </rPr>
          <t>=B9-C9</t>
        </r>
      </text>
    </comment>
    <comment ref="E9" authorId="0" shapeId="0">
      <text>
        <r>
          <rPr>
            <sz val="9"/>
            <color indexed="81"/>
            <rFont val="Tahoma"/>
            <family val="2"/>
            <charset val="204"/>
          </rPr>
          <t>=E8+D9</t>
        </r>
      </text>
    </comment>
  </commentList>
</comments>
</file>

<file path=xl/comments2.xml><?xml version="1.0" encoding="utf-8"?>
<comments xmlns="http://schemas.openxmlformats.org/spreadsheetml/2006/main">
  <authors>
    <author>Nikolay Pavlov</author>
  </authors>
  <commentList>
    <comment ref="B13" authorId="0" shapeId="0">
      <text>
        <r>
          <rPr>
            <sz val="9"/>
            <color indexed="81"/>
            <rFont val="Tahoma"/>
            <family val="2"/>
            <charset val="204"/>
          </rPr>
          <t>=$C$9</t>
        </r>
      </text>
    </comment>
    <comment ref="B14" authorId="0" shapeId="0">
      <text>
        <r>
          <rPr>
            <sz val="9"/>
            <color indexed="81"/>
            <rFont val="Tahoma"/>
            <family val="2"/>
            <charset val="204"/>
          </rPr>
          <t>=ЕСЛИ(F13=0;0;ЕСЛИ(F13&lt;-$C$9;-F13+C14;B13))</t>
        </r>
      </text>
    </comment>
    <comment ref="C16" authorId="0" shapeId="0">
      <text>
        <r>
          <rPr>
            <sz val="9"/>
            <color indexed="81"/>
            <rFont val="Tahoma"/>
            <family val="2"/>
            <charset val="204"/>
          </rPr>
          <t>=-$C$5/12*F15</t>
        </r>
      </text>
    </comment>
    <comment ref="D16" authorId="0" shapeId="0">
      <text>
        <r>
          <rPr>
            <sz val="9"/>
            <color indexed="81"/>
            <rFont val="Tahoma"/>
            <family val="2"/>
            <charset val="204"/>
          </rPr>
          <t>=B16-C16</t>
        </r>
      </text>
    </comment>
    <comment ref="F16" authorId="0" shapeId="0">
      <text>
        <r>
          <rPr>
            <sz val="9"/>
            <color indexed="81"/>
            <rFont val="Tahoma"/>
            <family val="2"/>
            <charset val="204"/>
          </rPr>
          <t>=F15+D16+E16</t>
        </r>
      </text>
    </comment>
  </commentList>
</comments>
</file>

<file path=xl/comments3.xml><?xml version="1.0" encoding="utf-8"?>
<comments xmlns="http://schemas.openxmlformats.org/spreadsheetml/2006/main">
  <authors>
    <author>Nikolay Pavlov</author>
  </authors>
  <commentList>
    <comment ref="B11" authorId="0" shapeId="0">
      <text>
        <r>
          <rPr>
            <sz val="9"/>
            <color indexed="81"/>
            <rFont val="Tahoma"/>
            <family val="2"/>
            <charset val="204"/>
          </rPr>
          <t>=ПЛТ(C5/12;C7;C3;0;0)</t>
        </r>
      </text>
    </comment>
    <comment ref="C11" authorId="0" shapeId="0">
      <text>
        <r>
          <rPr>
            <sz val="9"/>
            <color indexed="81"/>
            <rFont val="Tahoma"/>
            <family val="2"/>
            <charset val="204"/>
          </rPr>
          <t>=-$C$5/12*F10</t>
        </r>
      </text>
    </comment>
    <comment ref="D11" authorId="0" shapeId="0">
      <text>
        <r>
          <rPr>
            <sz val="9"/>
            <color indexed="81"/>
            <rFont val="Tahoma"/>
            <family val="2"/>
            <charset val="204"/>
          </rPr>
          <t>=B11-C11</t>
        </r>
      </text>
    </comment>
    <comment ref="F11" authorId="0" shapeId="0">
      <text>
        <r>
          <rPr>
            <sz val="9"/>
            <color indexed="81"/>
            <rFont val="Tahoma"/>
            <family val="2"/>
            <charset val="204"/>
          </rPr>
          <t>=F10+D11+E11</t>
        </r>
      </text>
    </comment>
    <comment ref="B12" authorId="0" shapeId="0">
      <text>
        <r>
          <rPr>
            <sz val="9"/>
            <color indexed="81"/>
            <rFont val="Tahoma"/>
            <family val="2"/>
            <charset val="204"/>
          </rPr>
          <t>=ЕСЛИ(E11&lt;0;ПЛТ($C$5/12;$C$7-A12+1;F11);B11)</t>
        </r>
      </text>
    </comment>
  </commentList>
</comments>
</file>

<file path=xl/sharedStrings.xml><?xml version="1.0" encoding="utf-8"?>
<sst xmlns="http://schemas.openxmlformats.org/spreadsheetml/2006/main" count="41" uniqueCount="22">
  <si>
    <t>Простой кредитный калькулятор</t>
  </si>
  <si>
    <t>Сумма кредита</t>
  </si>
  <si>
    <t>Годовая ставка</t>
  </si>
  <si>
    <t>Срок кредита (мес)</t>
  </si>
  <si>
    <t>Сумма ежемес. выплат</t>
  </si>
  <si>
    <t>Общая сумма выплат</t>
  </si>
  <si>
    <t>Переплата</t>
  </si>
  <si>
    <t>Выплата кредита</t>
  </si>
  <si>
    <t>Выплата процентов</t>
  </si>
  <si>
    <t>Общая выплата</t>
  </si>
  <si>
    <t>Период</t>
  </si>
  <si>
    <t>Осталось выплатить</t>
  </si>
  <si>
    <t>Дата</t>
  </si>
  <si>
    <t>Кредит с нерегулярными платежами</t>
  </si>
  <si>
    <t>Платеж</t>
  </si>
  <si>
    <t>На оплату процентов</t>
  </si>
  <si>
    <t>На выплату тела кредита</t>
  </si>
  <si>
    <t>Дополнительно</t>
  </si>
  <si>
    <t>Планируемая выплата</t>
  </si>
  <si>
    <t xml:space="preserve">Срок </t>
  </si>
  <si>
    <t>Кредит с досрочным погашением (уменьшение срока)</t>
  </si>
  <si>
    <t>Кредит с досрочным погашением (уменьшение выплаты)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</si>
</sst>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р.&quot;;[Red]\-#,##0.00\ &quot;р.&quot;"/>
    <numFmt numFmtId="164" formatCode="#,##0.00\ &quot;р.&quot;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rgb="FFC00000"/>
      <name val="Franklin Gothic Medium Cond"/>
      <family val="2"/>
      <charset val="204"/>
    </font>
    <font>
      <b/>
      <sz val="11"/>
      <color theme="3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3" fillId="0" borderId="2" applyNumberFormat="0" applyFill="0" applyAlignment="0" applyProtection="0"/>
    <xf numFmtId="0" fontId="4" fillId="3" borderId="3" applyNumberFormat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8" fontId="0" fillId="0" borderId="0" xfId="0" applyNumberFormat="1"/>
    <xf numFmtId="0" fontId="0" fillId="0" borderId="0" xfId="0" applyAlignment="1">
      <alignment horizontal="right"/>
    </xf>
    <xf numFmtId="0" fontId="0" fillId="2" borderId="1" xfId="1" applyFont="1"/>
    <xf numFmtId="9" fontId="0" fillId="2" borderId="1" xfId="1" applyNumberFormat="1" applyFont="1"/>
    <xf numFmtId="164" fontId="0" fillId="2" borderId="1" xfId="1" applyNumberFormat="1" applyFont="1"/>
    <xf numFmtId="0" fontId="2" fillId="0" borderId="0" xfId="0" applyFont="1"/>
    <xf numFmtId="0" fontId="3" fillId="0" borderId="2" xfId="2" applyAlignment="1">
      <alignment horizontal="center" vertical="center"/>
    </xf>
    <xf numFmtId="39" fontId="4" fillId="3" borderId="3" xfId="3" applyNumberFormat="1"/>
    <xf numFmtId="164" fontId="0" fillId="0" borderId="0" xfId="0" applyNumberFormat="1"/>
    <xf numFmtId="0" fontId="1" fillId="5" borderId="2" xfId="5" applyBorder="1" applyAlignment="1">
      <alignment horizontal="center" vertical="center"/>
    </xf>
    <xf numFmtId="14" fontId="6" fillId="4" borderId="0" xfId="4" applyNumberFormat="1"/>
    <xf numFmtId="8" fontId="6" fillId="4" borderId="0" xfId="4" applyNumberFormat="1"/>
    <xf numFmtId="0" fontId="0" fillId="5" borderId="2" xfId="5" applyFont="1" applyBorder="1" applyAlignment="1">
      <alignment horizontal="center" vertical="center"/>
    </xf>
    <xf numFmtId="0" fontId="0" fillId="2" borderId="1" xfId="1" applyNumberFormat="1" applyFont="1"/>
    <xf numFmtId="8" fontId="6" fillId="0" borderId="0" xfId="4" applyNumberFormat="1" applyFill="1"/>
    <xf numFmtId="0" fontId="7" fillId="0" borderId="0" xfId="0" applyFont="1"/>
    <xf numFmtId="0" fontId="7" fillId="0" borderId="0" xfId="4" applyNumberFormat="1" applyFont="1" applyFill="1"/>
    <xf numFmtId="8" fontId="7" fillId="0" borderId="0" xfId="4" applyNumberFormat="1" applyFont="1" applyFill="1"/>
  </cellXfs>
  <cellStyles count="6">
    <cellStyle name="20% — акцент1" xfId="5" builtinId="30"/>
    <cellStyle name="Вывод" xfId="3" builtinId="21"/>
    <cellStyle name="Заголовок 3" xfId="2" builtinId="18"/>
    <cellStyle name="Обычный" xfId="0" builtinId="0"/>
    <cellStyle name="Примечание" xfId="1" builtinId="10"/>
    <cellStyle name="Хороший" xfId="4" builtinId="26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733426</xdr:colOff>
      <xdr:row>1</xdr:row>
      <xdr:rowOff>22621</xdr:rowOff>
    </xdr:from>
    <xdr:to>
      <xdr:col>6</xdr:col>
      <xdr:colOff>0</xdr:colOff>
      <xdr:row>13</xdr:row>
      <xdr:rowOff>66674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95" b="89861" l="1719" r="90000">
                      <a14:foregroundMark x1="20313" y1="22962" x2="20313" y2="22962"/>
                      <a14:foregroundMark x1="41328" y1="10139" x2="41328" y2="1013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1" y="336946"/>
          <a:ext cx="2285999" cy="179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C32" sqref="C32"/>
    </sheetView>
  </sheetViews>
  <sheetFormatPr defaultRowHeight="15" x14ac:dyDescent="0.25"/>
  <cols>
    <col min="1" max="1" width="8.5703125" customWidth="1"/>
    <col min="2" max="2" width="22.7109375" customWidth="1"/>
    <col min="3" max="3" width="20" customWidth="1"/>
    <col min="4" max="4" width="16.85546875" customWidth="1"/>
    <col min="5" max="5" width="19.28515625" customWidth="1"/>
  </cols>
  <sheetData>
    <row r="1" spans="1:5" ht="24.75" customHeight="1" x14ac:dyDescent="0.45">
      <c r="A1" s="6" t="s">
        <v>0</v>
      </c>
    </row>
    <row r="3" spans="1:5" x14ac:dyDescent="0.25">
      <c r="B3" s="2" t="s">
        <v>1</v>
      </c>
      <c r="C3" s="5">
        <v>1000000</v>
      </c>
    </row>
    <row r="4" spans="1:5" ht="4.5" customHeight="1" x14ac:dyDescent="0.25">
      <c r="B4" s="2"/>
    </row>
    <row r="5" spans="1:5" x14ac:dyDescent="0.25">
      <c r="B5" s="2" t="s">
        <v>2</v>
      </c>
      <c r="C5" s="4">
        <v>0.12</v>
      </c>
    </row>
    <row r="6" spans="1:5" ht="4.5" customHeight="1" x14ac:dyDescent="0.25">
      <c r="B6" s="2"/>
    </row>
    <row r="7" spans="1:5" x14ac:dyDescent="0.25">
      <c r="B7" s="2" t="s">
        <v>3</v>
      </c>
      <c r="C7" s="3">
        <v>24</v>
      </c>
    </row>
    <row r="8" spans="1:5" x14ac:dyDescent="0.25">
      <c r="B8" s="2"/>
    </row>
    <row r="9" spans="1:5" x14ac:dyDescent="0.25">
      <c r="B9" s="2" t="s">
        <v>4</v>
      </c>
      <c r="C9" s="8">
        <f>PMT(C5/12,C7,C3,0,0)</f>
        <v>-47073.472223264704</v>
      </c>
    </row>
    <row r="10" spans="1:5" ht="4.5" customHeight="1" x14ac:dyDescent="0.25">
      <c r="B10" s="2"/>
    </row>
    <row r="11" spans="1:5" x14ac:dyDescent="0.25">
      <c r="B11" s="2" t="s">
        <v>5</v>
      </c>
      <c r="C11" s="8">
        <f>C9*C7</f>
        <v>-1129763.333358353</v>
      </c>
    </row>
    <row r="12" spans="1:5" ht="4.5" customHeight="1" x14ac:dyDescent="0.25">
      <c r="B12" s="2"/>
    </row>
    <row r="13" spans="1:5" x14ac:dyDescent="0.25">
      <c r="B13" s="2" t="s">
        <v>6</v>
      </c>
      <c r="C13" s="8">
        <f>C11+C3</f>
        <v>-129763.333358353</v>
      </c>
    </row>
    <row r="16" spans="1:5" ht="15.75" thickBot="1" x14ac:dyDescent="0.3">
      <c r="A16" s="7" t="s">
        <v>10</v>
      </c>
      <c r="B16" s="7" t="s">
        <v>7</v>
      </c>
      <c r="C16" s="7" t="s">
        <v>8</v>
      </c>
      <c r="D16" s="7" t="s">
        <v>9</v>
      </c>
      <c r="E16" s="7" t="s">
        <v>11</v>
      </c>
    </row>
    <row r="17" spans="1:5" x14ac:dyDescent="0.25">
      <c r="A17">
        <v>1</v>
      </c>
      <c r="B17" s="1">
        <f>PPMT($C$5/12,A17,$C$7,$C$3,0,0)</f>
        <v>-37073.472223264704</v>
      </c>
      <c r="C17" s="1">
        <f>IPMT($C$5/12,A17,$C$7,$C$3,0,0)</f>
        <v>-10000.000000000002</v>
      </c>
      <c r="D17" s="1">
        <f>B17+C17</f>
        <v>-47073.472223264704</v>
      </c>
      <c r="E17" s="9">
        <f>C3+B17</f>
        <v>962926.52777673525</v>
      </c>
    </row>
    <row r="18" spans="1:5" x14ac:dyDescent="0.25">
      <c r="A18">
        <f>IF(A17&gt;=$C$7,"",A17+1)</f>
        <v>2</v>
      </c>
      <c r="B18" s="1">
        <f>IF(A18&lt;&gt;"",PPMT($C$5/12,A18,$C$7,$C$3,0,0),"")</f>
        <v>-37444.206945497353</v>
      </c>
      <c r="C18" s="1">
        <f>IF(A18&lt;&gt;"",IPMT($C$5/12,A18,$C$7,$C$3,0,0),"")</f>
        <v>-9629.2652777673538</v>
      </c>
      <c r="D18" s="1">
        <f>IF(A18&lt;&gt;"",B18+C18,"")</f>
        <v>-47073.472223264704</v>
      </c>
      <c r="E18" s="9">
        <f>IF(A18&lt;&gt;"",$C$3+SUM($B$17:B18),"")</f>
        <v>925482.32083123794</v>
      </c>
    </row>
    <row r="19" spans="1:5" x14ac:dyDescent="0.25">
      <c r="A19">
        <f t="shared" ref="A19:A82" si="0">IF(A18&gt;=$C$7,"",A18+1)</f>
        <v>3</v>
      </c>
      <c r="B19" s="1">
        <f t="shared" ref="B19:B82" si="1">IF(A19&lt;&gt;"",PPMT($C$5/12,A19,$C$7,$C$3,0,0),"")</f>
        <v>-37818.649014952323</v>
      </c>
      <c r="C19" s="1">
        <f t="shared" ref="C19:C82" si="2">IF(A19&lt;&gt;"",IPMT($C$5/12,A19,$C$7,$C$3,0,0),"")</f>
        <v>-9254.8232083123821</v>
      </c>
      <c r="D19" s="1">
        <f t="shared" ref="D19:D82" si="3">IF(A19&lt;&gt;"",B19+C19,"")</f>
        <v>-47073.472223264704</v>
      </c>
      <c r="E19" s="9">
        <f>IF(A19&lt;&gt;"",$C$3+SUM($B$17:B19),"")</f>
        <v>887663.67181628558</v>
      </c>
    </row>
    <row r="20" spans="1:5" x14ac:dyDescent="0.25">
      <c r="A20">
        <f t="shared" si="0"/>
        <v>4</v>
      </c>
      <c r="B20" s="1">
        <f t="shared" si="1"/>
        <v>-38196.835505101852</v>
      </c>
      <c r="C20" s="1">
        <f t="shared" si="2"/>
        <v>-8876.6367181628575</v>
      </c>
      <c r="D20" s="1">
        <f t="shared" si="3"/>
        <v>-47073.472223264711</v>
      </c>
      <c r="E20" s="9">
        <f>IF(A20&lt;&gt;"",$C$3+SUM($B$17:B20),"")</f>
        <v>849466.83631118375</v>
      </c>
    </row>
    <row r="21" spans="1:5" x14ac:dyDescent="0.25">
      <c r="A21">
        <f t="shared" si="0"/>
        <v>5</v>
      </c>
      <c r="B21" s="1">
        <f t="shared" si="1"/>
        <v>-38578.803860152868</v>
      </c>
      <c r="C21" s="1">
        <f t="shared" si="2"/>
        <v>-8494.6683631118394</v>
      </c>
      <c r="D21" s="1">
        <f t="shared" si="3"/>
        <v>-47073.472223264704</v>
      </c>
      <c r="E21" s="9">
        <f>IF(A21&lt;&gt;"",$C$3+SUM($B$17:B21),"")</f>
        <v>810888.03245103091</v>
      </c>
    </row>
    <row r="22" spans="1:5" x14ac:dyDescent="0.25">
      <c r="A22">
        <f t="shared" si="0"/>
        <v>6</v>
      </c>
      <c r="B22" s="1">
        <f t="shared" si="1"/>
        <v>-38964.591898754392</v>
      </c>
      <c r="C22" s="1">
        <f t="shared" si="2"/>
        <v>-8108.8803245103109</v>
      </c>
      <c r="D22" s="1">
        <f t="shared" si="3"/>
        <v>-47073.472223264704</v>
      </c>
      <c r="E22" s="9">
        <f>IF(A22&lt;&gt;"",$C$3+SUM($B$17:B22),"")</f>
        <v>771923.44055227656</v>
      </c>
    </row>
    <row r="23" spans="1:5" x14ac:dyDescent="0.25">
      <c r="A23">
        <f t="shared" si="0"/>
        <v>7</v>
      </c>
      <c r="B23" s="1">
        <f t="shared" si="1"/>
        <v>-39354.237817741938</v>
      </c>
      <c r="C23" s="1">
        <f t="shared" si="2"/>
        <v>-7719.2344055227659</v>
      </c>
      <c r="D23" s="1">
        <f t="shared" si="3"/>
        <v>-47073.472223264704</v>
      </c>
      <c r="E23" s="9">
        <f>IF(A23&lt;&gt;"",$C$3+SUM($B$17:B23),"")</f>
        <v>732569.20273453463</v>
      </c>
    </row>
    <row r="24" spans="1:5" x14ac:dyDescent="0.25">
      <c r="A24">
        <f t="shared" si="0"/>
        <v>8</v>
      </c>
      <c r="B24" s="1">
        <f t="shared" si="1"/>
        <v>-39747.78019591936</v>
      </c>
      <c r="C24" s="1">
        <f t="shared" si="2"/>
        <v>-7325.6920273453461</v>
      </c>
      <c r="D24" s="1">
        <f t="shared" si="3"/>
        <v>-47073.472223264704</v>
      </c>
      <c r="E24" s="9">
        <f>IF(A24&lt;&gt;"",$C$3+SUM($B$17:B24),"")</f>
        <v>692821.42253861518</v>
      </c>
    </row>
    <row r="25" spans="1:5" x14ac:dyDescent="0.25">
      <c r="A25">
        <f t="shared" si="0"/>
        <v>9</v>
      </c>
      <c r="B25" s="1">
        <f t="shared" si="1"/>
        <v>-40145.257997878551</v>
      </c>
      <c r="C25" s="1">
        <f t="shared" si="2"/>
        <v>-6928.214225386153</v>
      </c>
      <c r="D25" s="1">
        <f t="shared" si="3"/>
        <v>-47073.472223264704</v>
      </c>
      <c r="E25" s="9">
        <f>IF(A25&lt;&gt;"",$C$3+SUM($B$17:B25),"")</f>
        <v>652676.1645407367</v>
      </c>
    </row>
    <row r="26" spans="1:5" x14ac:dyDescent="0.25">
      <c r="A26">
        <f t="shared" si="0"/>
        <v>10</v>
      </c>
      <c r="B26" s="1">
        <f t="shared" si="1"/>
        <v>-40546.710577857339</v>
      </c>
      <c r="C26" s="1">
        <f t="shared" si="2"/>
        <v>-6526.7616454073659</v>
      </c>
      <c r="D26" s="1">
        <f t="shared" si="3"/>
        <v>-47073.472223264704</v>
      </c>
      <c r="E26" s="9">
        <f>IF(A26&lt;&gt;"",$C$3+SUM($B$17:B26),"")</f>
        <v>612129.45396287926</v>
      </c>
    </row>
    <row r="27" spans="1:5" x14ac:dyDescent="0.25">
      <c r="A27">
        <f t="shared" si="0"/>
        <v>11</v>
      </c>
      <c r="B27" s="1">
        <f t="shared" si="1"/>
        <v>-40952.177683635913</v>
      </c>
      <c r="C27" s="1">
        <f t="shared" si="2"/>
        <v>-6121.2945396287942</v>
      </c>
      <c r="D27" s="1">
        <f t="shared" si="3"/>
        <v>-47073.472223264704</v>
      </c>
      <c r="E27" s="9">
        <f>IF(A27&lt;&gt;"",$C$3+SUM($B$17:B27),"")</f>
        <v>571177.27627924341</v>
      </c>
    </row>
    <row r="28" spans="1:5" x14ac:dyDescent="0.25">
      <c r="A28">
        <f t="shared" si="0"/>
        <v>12</v>
      </c>
      <c r="B28" s="1">
        <f t="shared" si="1"/>
        <v>-41361.699460472271</v>
      </c>
      <c r="C28" s="1">
        <f t="shared" si="2"/>
        <v>-5711.7727627924342</v>
      </c>
      <c r="D28" s="1">
        <f t="shared" si="3"/>
        <v>-47073.472223264704</v>
      </c>
      <c r="E28" s="9">
        <f>IF(A28&lt;&gt;"",$C$3+SUM($B$17:B28),"")</f>
        <v>529815.57681877119</v>
      </c>
    </row>
    <row r="29" spans="1:5" x14ac:dyDescent="0.25">
      <c r="A29">
        <f t="shared" si="0"/>
        <v>13</v>
      </c>
      <c r="B29" s="1">
        <f t="shared" si="1"/>
        <v>-41775.316455076994</v>
      </c>
      <c r="C29" s="1">
        <f t="shared" si="2"/>
        <v>-5298.1557681877121</v>
      </c>
      <c r="D29" s="1">
        <f t="shared" si="3"/>
        <v>-47073.472223264704</v>
      </c>
      <c r="E29" s="9">
        <f>IF(A29&lt;&gt;"",$C$3+SUM($B$17:B29),"")</f>
        <v>488040.26036369416</v>
      </c>
    </row>
    <row r="30" spans="1:5" x14ac:dyDescent="0.25">
      <c r="A30">
        <f t="shared" si="0"/>
        <v>14</v>
      </c>
      <c r="B30" s="1">
        <f t="shared" si="1"/>
        <v>-42193.069619627764</v>
      </c>
      <c r="C30" s="1">
        <f t="shared" si="2"/>
        <v>-4880.4026036369414</v>
      </c>
      <c r="D30" s="1">
        <f t="shared" si="3"/>
        <v>-47073.472223264704</v>
      </c>
      <c r="E30" s="9">
        <f>IF(A30&lt;&gt;"",$C$3+SUM($B$17:B30),"")</f>
        <v>445847.19074406638</v>
      </c>
    </row>
    <row r="31" spans="1:5" x14ac:dyDescent="0.25">
      <c r="A31">
        <f t="shared" si="0"/>
        <v>15</v>
      </c>
      <c r="B31" s="1">
        <f t="shared" si="1"/>
        <v>-42615.000315824043</v>
      </c>
      <c r="C31" s="1">
        <f t="shared" si="2"/>
        <v>-4458.471907440663</v>
      </c>
      <c r="D31" s="1">
        <f t="shared" si="3"/>
        <v>-47073.472223264704</v>
      </c>
      <c r="E31" s="9">
        <f>IF(A31&lt;&gt;"",$C$3+SUM($B$17:B31),"")</f>
        <v>403232.19042824232</v>
      </c>
    </row>
    <row r="32" spans="1:5" x14ac:dyDescent="0.25">
      <c r="A32">
        <f t="shared" si="0"/>
        <v>16</v>
      </c>
      <c r="B32" s="1">
        <f t="shared" si="1"/>
        <v>-43041.150318982283</v>
      </c>
      <c r="C32" s="1">
        <f t="shared" si="2"/>
        <v>-4032.3219042824235</v>
      </c>
      <c r="D32" s="1">
        <f t="shared" si="3"/>
        <v>-47073.472223264704</v>
      </c>
      <c r="E32" s="9">
        <f>IF(A32&lt;&gt;"",$C$3+SUM($B$17:B32),"")</f>
        <v>360191.04010926001</v>
      </c>
    </row>
    <row r="33" spans="1:5" x14ac:dyDescent="0.25">
      <c r="A33">
        <f t="shared" si="0"/>
        <v>17</v>
      </c>
      <c r="B33" s="1">
        <f t="shared" si="1"/>
        <v>-43471.561822172109</v>
      </c>
      <c r="C33" s="1">
        <f t="shared" si="2"/>
        <v>-3601.9104010926003</v>
      </c>
      <c r="D33" s="1">
        <f t="shared" si="3"/>
        <v>-47073.472223264711</v>
      </c>
      <c r="E33" s="9">
        <f>IF(A33&lt;&gt;"",$C$3+SUM($B$17:B33),"")</f>
        <v>316719.47828708787</v>
      </c>
    </row>
    <row r="34" spans="1:5" x14ac:dyDescent="0.25">
      <c r="A34">
        <f t="shared" si="0"/>
        <v>18</v>
      </c>
      <c r="B34" s="1">
        <f t="shared" si="1"/>
        <v>-43906.277440393831</v>
      </c>
      <c r="C34" s="1">
        <f t="shared" si="2"/>
        <v>-3167.194782870879</v>
      </c>
      <c r="D34" s="1">
        <f t="shared" si="3"/>
        <v>-47073.472223264711</v>
      </c>
      <c r="E34" s="9">
        <f>IF(A34&lt;&gt;"",$C$3+SUM($B$17:B34),"")</f>
        <v>272813.20084669406</v>
      </c>
    </row>
    <row r="35" spans="1:5" x14ac:dyDescent="0.25">
      <c r="A35">
        <f t="shared" si="0"/>
        <v>19</v>
      </c>
      <c r="B35" s="1">
        <f t="shared" si="1"/>
        <v>-44345.340214797761</v>
      </c>
      <c r="C35" s="1">
        <f t="shared" si="2"/>
        <v>-2728.1320084669405</v>
      </c>
      <c r="D35" s="1">
        <f t="shared" si="3"/>
        <v>-47073.472223264704</v>
      </c>
      <c r="E35" s="9">
        <f>IF(A35&lt;&gt;"",$C$3+SUM($B$17:B35),"")</f>
        <v>228467.8606318963</v>
      </c>
    </row>
    <row r="36" spans="1:5" x14ac:dyDescent="0.25">
      <c r="A36">
        <f t="shared" si="0"/>
        <v>20</v>
      </c>
      <c r="B36" s="1">
        <f t="shared" si="1"/>
        <v>-44788.793616945746</v>
      </c>
      <c r="C36" s="1">
        <f t="shared" si="2"/>
        <v>-2284.6786063189629</v>
      </c>
      <c r="D36" s="1">
        <f t="shared" si="3"/>
        <v>-47073.472223264711</v>
      </c>
      <c r="E36" s="9">
        <f>IF(A36&lt;&gt;"",$C$3+SUM($B$17:B36),"")</f>
        <v>183679.06701495056</v>
      </c>
    </row>
    <row r="37" spans="1:5" x14ac:dyDescent="0.25">
      <c r="A37">
        <f t="shared" si="0"/>
        <v>21</v>
      </c>
      <c r="B37" s="1">
        <f t="shared" si="1"/>
        <v>-45236.681553115202</v>
      </c>
      <c r="C37" s="1">
        <f t="shared" si="2"/>
        <v>-1836.7906701495053</v>
      </c>
      <c r="D37" s="1">
        <f t="shared" si="3"/>
        <v>-47073.472223264711</v>
      </c>
      <c r="E37" s="9">
        <f>IF(A37&lt;&gt;"",$C$3+SUM($B$17:B37),"")</f>
        <v>138442.38546183531</v>
      </c>
    </row>
    <row r="38" spans="1:5" x14ac:dyDescent="0.25">
      <c r="A38">
        <f t="shared" si="0"/>
        <v>22</v>
      </c>
      <c r="B38" s="1">
        <f t="shared" si="1"/>
        <v>-45689.048368646356</v>
      </c>
      <c r="C38" s="1">
        <f t="shared" si="2"/>
        <v>-1384.4238546183533</v>
      </c>
      <c r="D38" s="1">
        <f t="shared" si="3"/>
        <v>-47073.472223264711</v>
      </c>
      <c r="E38" s="9">
        <f>IF(A38&lt;&gt;"",$C$3+SUM($B$17:B38),"")</f>
        <v>92753.337093188893</v>
      </c>
    </row>
    <row r="39" spans="1:5" x14ac:dyDescent="0.25">
      <c r="A39">
        <f t="shared" si="0"/>
        <v>23</v>
      </c>
      <c r="B39" s="1">
        <f t="shared" si="1"/>
        <v>-46145.938852332816</v>
      </c>
      <c r="C39" s="1">
        <f t="shared" si="2"/>
        <v>-927.53337093188986</v>
      </c>
      <c r="D39" s="1">
        <f t="shared" si="3"/>
        <v>-47073.472223264704</v>
      </c>
      <c r="E39" s="9">
        <f>IF(A39&lt;&gt;"",$C$3+SUM($B$17:B39),"")</f>
        <v>46607.398240856128</v>
      </c>
    </row>
    <row r="40" spans="1:5" x14ac:dyDescent="0.25">
      <c r="A40">
        <f t="shared" si="0"/>
        <v>24</v>
      </c>
      <c r="B40" s="1">
        <f t="shared" si="1"/>
        <v>-46607.39824085615</v>
      </c>
      <c r="C40" s="1">
        <f t="shared" si="2"/>
        <v>-466.07398240856151</v>
      </c>
      <c r="D40" s="1">
        <f t="shared" si="3"/>
        <v>-47073.472223264711</v>
      </c>
      <c r="E40" s="9">
        <f>IF(A40&lt;&gt;"",$C$3+SUM($B$17:B40),"")</f>
        <v>0</v>
      </c>
    </row>
    <row r="41" spans="1:5" x14ac:dyDescent="0.25">
      <c r="A41" t="str">
        <f t="shared" si="0"/>
        <v/>
      </c>
      <c r="B41" s="1" t="str">
        <f t="shared" si="1"/>
        <v/>
      </c>
      <c r="C41" s="1" t="str">
        <f t="shared" si="2"/>
        <v/>
      </c>
      <c r="D41" s="1" t="str">
        <f t="shared" si="3"/>
        <v/>
      </c>
      <c r="E41" s="9" t="str">
        <f>IF(A41&lt;&gt;"",$C$3+SUM($B$17:B41),"")</f>
        <v/>
      </c>
    </row>
    <row r="42" spans="1:5" x14ac:dyDescent="0.25">
      <c r="A42" t="str">
        <f t="shared" si="0"/>
        <v/>
      </c>
      <c r="B42" s="1" t="str">
        <f t="shared" si="1"/>
        <v/>
      </c>
      <c r="C42" s="1" t="str">
        <f t="shared" si="2"/>
        <v/>
      </c>
      <c r="D42" s="1" t="str">
        <f t="shared" si="3"/>
        <v/>
      </c>
      <c r="E42" s="9" t="str">
        <f>IF(A42&lt;&gt;"",$C$3+SUM($B$17:B42),"")</f>
        <v/>
      </c>
    </row>
    <row r="43" spans="1:5" x14ac:dyDescent="0.25">
      <c r="A43" t="str">
        <f t="shared" si="0"/>
        <v/>
      </c>
      <c r="B43" s="1" t="str">
        <f t="shared" si="1"/>
        <v/>
      </c>
      <c r="C43" s="1" t="str">
        <f t="shared" si="2"/>
        <v/>
      </c>
      <c r="D43" s="1" t="str">
        <f t="shared" si="3"/>
        <v/>
      </c>
      <c r="E43" s="9" t="str">
        <f>IF(A43&lt;&gt;"",$C$3+SUM($B$17:B43),"")</f>
        <v/>
      </c>
    </row>
    <row r="44" spans="1:5" x14ac:dyDescent="0.25">
      <c r="A44" t="str">
        <f t="shared" si="0"/>
        <v/>
      </c>
      <c r="B44" s="1" t="str">
        <f t="shared" si="1"/>
        <v/>
      </c>
      <c r="C44" s="1" t="str">
        <f t="shared" si="2"/>
        <v/>
      </c>
      <c r="D44" s="1" t="str">
        <f t="shared" si="3"/>
        <v/>
      </c>
      <c r="E44" s="9" t="str">
        <f>IF(A44&lt;&gt;"",$C$3+SUM($B$17:B44),"")</f>
        <v/>
      </c>
    </row>
    <row r="45" spans="1:5" x14ac:dyDescent="0.25">
      <c r="A45" t="str">
        <f t="shared" si="0"/>
        <v/>
      </c>
      <c r="B45" s="1" t="str">
        <f t="shared" si="1"/>
        <v/>
      </c>
      <c r="C45" s="1" t="str">
        <f t="shared" si="2"/>
        <v/>
      </c>
      <c r="D45" s="1" t="str">
        <f t="shared" si="3"/>
        <v/>
      </c>
      <c r="E45" s="9" t="str">
        <f>IF(A45&lt;&gt;"",$C$3+SUM($B$17:B45),"")</f>
        <v/>
      </c>
    </row>
    <row r="46" spans="1:5" x14ac:dyDescent="0.25">
      <c r="A46" t="str">
        <f t="shared" si="0"/>
        <v/>
      </c>
      <c r="B46" s="1" t="str">
        <f t="shared" si="1"/>
        <v/>
      </c>
      <c r="C46" s="1" t="str">
        <f t="shared" si="2"/>
        <v/>
      </c>
      <c r="D46" s="1" t="str">
        <f t="shared" si="3"/>
        <v/>
      </c>
      <c r="E46" s="9" t="str">
        <f>IF(A46&lt;&gt;"",$C$3+SUM($B$17:B46),"")</f>
        <v/>
      </c>
    </row>
    <row r="47" spans="1:5" x14ac:dyDescent="0.25">
      <c r="A47" t="str">
        <f t="shared" si="0"/>
        <v/>
      </c>
      <c r="B47" s="1" t="str">
        <f t="shared" si="1"/>
        <v/>
      </c>
      <c r="C47" s="1" t="str">
        <f t="shared" si="2"/>
        <v/>
      </c>
      <c r="D47" s="1" t="str">
        <f t="shared" si="3"/>
        <v/>
      </c>
      <c r="E47" s="9" t="str">
        <f>IF(A47&lt;&gt;"",$C$3+SUM($B$17:B47),"")</f>
        <v/>
      </c>
    </row>
    <row r="48" spans="1:5" x14ac:dyDescent="0.25">
      <c r="A48" t="str">
        <f t="shared" si="0"/>
        <v/>
      </c>
      <c r="B48" s="1" t="str">
        <f t="shared" si="1"/>
        <v/>
      </c>
      <c r="C48" s="1" t="str">
        <f t="shared" si="2"/>
        <v/>
      </c>
      <c r="D48" s="1" t="str">
        <f t="shared" si="3"/>
        <v/>
      </c>
      <c r="E48" s="9" t="str">
        <f>IF(A48&lt;&gt;"",$C$3+SUM($B$17:B48),"")</f>
        <v/>
      </c>
    </row>
    <row r="49" spans="1:5" x14ac:dyDescent="0.25">
      <c r="A49" t="str">
        <f t="shared" si="0"/>
        <v/>
      </c>
      <c r="B49" s="1" t="str">
        <f t="shared" si="1"/>
        <v/>
      </c>
      <c r="C49" s="1" t="str">
        <f t="shared" si="2"/>
        <v/>
      </c>
      <c r="D49" s="1" t="str">
        <f t="shared" si="3"/>
        <v/>
      </c>
      <c r="E49" s="9" t="str">
        <f>IF(A49&lt;&gt;"",$C$3+SUM($B$17:B49),"")</f>
        <v/>
      </c>
    </row>
    <row r="50" spans="1:5" x14ac:dyDescent="0.25">
      <c r="A50" t="str">
        <f t="shared" si="0"/>
        <v/>
      </c>
      <c r="B50" s="1" t="str">
        <f t="shared" si="1"/>
        <v/>
      </c>
      <c r="C50" s="1" t="str">
        <f t="shared" si="2"/>
        <v/>
      </c>
      <c r="D50" s="1" t="str">
        <f t="shared" si="3"/>
        <v/>
      </c>
      <c r="E50" s="9" t="str">
        <f>IF(A50&lt;&gt;"",$C$3+SUM($B$17:B50),"")</f>
        <v/>
      </c>
    </row>
    <row r="51" spans="1:5" x14ac:dyDescent="0.25">
      <c r="A51" t="str">
        <f t="shared" si="0"/>
        <v/>
      </c>
      <c r="B51" s="1" t="str">
        <f t="shared" si="1"/>
        <v/>
      </c>
      <c r="C51" s="1" t="str">
        <f t="shared" si="2"/>
        <v/>
      </c>
      <c r="D51" s="1" t="str">
        <f t="shared" si="3"/>
        <v/>
      </c>
      <c r="E51" s="9" t="str">
        <f>IF(A51&lt;&gt;"",$C$3+SUM($B$17:B51),"")</f>
        <v/>
      </c>
    </row>
    <row r="52" spans="1:5" x14ac:dyDescent="0.25">
      <c r="A52" t="str">
        <f t="shared" si="0"/>
        <v/>
      </c>
      <c r="B52" s="1" t="str">
        <f t="shared" si="1"/>
        <v/>
      </c>
      <c r="C52" s="1" t="str">
        <f t="shared" si="2"/>
        <v/>
      </c>
      <c r="D52" s="1" t="str">
        <f t="shared" si="3"/>
        <v/>
      </c>
      <c r="E52" s="9" t="str">
        <f>IF(A52&lt;&gt;"",$C$3+SUM($B$17:B52),"")</f>
        <v/>
      </c>
    </row>
    <row r="53" spans="1:5" x14ac:dyDescent="0.25">
      <c r="A53" t="str">
        <f t="shared" si="0"/>
        <v/>
      </c>
      <c r="B53" s="1" t="str">
        <f t="shared" si="1"/>
        <v/>
      </c>
      <c r="C53" s="1" t="str">
        <f t="shared" si="2"/>
        <v/>
      </c>
      <c r="D53" s="1" t="str">
        <f t="shared" si="3"/>
        <v/>
      </c>
      <c r="E53" s="9" t="str">
        <f>IF(A53&lt;&gt;"",$C$3+SUM($B$17:B53),"")</f>
        <v/>
      </c>
    </row>
    <row r="54" spans="1:5" x14ac:dyDescent="0.25">
      <c r="A54" t="str">
        <f t="shared" si="0"/>
        <v/>
      </c>
      <c r="B54" s="1" t="str">
        <f t="shared" si="1"/>
        <v/>
      </c>
      <c r="C54" s="1" t="str">
        <f t="shared" si="2"/>
        <v/>
      </c>
      <c r="D54" s="1" t="str">
        <f t="shared" si="3"/>
        <v/>
      </c>
      <c r="E54" s="9" t="str">
        <f>IF(A54&lt;&gt;"",$C$3+SUM($B$17:B54),"")</f>
        <v/>
      </c>
    </row>
    <row r="55" spans="1:5" x14ac:dyDescent="0.25">
      <c r="A55" t="str">
        <f t="shared" si="0"/>
        <v/>
      </c>
      <c r="B55" s="1" t="str">
        <f t="shared" si="1"/>
        <v/>
      </c>
      <c r="C55" s="1" t="str">
        <f t="shared" si="2"/>
        <v/>
      </c>
      <c r="D55" s="1" t="str">
        <f t="shared" si="3"/>
        <v/>
      </c>
      <c r="E55" s="9" t="str">
        <f>IF(A55&lt;&gt;"",$C$3+SUM($B$17:B55),"")</f>
        <v/>
      </c>
    </row>
    <row r="56" spans="1:5" x14ac:dyDescent="0.25">
      <c r="A56" t="str">
        <f t="shared" si="0"/>
        <v/>
      </c>
      <c r="B56" s="1" t="str">
        <f t="shared" si="1"/>
        <v/>
      </c>
      <c r="C56" s="1" t="str">
        <f t="shared" si="2"/>
        <v/>
      </c>
      <c r="D56" s="1" t="str">
        <f t="shared" si="3"/>
        <v/>
      </c>
      <c r="E56" s="9" t="str">
        <f>IF(A56&lt;&gt;"",$C$3+SUM($B$17:B56),"")</f>
        <v/>
      </c>
    </row>
    <row r="57" spans="1:5" x14ac:dyDescent="0.25">
      <c r="A57" t="str">
        <f t="shared" si="0"/>
        <v/>
      </c>
      <c r="B57" s="1" t="str">
        <f t="shared" si="1"/>
        <v/>
      </c>
      <c r="C57" s="1" t="str">
        <f t="shared" si="2"/>
        <v/>
      </c>
      <c r="D57" s="1" t="str">
        <f t="shared" si="3"/>
        <v/>
      </c>
      <c r="E57" s="9" t="str">
        <f>IF(A57&lt;&gt;"",$C$3+SUM($B$17:B57),"")</f>
        <v/>
      </c>
    </row>
    <row r="58" spans="1:5" x14ac:dyDescent="0.25">
      <c r="A58" t="str">
        <f t="shared" si="0"/>
        <v/>
      </c>
      <c r="B58" s="1" t="str">
        <f t="shared" si="1"/>
        <v/>
      </c>
      <c r="C58" s="1" t="str">
        <f t="shared" si="2"/>
        <v/>
      </c>
      <c r="D58" s="1" t="str">
        <f t="shared" si="3"/>
        <v/>
      </c>
      <c r="E58" s="9" t="str">
        <f>IF(A58&lt;&gt;"",$C$3+SUM($B$17:B58),"")</f>
        <v/>
      </c>
    </row>
    <row r="59" spans="1:5" x14ac:dyDescent="0.25">
      <c r="A59" t="str">
        <f t="shared" si="0"/>
        <v/>
      </c>
      <c r="B59" s="1" t="str">
        <f t="shared" si="1"/>
        <v/>
      </c>
      <c r="C59" s="1" t="str">
        <f t="shared" si="2"/>
        <v/>
      </c>
      <c r="D59" s="1" t="str">
        <f t="shared" si="3"/>
        <v/>
      </c>
      <c r="E59" s="9" t="str">
        <f>IF(A59&lt;&gt;"",$C$3+SUM($B$17:B59),"")</f>
        <v/>
      </c>
    </row>
    <row r="60" spans="1:5" x14ac:dyDescent="0.25">
      <c r="A60" t="str">
        <f t="shared" si="0"/>
        <v/>
      </c>
      <c r="B60" s="1" t="str">
        <f t="shared" si="1"/>
        <v/>
      </c>
      <c r="C60" s="1" t="str">
        <f t="shared" si="2"/>
        <v/>
      </c>
      <c r="D60" s="1" t="str">
        <f t="shared" si="3"/>
        <v/>
      </c>
      <c r="E60" s="9" t="str">
        <f>IF(A60&lt;&gt;"",$C$3+SUM($B$17:B60),"")</f>
        <v/>
      </c>
    </row>
    <row r="61" spans="1:5" x14ac:dyDescent="0.25">
      <c r="A61" t="str">
        <f t="shared" si="0"/>
        <v/>
      </c>
      <c r="B61" s="1" t="str">
        <f t="shared" si="1"/>
        <v/>
      </c>
      <c r="C61" s="1" t="str">
        <f t="shared" si="2"/>
        <v/>
      </c>
      <c r="D61" s="1" t="str">
        <f t="shared" si="3"/>
        <v/>
      </c>
      <c r="E61" s="9" t="str">
        <f>IF(A61&lt;&gt;"",$C$3+SUM($B$17:B61),"")</f>
        <v/>
      </c>
    </row>
    <row r="62" spans="1:5" x14ac:dyDescent="0.25">
      <c r="A62" t="str">
        <f t="shared" si="0"/>
        <v/>
      </c>
      <c r="B62" s="1" t="str">
        <f t="shared" si="1"/>
        <v/>
      </c>
      <c r="C62" s="1" t="str">
        <f t="shared" si="2"/>
        <v/>
      </c>
      <c r="D62" s="1" t="str">
        <f t="shared" si="3"/>
        <v/>
      </c>
      <c r="E62" s="9" t="str">
        <f>IF(A62&lt;&gt;"",$C$3+SUM($B$17:B62),"")</f>
        <v/>
      </c>
    </row>
    <row r="63" spans="1:5" x14ac:dyDescent="0.25">
      <c r="A63" t="str">
        <f t="shared" si="0"/>
        <v/>
      </c>
      <c r="B63" s="1" t="str">
        <f t="shared" si="1"/>
        <v/>
      </c>
      <c r="C63" s="1" t="str">
        <f t="shared" si="2"/>
        <v/>
      </c>
      <c r="D63" s="1" t="str">
        <f t="shared" si="3"/>
        <v/>
      </c>
      <c r="E63" s="9" t="str">
        <f>IF(A63&lt;&gt;"",$C$3+SUM($B$17:B63),"")</f>
        <v/>
      </c>
    </row>
    <row r="64" spans="1:5" x14ac:dyDescent="0.25">
      <c r="A64" t="str">
        <f t="shared" si="0"/>
        <v/>
      </c>
      <c r="B64" s="1" t="str">
        <f t="shared" si="1"/>
        <v/>
      </c>
      <c r="C64" s="1" t="str">
        <f t="shared" si="2"/>
        <v/>
      </c>
      <c r="D64" s="1" t="str">
        <f t="shared" si="3"/>
        <v/>
      </c>
      <c r="E64" s="9" t="str">
        <f>IF(A64&lt;&gt;"",$C$3+SUM($B$17:B64),"")</f>
        <v/>
      </c>
    </row>
    <row r="65" spans="1:5" x14ac:dyDescent="0.25">
      <c r="A65" t="str">
        <f t="shared" si="0"/>
        <v/>
      </c>
      <c r="B65" s="1" t="str">
        <f t="shared" si="1"/>
        <v/>
      </c>
      <c r="C65" s="1" t="str">
        <f t="shared" si="2"/>
        <v/>
      </c>
      <c r="D65" s="1" t="str">
        <f t="shared" si="3"/>
        <v/>
      </c>
      <c r="E65" s="9" t="str">
        <f>IF(A65&lt;&gt;"",$C$3+SUM($B$17:B65),"")</f>
        <v/>
      </c>
    </row>
    <row r="66" spans="1:5" x14ac:dyDescent="0.25">
      <c r="A66" t="str">
        <f t="shared" si="0"/>
        <v/>
      </c>
      <c r="B66" s="1" t="str">
        <f t="shared" si="1"/>
        <v/>
      </c>
      <c r="C66" s="1" t="str">
        <f t="shared" si="2"/>
        <v/>
      </c>
      <c r="D66" s="1" t="str">
        <f t="shared" si="3"/>
        <v/>
      </c>
      <c r="E66" s="9" t="str">
        <f>IF(A66&lt;&gt;"",$C$3+SUM($B$17:B66),"")</f>
        <v/>
      </c>
    </row>
    <row r="67" spans="1:5" x14ac:dyDescent="0.25">
      <c r="A67" t="str">
        <f t="shared" si="0"/>
        <v/>
      </c>
      <c r="B67" s="1" t="str">
        <f t="shared" si="1"/>
        <v/>
      </c>
      <c r="C67" s="1" t="str">
        <f t="shared" si="2"/>
        <v/>
      </c>
      <c r="D67" s="1" t="str">
        <f t="shared" si="3"/>
        <v/>
      </c>
      <c r="E67" s="9" t="str">
        <f>IF(A67&lt;&gt;"",$C$3+SUM($B$17:B67),"")</f>
        <v/>
      </c>
    </row>
    <row r="68" spans="1:5" x14ac:dyDescent="0.25">
      <c r="A68" t="str">
        <f t="shared" si="0"/>
        <v/>
      </c>
      <c r="B68" s="1" t="str">
        <f t="shared" si="1"/>
        <v/>
      </c>
      <c r="C68" s="1" t="str">
        <f t="shared" si="2"/>
        <v/>
      </c>
      <c r="D68" s="1" t="str">
        <f t="shared" si="3"/>
        <v/>
      </c>
      <c r="E68" s="9" t="str">
        <f>IF(A68&lt;&gt;"",$C$3+SUM($B$17:B68),"")</f>
        <v/>
      </c>
    </row>
    <row r="69" spans="1:5" x14ac:dyDescent="0.25">
      <c r="A69" t="str">
        <f t="shared" si="0"/>
        <v/>
      </c>
      <c r="B69" s="1" t="str">
        <f t="shared" si="1"/>
        <v/>
      </c>
      <c r="C69" s="1" t="str">
        <f t="shared" si="2"/>
        <v/>
      </c>
      <c r="D69" s="1" t="str">
        <f t="shared" si="3"/>
        <v/>
      </c>
      <c r="E69" s="9" t="str">
        <f>IF(A69&lt;&gt;"",$C$3+SUM($B$17:B69),"")</f>
        <v/>
      </c>
    </row>
    <row r="70" spans="1:5" x14ac:dyDescent="0.25">
      <c r="A70" t="str">
        <f t="shared" si="0"/>
        <v/>
      </c>
      <c r="B70" s="1" t="str">
        <f t="shared" si="1"/>
        <v/>
      </c>
      <c r="C70" s="1" t="str">
        <f t="shared" si="2"/>
        <v/>
      </c>
      <c r="D70" s="1" t="str">
        <f t="shared" si="3"/>
        <v/>
      </c>
      <c r="E70" s="9" t="str">
        <f>IF(A70&lt;&gt;"",$C$3+SUM($B$17:B70),"")</f>
        <v/>
      </c>
    </row>
    <row r="71" spans="1:5" x14ac:dyDescent="0.25">
      <c r="A71" t="str">
        <f t="shared" si="0"/>
        <v/>
      </c>
      <c r="B71" s="1" t="str">
        <f t="shared" si="1"/>
        <v/>
      </c>
      <c r="C71" s="1" t="str">
        <f t="shared" si="2"/>
        <v/>
      </c>
      <c r="D71" s="1" t="str">
        <f t="shared" si="3"/>
        <v/>
      </c>
      <c r="E71" s="9" t="str">
        <f>IF(A71&lt;&gt;"",$C$3+SUM($B$17:B71),"")</f>
        <v/>
      </c>
    </row>
    <row r="72" spans="1:5" x14ac:dyDescent="0.25">
      <c r="A72" t="str">
        <f t="shared" si="0"/>
        <v/>
      </c>
      <c r="B72" s="1" t="str">
        <f t="shared" si="1"/>
        <v/>
      </c>
      <c r="C72" s="1" t="str">
        <f t="shared" si="2"/>
        <v/>
      </c>
      <c r="D72" s="1" t="str">
        <f t="shared" si="3"/>
        <v/>
      </c>
      <c r="E72" s="9" t="str">
        <f>IF(A72&lt;&gt;"",$C$3+SUM($B$17:B72),"")</f>
        <v/>
      </c>
    </row>
    <row r="73" spans="1:5" x14ac:dyDescent="0.25">
      <c r="A73" t="str">
        <f t="shared" si="0"/>
        <v/>
      </c>
      <c r="B73" s="1" t="str">
        <f t="shared" si="1"/>
        <v/>
      </c>
      <c r="C73" s="1" t="str">
        <f t="shared" si="2"/>
        <v/>
      </c>
      <c r="D73" s="1" t="str">
        <f t="shared" si="3"/>
        <v/>
      </c>
      <c r="E73" s="9" t="str">
        <f>IF(A73&lt;&gt;"",$C$3+SUM($B$17:B73),"")</f>
        <v/>
      </c>
    </row>
    <row r="74" spans="1:5" x14ac:dyDescent="0.25">
      <c r="A74" t="str">
        <f t="shared" si="0"/>
        <v/>
      </c>
      <c r="B74" s="1" t="str">
        <f t="shared" si="1"/>
        <v/>
      </c>
      <c r="C74" s="1" t="str">
        <f t="shared" si="2"/>
        <v/>
      </c>
      <c r="D74" s="1" t="str">
        <f t="shared" si="3"/>
        <v/>
      </c>
      <c r="E74" s="9" t="str">
        <f>IF(A74&lt;&gt;"",$C$3+SUM($B$17:B74),"")</f>
        <v/>
      </c>
    </row>
    <row r="75" spans="1:5" x14ac:dyDescent="0.25">
      <c r="A75" t="str">
        <f t="shared" si="0"/>
        <v/>
      </c>
      <c r="B75" s="1" t="str">
        <f t="shared" si="1"/>
        <v/>
      </c>
      <c r="C75" s="1" t="str">
        <f t="shared" si="2"/>
        <v/>
      </c>
      <c r="D75" s="1" t="str">
        <f t="shared" si="3"/>
        <v/>
      </c>
      <c r="E75" s="9" t="str">
        <f>IF(A75&lt;&gt;"",$C$3+SUM($B$17:B75),"")</f>
        <v/>
      </c>
    </row>
    <row r="76" spans="1:5" x14ac:dyDescent="0.25">
      <c r="A76" t="str">
        <f t="shared" si="0"/>
        <v/>
      </c>
      <c r="B76" s="1" t="str">
        <f t="shared" si="1"/>
        <v/>
      </c>
      <c r="C76" s="1" t="str">
        <f t="shared" si="2"/>
        <v/>
      </c>
      <c r="D76" s="1" t="str">
        <f t="shared" si="3"/>
        <v/>
      </c>
      <c r="E76" s="9" t="str">
        <f>IF(A76&lt;&gt;"",$C$3+SUM($B$17:B76),"")</f>
        <v/>
      </c>
    </row>
    <row r="77" spans="1:5" x14ac:dyDescent="0.25">
      <c r="A77" t="str">
        <f t="shared" si="0"/>
        <v/>
      </c>
      <c r="B77" s="1" t="str">
        <f t="shared" si="1"/>
        <v/>
      </c>
      <c r="C77" s="1" t="str">
        <f t="shared" si="2"/>
        <v/>
      </c>
      <c r="D77" s="1" t="str">
        <f t="shared" si="3"/>
        <v/>
      </c>
      <c r="E77" s="9" t="str">
        <f>IF(A77&lt;&gt;"",$C$3+SUM($B$17:B77),"")</f>
        <v/>
      </c>
    </row>
    <row r="78" spans="1:5" x14ac:dyDescent="0.25">
      <c r="A78" t="str">
        <f t="shared" si="0"/>
        <v/>
      </c>
      <c r="B78" s="1" t="str">
        <f t="shared" si="1"/>
        <v/>
      </c>
      <c r="C78" s="1" t="str">
        <f t="shared" si="2"/>
        <v/>
      </c>
      <c r="D78" s="1" t="str">
        <f t="shared" si="3"/>
        <v/>
      </c>
      <c r="E78" s="9" t="str">
        <f>IF(A78&lt;&gt;"",$C$3+SUM($B$17:B78),"")</f>
        <v/>
      </c>
    </row>
    <row r="79" spans="1:5" x14ac:dyDescent="0.25">
      <c r="A79" t="str">
        <f t="shared" si="0"/>
        <v/>
      </c>
      <c r="B79" s="1" t="str">
        <f t="shared" si="1"/>
        <v/>
      </c>
      <c r="C79" s="1" t="str">
        <f t="shared" si="2"/>
        <v/>
      </c>
      <c r="D79" s="1" t="str">
        <f t="shared" si="3"/>
        <v/>
      </c>
      <c r="E79" s="9" t="str">
        <f>IF(A79&lt;&gt;"",$C$3+SUM($B$17:B79),"")</f>
        <v/>
      </c>
    </row>
    <row r="80" spans="1:5" x14ac:dyDescent="0.25">
      <c r="A80" t="str">
        <f t="shared" si="0"/>
        <v/>
      </c>
      <c r="B80" s="1" t="str">
        <f t="shared" si="1"/>
        <v/>
      </c>
      <c r="C80" s="1" t="str">
        <f t="shared" si="2"/>
        <v/>
      </c>
      <c r="D80" s="1" t="str">
        <f t="shared" si="3"/>
        <v/>
      </c>
      <c r="E80" s="9" t="str">
        <f>IF(A80&lt;&gt;"",$C$3+SUM($B$17:B80),"")</f>
        <v/>
      </c>
    </row>
    <row r="81" spans="1:5" x14ac:dyDescent="0.25">
      <c r="A81" t="str">
        <f t="shared" si="0"/>
        <v/>
      </c>
      <c r="B81" s="1" t="str">
        <f t="shared" si="1"/>
        <v/>
      </c>
      <c r="C81" s="1" t="str">
        <f t="shared" si="2"/>
        <v/>
      </c>
      <c r="D81" s="1" t="str">
        <f t="shared" si="3"/>
        <v/>
      </c>
      <c r="E81" s="9" t="str">
        <f>IF(A81&lt;&gt;"",$C$3+SUM($B$17:B81),"")</f>
        <v/>
      </c>
    </row>
    <row r="82" spans="1:5" x14ac:dyDescent="0.25">
      <c r="A82" t="str">
        <f t="shared" si="0"/>
        <v/>
      </c>
      <c r="B82" s="1" t="str">
        <f t="shared" si="1"/>
        <v/>
      </c>
      <c r="C82" s="1" t="str">
        <f t="shared" si="2"/>
        <v/>
      </c>
      <c r="D82" s="1" t="str">
        <f t="shared" si="3"/>
        <v/>
      </c>
      <c r="E82" s="9" t="str">
        <f>IF(A82&lt;&gt;"",$C$3+SUM($B$17:B82),"")</f>
        <v/>
      </c>
    </row>
    <row r="83" spans="1:5" x14ac:dyDescent="0.25">
      <c r="A83" t="str">
        <f t="shared" ref="A83:A100" si="4">IF(A82&gt;=$C$7,"",A82+1)</f>
        <v/>
      </c>
      <c r="B83" s="1" t="str">
        <f t="shared" ref="B83:B100" si="5">IF(A83&lt;&gt;"",PPMT($C$5/12,A83,$C$7,$C$3,0,0),"")</f>
        <v/>
      </c>
      <c r="C83" s="1" t="str">
        <f t="shared" ref="C83:C100" si="6">IF(A83&lt;&gt;"",IPMT($C$5/12,A83,$C$7,$C$3,0,0),"")</f>
        <v/>
      </c>
      <c r="D83" s="1" t="str">
        <f t="shared" ref="D83:D100" si="7">IF(A83&lt;&gt;"",B83+C83,"")</f>
        <v/>
      </c>
      <c r="E83" s="9" t="str">
        <f>IF(A83&lt;&gt;"",$C$3+SUM($B$17:B83),"")</f>
        <v/>
      </c>
    </row>
    <row r="84" spans="1:5" x14ac:dyDescent="0.25">
      <c r="A84" t="str">
        <f t="shared" si="4"/>
        <v/>
      </c>
      <c r="B84" s="1" t="str">
        <f t="shared" si="5"/>
        <v/>
      </c>
      <c r="C84" s="1" t="str">
        <f t="shared" si="6"/>
        <v/>
      </c>
      <c r="D84" s="1" t="str">
        <f t="shared" si="7"/>
        <v/>
      </c>
      <c r="E84" s="9" t="str">
        <f>IF(A84&lt;&gt;"",$C$3+SUM($B$17:B84),"")</f>
        <v/>
      </c>
    </row>
    <row r="85" spans="1:5" x14ac:dyDescent="0.25">
      <c r="A85" t="str">
        <f t="shared" si="4"/>
        <v/>
      </c>
      <c r="B85" s="1" t="str">
        <f t="shared" si="5"/>
        <v/>
      </c>
      <c r="C85" s="1" t="str">
        <f t="shared" si="6"/>
        <v/>
      </c>
      <c r="D85" s="1" t="str">
        <f t="shared" si="7"/>
        <v/>
      </c>
      <c r="E85" s="9" t="str">
        <f>IF(A85&lt;&gt;"",$C$3+SUM($B$17:B85),"")</f>
        <v/>
      </c>
    </row>
    <row r="86" spans="1:5" x14ac:dyDescent="0.25">
      <c r="A86" t="str">
        <f t="shared" si="4"/>
        <v/>
      </c>
      <c r="B86" s="1" t="str">
        <f t="shared" si="5"/>
        <v/>
      </c>
      <c r="C86" s="1" t="str">
        <f t="shared" si="6"/>
        <v/>
      </c>
      <c r="D86" s="1" t="str">
        <f t="shared" si="7"/>
        <v/>
      </c>
      <c r="E86" s="9" t="str">
        <f>IF(A86&lt;&gt;"",$C$3+SUM($B$17:B86),"")</f>
        <v/>
      </c>
    </row>
    <row r="87" spans="1:5" x14ac:dyDescent="0.25">
      <c r="A87" t="str">
        <f t="shared" si="4"/>
        <v/>
      </c>
      <c r="B87" s="1" t="str">
        <f t="shared" si="5"/>
        <v/>
      </c>
      <c r="C87" s="1" t="str">
        <f t="shared" si="6"/>
        <v/>
      </c>
      <c r="D87" s="1" t="str">
        <f t="shared" si="7"/>
        <v/>
      </c>
      <c r="E87" s="9" t="str">
        <f>IF(A87&lt;&gt;"",$C$3+SUM($B$17:B87),"")</f>
        <v/>
      </c>
    </row>
    <row r="88" spans="1:5" x14ac:dyDescent="0.25">
      <c r="A88" t="str">
        <f t="shared" si="4"/>
        <v/>
      </c>
      <c r="B88" s="1" t="str">
        <f t="shared" si="5"/>
        <v/>
      </c>
      <c r="C88" s="1" t="str">
        <f t="shared" si="6"/>
        <v/>
      </c>
      <c r="D88" s="1" t="str">
        <f t="shared" si="7"/>
        <v/>
      </c>
      <c r="E88" s="9" t="str">
        <f>IF(A88&lt;&gt;"",$C$3+SUM($B$17:B88),"")</f>
        <v/>
      </c>
    </row>
    <row r="89" spans="1:5" x14ac:dyDescent="0.25">
      <c r="A89" t="str">
        <f t="shared" si="4"/>
        <v/>
      </c>
      <c r="B89" s="1" t="str">
        <f t="shared" si="5"/>
        <v/>
      </c>
      <c r="C89" s="1" t="str">
        <f t="shared" si="6"/>
        <v/>
      </c>
      <c r="D89" s="1" t="str">
        <f t="shared" si="7"/>
        <v/>
      </c>
      <c r="E89" s="9" t="str">
        <f>IF(A89&lt;&gt;"",$C$3+SUM($B$17:B89),"")</f>
        <v/>
      </c>
    </row>
    <row r="90" spans="1:5" x14ac:dyDescent="0.25">
      <c r="A90" t="str">
        <f t="shared" si="4"/>
        <v/>
      </c>
      <c r="B90" s="1" t="str">
        <f t="shared" si="5"/>
        <v/>
      </c>
      <c r="C90" s="1" t="str">
        <f t="shared" si="6"/>
        <v/>
      </c>
      <c r="D90" s="1" t="str">
        <f t="shared" si="7"/>
        <v/>
      </c>
      <c r="E90" s="9" t="str">
        <f>IF(A90&lt;&gt;"",$C$3+SUM($B$17:B90),"")</f>
        <v/>
      </c>
    </row>
    <row r="91" spans="1:5" x14ac:dyDescent="0.25">
      <c r="A91" t="str">
        <f t="shared" si="4"/>
        <v/>
      </c>
      <c r="B91" s="1" t="str">
        <f t="shared" si="5"/>
        <v/>
      </c>
      <c r="C91" s="1" t="str">
        <f t="shared" si="6"/>
        <v/>
      </c>
      <c r="D91" s="1" t="str">
        <f t="shared" si="7"/>
        <v/>
      </c>
      <c r="E91" s="9" t="str">
        <f>IF(A91&lt;&gt;"",$C$3+SUM($B$17:B91),"")</f>
        <v/>
      </c>
    </row>
    <row r="92" spans="1:5" x14ac:dyDescent="0.25">
      <c r="A92" t="str">
        <f t="shared" si="4"/>
        <v/>
      </c>
      <c r="B92" s="1" t="str">
        <f t="shared" si="5"/>
        <v/>
      </c>
      <c r="C92" s="1" t="str">
        <f t="shared" si="6"/>
        <v/>
      </c>
      <c r="D92" s="1" t="str">
        <f t="shared" si="7"/>
        <v/>
      </c>
      <c r="E92" s="9" t="str">
        <f>IF(A92&lt;&gt;"",$C$3+SUM($B$17:B92),"")</f>
        <v/>
      </c>
    </row>
    <row r="93" spans="1:5" x14ac:dyDescent="0.25">
      <c r="A93" t="str">
        <f t="shared" si="4"/>
        <v/>
      </c>
      <c r="B93" s="1" t="str">
        <f t="shared" si="5"/>
        <v/>
      </c>
      <c r="C93" s="1" t="str">
        <f t="shared" si="6"/>
        <v/>
      </c>
      <c r="D93" s="1" t="str">
        <f t="shared" si="7"/>
        <v/>
      </c>
      <c r="E93" s="9" t="str">
        <f>IF(A93&lt;&gt;"",$C$3+SUM($B$17:B93),"")</f>
        <v/>
      </c>
    </row>
    <row r="94" spans="1:5" x14ac:dyDescent="0.25">
      <c r="A94" t="str">
        <f t="shared" si="4"/>
        <v/>
      </c>
      <c r="B94" s="1" t="str">
        <f t="shared" si="5"/>
        <v/>
      </c>
      <c r="C94" s="1" t="str">
        <f t="shared" si="6"/>
        <v/>
      </c>
      <c r="D94" s="1" t="str">
        <f t="shared" si="7"/>
        <v/>
      </c>
      <c r="E94" s="9" t="str">
        <f>IF(A94&lt;&gt;"",$C$3+SUM($B$17:B94),"")</f>
        <v/>
      </c>
    </row>
    <row r="95" spans="1:5" x14ac:dyDescent="0.25">
      <c r="A95" t="str">
        <f t="shared" si="4"/>
        <v/>
      </c>
      <c r="B95" s="1" t="str">
        <f t="shared" si="5"/>
        <v/>
      </c>
      <c r="C95" s="1" t="str">
        <f t="shared" si="6"/>
        <v/>
      </c>
      <c r="D95" s="1" t="str">
        <f t="shared" si="7"/>
        <v/>
      </c>
      <c r="E95" s="9" t="str">
        <f>IF(A95&lt;&gt;"",$C$3+SUM($B$17:B95),"")</f>
        <v/>
      </c>
    </row>
    <row r="96" spans="1:5" x14ac:dyDescent="0.25">
      <c r="A96" t="str">
        <f t="shared" si="4"/>
        <v/>
      </c>
      <c r="B96" s="1" t="str">
        <f t="shared" si="5"/>
        <v/>
      </c>
      <c r="C96" s="1" t="str">
        <f t="shared" si="6"/>
        <v/>
      </c>
      <c r="D96" s="1" t="str">
        <f t="shared" si="7"/>
        <v/>
      </c>
      <c r="E96" s="9" t="str">
        <f>IF(A96&lt;&gt;"",$C$3+SUM($B$17:B96),"")</f>
        <v/>
      </c>
    </row>
    <row r="97" spans="1:5" x14ac:dyDescent="0.25">
      <c r="A97" t="str">
        <f t="shared" si="4"/>
        <v/>
      </c>
      <c r="B97" s="1" t="str">
        <f t="shared" si="5"/>
        <v/>
      </c>
      <c r="C97" s="1" t="str">
        <f t="shared" si="6"/>
        <v/>
      </c>
      <c r="D97" s="1" t="str">
        <f t="shared" si="7"/>
        <v/>
      </c>
      <c r="E97" s="9" t="str">
        <f>IF(A97&lt;&gt;"",$C$3+SUM($B$17:B97),"")</f>
        <v/>
      </c>
    </row>
    <row r="98" spans="1:5" x14ac:dyDescent="0.25">
      <c r="A98" t="str">
        <f t="shared" si="4"/>
        <v/>
      </c>
      <c r="B98" s="1" t="str">
        <f t="shared" si="5"/>
        <v/>
      </c>
      <c r="C98" s="1" t="str">
        <f t="shared" si="6"/>
        <v/>
      </c>
      <c r="D98" s="1" t="str">
        <f t="shared" si="7"/>
        <v/>
      </c>
      <c r="E98" s="9" t="str">
        <f>IF(A98&lt;&gt;"",$C$3+SUM($B$17:B98),"")</f>
        <v/>
      </c>
    </row>
    <row r="99" spans="1:5" x14ac:dyDescent="0.25">
      <c r="A99" t="str">
        <f t="shared" si="4"/>
        <v/>
      </c>
      <c r="B99" s="1" t="str">
        <f t="shared" si="5"/>
        <v/>
      </c>
      <c r="C99" s="1" t="str">
        <f t="shared" si="6"/>
        <v/>
      </c>
      <c r="D99" s="1" t="str">
        <f t="shared" si="7"/>
        <v/>
      </c>
      <c r="E99" s="9" t="str">
        <f>IF(A99&lt;&gt;"",$C$3+SUM($B$17:B99),"")</f>
        <v/>
      </c>
    </row>
    <row r="100" spans="1:5" x14ac:dyDescent="0.25">
      <c r="A100" t="str">
        <f t="shared" si="4"/>
        <v/>
      </c>
      <c r="B100" s="1" t="str">
        <f t="shared" si="5"/>
        <v/>
      </c>
      <c r="C100" s="1" t="str">
        <f t="shared" si="6"/>
        <v/>
      </c>
      <c r="D100" s="1" t="str">
        <f t="shared" si="7"/>
        <v/>
      </c>
      <c r="E100" s="9" t="str">
        <f>IF(A100&lt;&gt;"",$C$3+SUM($B$17:B100),"")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workbookViewId="0">
      <selection activeCell="H19" sqref="H19"/>
    </sheetView>
  </sheetViews>
  <sheetFormatPr defaultRowHeight="15" x14ac:dyDescent="0.25"/>
  <cols>
    <col min="1" max="1" width="12.140625" customWidth="1"/>
    <col min="2" max="2" width="16.140625" customWidth="1"/>
    <col min="3" max="3" width="22.28515625" customWidth="1"/>
    <col min="4" max="4" width="27.42578125" customWidth="1"/>
    <col min="5" max="5" width="19.28515625" customWidth="1"/>
  </cols>
  <sheetData>
    <row r="1" spans="1:5" ht="24.75" customHeight="1" x14ac:dyDescent="0.45">
      <c r="A1" s="6" t="s">
        <v>13</v>
      </c>
    </row>
    <row r="3" spans="1:5" x14ac:dyDescent="0.25">
      <c r="B3" s="2" t="s">
        <v>1</v>
      </c>
      <c r="C3" s="5">
        <v>1000000</v>
      </c>
    </row>
    <row r="4" spans="1:5" ht="4.5" customHeight="1" x14ac:dyDescent="0.25">
      <c r="B4" s="2"/>
    </row>
    <row r="5" spans="1:5" x14ac:dyDescent="0.25">
      <c r="B5" s="2" t="s">
        <v>2</v>
      </c>
      <c r="C5" s="4">
        <v>0.12</v>
      </c>
    </row>
    <row r="6" spans="1:5" x14ac:dyDescent="0.25">
      <c r="B6" s="2"/>
    </row>
    <row r="7" spans="1:5" ht="16.5" customHeight="1" thickBot="1" x14ac:dyDescent="0.3">
      <c r="A7" s="10" t="s">
        <v>12</v>
      </c>
      <c r="B7" s="10" t="s">
        <v>14</v>
      </c>
      <c r="C7" s="10" t="s">
        <v>15</v>
      </c>
      <c r="D7" s="10" t="s">
        <v>16</v>
      </c>
      <c r="E7" s="10" t="s">
        <v>11</v>
      </c>
    </row>
    <row r="8" spans="1:5" x14ac:dyDescent="0.25">
      <c r="A8" s="11">
        <v>41640</v>
      </c>
      <c r="B8" s="12">
        <f>C3</f>
        <v>1000000</v>
      </c>
      <c r="C8" s="1"/>
      <c r="D8" s="1"/>
      <c r="E8" s="9">
        <f>B8</f>
        <v>1000000</v>
      </c>
    </row>
    <row r="9" spans="1:5" x14ac:dyDescent="0.25">
      <c r="A9" s="11">
        <v>41685</v>
      </c>
      <c r="B9" s="12">
        <v>-100000</v>
      </c>
      <c r="C9" s="1">
        <f>-YEARFRAC(A8,A9,1)*$C$5*E8</f>
        <v>-14794.520547945203</v>
      </c>
      <c r="D9" s="1">
        <f>B9-C9</f>
        <v>-85205.479452054802</v>
      </c>
      <c r="E9" s="1">
        <f>E8+D9</f>
        <v>914794.52054794517</v>
      </c>
    </row>
    <row r="10" spans="1:5" x14ac:dyDescent="0.25">
      <c r="A10" s="11">
        <v>41704</v>
      </c>
      <c r="B10" s="12">
        <v>-50000</v>
      </c>
      <c r="C10" s="1">
        <f t="shared" ref="C10:C19" si="0">-YEARFRAC(A9,A10,1)*$C$5*E9</f>
        <v>-5714.3328954775752</v>
      </c>
      <c r="D10" s="1">
        <f t="shared" ref="D10:D19" si="1">B10-C10</f>
        <v>-44285.667104522421</v>
      </c>
      <c r="E10" s="1">
        <f t="shared" ref="E10:E19" si="2">E9+D10</f>
        <v>870508.8534434227</v>
      </c>
    </row>
    <row r="11" spans="1:5" x14ac:dyDescent="0.25">
      <c r="A11" s="11">
        <v>41730</v>
      </c>
      <c r="B11" s="12">
        <v>-75000</v>
      </c>
      <c r="C11" s="1">
        <f t="shared" si="0"/>
        <v>-7441.0619801191206</v>
      </c>
      <c r="D11" s="1">
        <f t="shared" si="1"/>
        <v>-67558.938019880879</v>
      </c>
      <c r="E11" s="1">
        <f t="shared" si="2"/>
        <v>802949.9154235418</v>
      </c>
    </row>
    <row r="12" spans="1:5" x14ac:dyDescent="0.25">
      <c r="A12" s="11">
        <v>41760</v>
      </c>
      <c r="B12" s="12">
        <v>-55000</v>
      </c>
      <c r="C12" s="1">
        <f t="shared" si="0"/>
        <v>-7919.5060151363023</v>
      </c>
      <c r="D12" s="1">
        <f t="shared" si="1"/>
        <v>-47080.4939848637</v>
      </c>
      <c r="E12" s="1">
        <f t="shared" si="2"/>
        <v>755869.42143867805</v>
      </c>
    </row>
    <row r="13" spans="1:5" x14ac:dyDescent="0.25">
      <c r="A13" s="11">
        <v>41795</v>
      </c>
      <c r="B13" s="12">
        <v>-58000</v>
      </c>
      <c r="C13" s="1">
        <f t="shared" si="0"/>
        <v>-8697.6755343628702</v>
      </c>
      <c r="D13" s="1">
        <f t="shared" si="1"/>
        <v>-49302.324465637132</v>
      </c>
      <c r="E13" s="1">
        <f t="shared" si="2"/>
        <v>706567.09697304096</v>
      </c>
    </row>
    <row r="14" spans="1:5" x14ac:dyDescent="0.25">
      <c r="A14" s="11">
        <v>41827</v>
      </c>
      <c r="B14" s="12">
        <v>-65000</v>
      </c>
      <c r="C14" s="1">
        <f t="shared" si="0"/>
        <v>-7433.473020209527</v>
      </c>
      <c r="D14" s="1">
        <f t="shared" si="1"/>
        <v>-57566.526979790477</v>
      </c>
      <c r="E14" s="1">
        <f t="shared" si="2"/>
        <v>649000.56999325054</v>
      </c>
    </row>
    <row r="15" spans="1:5" x14ac:dyDescent="0.25">
      <c r="A15" s="11">
        <v>41882</v>
      </c>
      <c r="B15" s="12">
        <v>100000</v>
      </c>
      <c r="C15" s="1">
        <f t="shared" si="0"/>
        <v>-11735.352772480694</v>
      </c>
      <c r="D15" s="1">
        <f t="shared" si="1"/>
        <v>111735.35277248069</v>
      </c>
      <c r="E15" s="1">
        <f t="shared" si="2"/>
        <v>760735.92276573123</v>
      </c>
    </row>
    <row r="16" spans="1:5" x14ac:dyDescent="0.25">
      <c r="A16" s="11">
        <v>41883</v>
      </c>
      <c r="B16" s="12">
        <v>-16000</v>
      </c>
      <c r="C16" s="1">
        <f t="shared" si="0"/>
        <v>-250.10496090928152</v>
      </c>
      <c r="D16" s="1">
        <f t="shared" si="1"/>
        <v>-15749.895039090719</v>
      </c>
      <c r="E16" s="1">
        <f t="shared" si="2"/>
        <v>744986.02772664046</v>
      </c>
    </row>
    <row r="17" spans="1:5" x14ac:dyDescent="0.25">
      <c r="A17" s="11">
        <v>41913</v>
      </c>
      <c r="B17" s="12">
        <v>-45400</v>
      </c>
      <c r="C17" s="1">
        <f t="shared" si="0"/>
        <v>-7347.8073967559058</v>
      </c>
      <c r="D17" s="1">
        <f t="shared" si="1"/>
        <v>-38052.192603244097</v>
      </c>
      <c r="E17" s="1">
        <f t="shared" si="2"/>
        <v>706933.83512339636</v>
      </c>
    </row>
    <row r="18" spans="1:5" x14ac:dyDescent="0.25">
      <c r="A18" s="11">
        <v>41944</v>
      </c>
      <c r="B18" s="12">
        <v>-25000</v>
      </c>
      <c r="C18" s="1">
        <f t="shared" si="0"/>
        <v>-7204.9147031754364</v>
      </c>
      <c r="D18" s="1">
        <f t="shared" si="1"/>
        <v>-17795.085296824564</v>
      </c>
      <c r="E18" s="1">
        <f t="shared" si="2"/>
        <v>689138.74982657179</v>
      </c>
    </row>
    <row r="19" spans="1:5" x14ac:dyDescent="0.25">
      <c r="A19" s="11">
        <v>41974</v>
      </c>
      <c r="B19" s="12">
        <v>-34000</v>
      </c>
      <c r="C19" s="1">
        <f t="shared" si="0"/>
        <v>-6796.9849297963246</v>
      </c>
      <c r="D19" s="1">
        <f t="shared" si="1"/>
        <v>-27203.015070203677</v>
      </c>
      <c r="E19" s="1">
        <f t="shared" si="2"/>
        <v>661935.7347563681</v>
      </c>
    </row>
  </sheetData>
  <sortState ref="A9:A20">
    <sortCondition ref="A9"/>
  </sortState>
  <conditionalFormatting sqref="E8:E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{E31AF76F-0349-4FD2-BDE9-1FB094B07E5E}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1AF76F-0349-4FD2-BDE9-1FB094B07E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E8:E19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workbookViewId="0">
      <selection activeCell="P35" sqref="P35"/>
    </sheetView>
  </sheetViews>
  <sheetFormatPr defaultRowHeight="15" x14ac:dyDescent="0.25"/>
  <cols>
    <col min="1" max="1" width="12.140625" customWidth="1"/>
    <col min="2" max="2" width="16.140625" customWidth="1"/>
    <col min="3" max="3" width="22.28515625" customWidth="1"/>
    <col min="4" max="4" width="25.7109375" customWidth="1"/>
    <col min="5" max="5" width="20.42578125" customWidth="1"/>
    <col min="6" max="6" width="19.28515625" customWidth="1"/>
  </cols>
  <sheetData>
    <row r="1" spans="1:6" ht="24.75" customHeight="1" x14ac:dyDescent="0.45">
      <c r="A1" s="6" t="s">
        <v>20</v>
      </c>
    </row>
    <row r="3" spans="1:6" x14ac:dyDescent="0.25">
      <c r="B3" s="2" t="s">
        <v>1</v>
      </c>
      <c r="C3" s="5">
        <v>1000000</v>
      </c>
    </row>
    <row r="4" spans="1:6" ht="4.5" customHeight="1" x14ac:dyDescent="0.25">
      <c r="B4" s="2"/>
    </row>
    <row r="5" spans="1:6" x14ac:dyDescent="0.25">
      <c r="B5" s="2" t="s">
        <v>2</v>
      </c>
      <c r="C5" s="4">
        <v>0.12</v>
      </c>
    </row>
    <row r="6" spans="1:6" ht="6" customHeight="1" x14ac:dyDescent="0.25"/>
    <row r="7" spans="1:6" x14ac:dyDescent="0.25">
      <c r="B7" s="2" t="s">
        <v>19</v>
      </c>
      <c r="C7" s="14">
        <v>12</v>
      </c>
    </row>
    <row r="8" spans="1:6" ht="6" customHeight="1" x14ac:dyDescent="0.25"/>
    <row r="9" spans="1:6" x14ac:dyDescent="0.25">
      <c r="B9" s="2" t="s">
        <v>18</v>
      </c>
      <c r="C9" s="1">
        <f>PMT(C5/12,C7,C3,0,0)</f>
        <v>-88848.788678341691</v>
      </c>
    </row>
    <row r="10" spans="1:6" ht="26.25" customHeight="1" x14ac:dyDescent="0.25">
      <c r="B10" s="2"/>
    </row>
    <row r="11" spans="1:6" ht="16.5" customHeight="1" thickBot="1" x14ac:dyDescent="0.3">
      <c r="A11" s="13" t="s">
        <v>10</v>
      </c>
      <c r="B11" s="10" t="s">
        <v>14</v>
      </c>
      <c r="C11" s="10" t="s">
        <v>15</v>
      </c>
      <c r="D11" s="10" t="s">
        <v>16</v>
      </c>
      <c r="E11" s="13" t="s">
        <v>17</v>
      </c>
      <c r="F11" s="10" t="s">
        <v>11</v>
      </c>
    </row>
    <row r="12" spans="1:6" x14ac:dyDescent="0.25">
      <c r="A12" s="16"/>
      <c r="B12" s="18">
        <f>C3</f>
        <v>1000000</v>
      </c>
      <c r="C12" s="1"/>
      <c r="D12" s="1"/>
      <c r="E12" s="1"/>
      <c r="F12" s="1">
        <f>B12</f>
        <v>1000000</v>
      </c>
    </row>
    <row r="13" spans="1:6" x14ac:dyDescent="0.25">
      <c r="A13" s="17">
        <v>1</v>
      </c>
      <c r="B13" s="18">
        <f>$C$9</f>
        <v>-88848.788678341691</v>
      </c>
      <c r="C13" s="1">
        <f>-$C$5/12*F12</f>
        <v>-10000</v>
      </c>
      <c r="D13" s="1">
        <f>B13-C13</f>
        <v>-78848.788678341691</v>
      </c>
      <c r="E13" s="1"/>
      <c r="F13" s="1">
        <f>F12+D13+E13</f>
        <v>921151.21132165834</v>
      </c>
    </row>
    <row r="14" spans="1:6" x14ac:dyDescent="0.25">
      <c r="A14" s="17">
        <v>2</v>
      </c>
      <c r="B14" s="18">
        <f t="shared" ref="B14:B20" si="0">IF(F13=0,0,IF(F13&lt;-$C$9,-F13+C14,B13))</f>
        <v>-88848.788678341691</v>
      </c>
      <c r="C14" s="1">
        <f t="shared" ref="C14:C24" si="1">-$C$5/12*F13</f>
        <v>-9211.5121132165841</v>
      </c>
      <c r="D14" s="1">
        <f t="shared" ref="D14:D23" si="2">B14-C14</f>
        <v>-79637.27656512511</v>
      </c>
      <c r="E14" s="1"/>
      <c r="F14" s="1">
        <f t="shared" ref="F14:F24" si="3">F13+D14+E14</f>
        <v>841513.93475653324</v>
      </c>
    </row>
    <row r="15" spans="1:6" x14ac:dyDescent="0.25">
      <c r="A15" s="17">
        <v>3</v>
      </c>
      <c r="B15" s="18">
        <f t="shared" si="0"/>
        <v>-88848.788678341691</v>
      </c>
      <c r="C15" s="1">
        <f t="shared" si="1"/>
        <v>-8415.1393475653331</v>
      </c>
      <c r="D15" s="1">
        <f t="shared" si="2"/>
        <v>-80433.649330776359</v>
      </c>
      <c r="E15" s="1"/>
      <c r="F15" s="1">
        <f t="shared" si="3"/>
        <v>761080.28542575683</v>
      </c>
    </row>
    <row r="16" spans="1:6" x14ac:dyDescent="0.25">
      <c r="A16" s="17">
        <v>4</v>
      </c>
      <c r="B16" s="18">
        <f t="shared" si="0"/>
        <v>-88848.788678341691</v>
      </c>
      <c r="C16" s="1">
        <f t="shared" si="1"/>
        <v>-7610.8028542575685</v>
      </c>
      <c r="D16" s="1">
        <f t="shared" si="2"/>
        <v>-81237.985824084128</v>
      </c>
      <c r="E16" s="1">
        <v>-300000</v>
      </c>
      <c r="F16" s="1">
        <f t="shared" si="3"/>
        <v>379842.29960167268</v>
      </c>
    </row>
    <row r="17" spans="1:6" x14ac:dyDescent="0.25">
      <c r="A17" s="17">
        <v>5</v>
      </c>
      <c r="B17" s="18">
        <f t="shared" si="0"/>
        <v>-88848.788678341691</v>
      </c>
      <c r="C17" s="1">
        <f t="shared" si="1"/>
        <v>-3798.4229960167268</v>
      </c>
      <c r="D17" s="1">
        <f t="shared" si="2"/>
        <v>-85050.365682324962</v>
      </c>
      <c r="E17" s="1"/>
      <c r="F17" s="1">
        <f t="shared" si="3"/>
        <v>294791.93391934771</v>
      </c>
    </row>
    <row r="18" spans="1:6" x14ac:dyDescent="0.25">
      <c r="A18" s="17">
        <v>6</v>
      </c>
      <c r="B18" s="18">
        <f t="shared" si="0"/>
        <v>-88848.788678341691</v>
      </c>
      <c r="C18" s="1">
        <f t="shared" si="1"/>
        <v>-2947.9193391934773</v>
      </c>
      <c r="D18" s="1">
        <f t="shared" si="2"/>
        <v>-85900.869339148208</v>
      </c>
      <c r="E18" s="1"/>
      <c r="F18" s="1">
        <f t="shared" si="3"/>
        <v>208891.06458019948</v>
      </c>
    </row>
    <row r="19" spans="1:6" x14ac:dyDescent="0.25">
      <c r="A19" s="17">
        <v>7</v>
      </c>
      <c r="B19" s="18">
        <f t="shared" si="0"/>
        <v>-88848.788678341691</v>
      </c>
      <c r="C19" s="1">
        <f t="shared" si="1"/>
        <v>-2088.9106458019951</v>
      </c>
      <c r="D19" s="1">
        <f t="shared" si="2"/>
        <v>-86759.878032539695</v>
      </c>
      <c r="E19" s="1"/>
      <c r="F19" s="1">
        <f t="shared" si="3"/>
        <v>122131.18654765979</v>
      </c>
    </row>
    <row r="20" spans="1:6" x14ac:dyDescent="0.25">
      <c r="A20" s="17">
        <v>8</v>
      </c>
      <c r="B20" s="18">
        <f t="shared" si="0"/>
        <v>-88848.788678341691</v>
      </c>
      <c r="C20" s="1">
        <f t="shared" si="1"/>
        <v>-1221.3118654765979</v>
      </c>
      <c r="D20" s="1">
        <f t="shared" si="2"/>
        <v>-87627.47681286509</v>
      </c>
      <c r="E20" s="1"/>
      <c r="F20" s="1">
        <f t="shared" si="3"/>
        <v>34503.709734794698</v>
      </c>
    </row>
    <row r="21" spans="1:6" x14ac:dyDescent="0.25">
      <c r="A21" s="17">
        <v>9</v>
      </c>
      <c r="B21" s="18">
        <f>IF(F20=0,0,IF(F20&lt;-$C$9,-F20+C21,B20))</f>
        <v>-34848.746832142642</v>
      </c>
      <c r="C21" s="1">
        <f t="shared" si="1"/>
        <v>-345.037097347947</v>
      </c>
      <c r="D21" s="1">
        <f t="shared" si="2"/>
        <v>-34503.709734794698</v>
      </c>
      <c r="E21" s="1"/>
      <c r="F21" s="1">
        <f t="shared" si="3"/>
        <v>0</v>
      </c>
    </row>
    <row r="22" spans="1:6" x14ac:dyDescent="0.25">
      <c r="A22" s="17">
        <v>10</v>
      </c>
      <c r="B22" s="18">
        <f t="shared" ref="B22:B24" si="4">IF(F21=0,0,IF(F21&lt;-$C$9,-F21+C22,B21))</f>
        <v>0</v>
      </c>
      <c r="C22" s="1">
        <f t="shared" si="1"/>
        <v>0</v>
      </c>
      <c r="D22" s="1">
        <f t="shared" si="2"/>
        <v>0</v>
      </c>
      <c r="E22" s="1"/>
      <c r="F22" s="1">
        <f t="shared" si="3"/>
        <v>0</v>
      </c>
    </row>
    <row r="23" spans="1:6" x14ac:dyDescent="0.25">
      <c r="A23" s="17">
        <v>11</v>
      </c>
      <c r="B23" s="18">
        <f t="shared" si="4"/>
        <v>0</v>
      </c>
      <c r="C23" s="1">
        <f t="shared" si="1"/>
        <v>0</v>
      </c>
      <c r="D23" s="1">
        <f t="shared" si="2"/>
        <v>0</v>
      </c>
      <c r="E23" s="1"/>
      <c r="F23" s="1">
        <f t="shared" si="3"/>
        <v>0</v>
      </c>
    </row>
    <row r="24" spans="1:6" x14ac:dyDescent="0.25">
      <c r="A24" s="17">
        <v>12</v>
      </c>
      <c r="B24" s="18">
        <f t="shared" si="4"/>
        <v>0</v>
      </c>
      <c r="C24" s="1">
        <f t="shared" si="1"/>
        <v>0</v>
      </c>
      <c r="D24" s="1">
        <f t="shared" ref="D24" si="5">B24-C24</f>
        <v>0</v>
      </c>
      <c r="E24" s="1"/>
      <c r="F24" s="1">
        <f t="shared" si="3"/>
        <v>0</v>
      </c>
    </row>
  </sheetData>
  <conditionalFormatting sqref="F12:F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{C09BFE85-4881-4714-8244-B0F02369A3CF}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9BFE85-4881-4714-8244-B0F02369A3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F12:F24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selection activeCell="K21" sqref="K21"/>
    </sheetView>
  </sheetViews>
  <sheetFormatPr defaultRowHeight="15" x14ac:dyDescent="0.25"/>
  <cols>
    <col min="1" max="1" width="12.140625" customWidth="1"/>
    <col min="2" max="2" width="16.140625" customWidth="1"/>
    <col min="3" max="3" width="22.28515625" customWidth="1"/>
    <col min="4" max="4" width="25.7109375" customWidth="1"/>
    <col min="5" max="5" width="20.42578125" customWidth="1"/>
    <col min="6" max="6" width="19.28515625" customWidth="1"/>
  </cols>
  <sheetData>
    <row r="1" spans="1:6" ht="24.75" customHeight="1" x14ac:dyDescent="0.45">
      <c r="A1" s="6" t="s">
        <v>21</v>
      </c>
    </row>
    <row r="3" spans="1:6" x14ac:dyDescent="0.25">
      <c r="B3" s="2" t="s">
        <v>1</v>
      </c>
      <c r="C3" s="5">
        <v>1000000</v>
      </c>
    </row>
    <row r="4" spans="1:6" ht="4.5" customHeight="1" x14ac:dyDescent="0.25">
      <c r="B4" s="2"/>
    </row>
    <row r="5" spans="1:6" x14ac:dyDescent="0.25">
      <c r="B5" s="2" t="s">
        <v>2</v>
      </c>
      <c r="C5" s="4">
        <v>0.12</v>
      </c>
    </row>
    <row r="6" spans="1:6" ht="6" customHeight="1" x14ac:dyDescent="0.25"/>
    <row r="7" spans="1:6" x14ac:dyDescent="0.25">
      <c r="B7" s="2" t="s">
        <v>19</v>
      </c>
      <c r="C7" s="14">
        <v>12</v>
      </c>
    </row>
    <row r="8" spans="1:6" ht="45.75" customHeight="1" x14ac:dyDescent="0.25">
      <c r="B8" s="2"/>
    </row>
    <row r="9" spans="1:6" ht="16.5" customHeight="1" thickBot="1" x14ac:dyDescent="0.3">
      <c r="A9" s="13" t="s">
        <v>10</v>
      </c>
      <c r="B9" s="10" t="s">
        <v>14</v>
      </c>
      <c r="C9" s="10" t="s">
        <v>15</v>
      </c>
      <c r="D9" s="10" t="s">
        <v>16</v>
      </c>
      <c r="E9" s="13" t="s">
        <v>17</v>
      </c>
      <c r="F9" s="10" t="s">
        <v>11</v>
      </c>
    </row>
    <row r="10" spans="1:6" x14ac:dyDescent="0.25">
      <c r="A10" s="16"/>
      <c r="B10" s="15">
        <f>C3</f>
        <v>1000000</v>
      </c>
      <c r="C10" s="1"/>
      <c r="D10" s="1"/>
      <c r="E10" s="1"/>
      <c r="F10" s="9">
        <f>B10</f>
        <v>1000000</v>
      </c>
    </row>
    <row r="11" spans="1:6" x14ac:dyDescent="0.25">
      <c r="A11" s="17">
        <v>1</v>
      </c>
      <c r="B11" s="15">
        <f>PMT(C5/12,C7,C3,0,0)</f>
        <v>-88848.788678341691</v>
      </c>
      <c r="C11" s="1">
        <f>-$C$5/12*F10</f>
        <v>-10000</v>
      </c>
      <c r="D11" s="1">
        <f>B11-C11</f>
        <v>-78848.788678341691</v>
      </c>
      <c r="E11" s="1"/>
      <c r="F11" s="1">
        <f>F10+D11+E11</f>
        <v>921151.21132165834</v>
      </c>
    </row>
    <row r="12" spans="1:6" x14ac:dyDescent="0.25">
      <c r="A12" s="17">
        <v>2</v>
      </c>
      <c r="B12" s="15">
        <f t="shared" ref="B12:B14" si="0">IF(E11&lt;0,PMT($C$5/12,$C$7-A12+1,F11),B11)</f>
        <v>-88848.788678341691</v>
      </c>
      <c r="C12" s="1">
        <f t="shared" ref="C12:C22" si="1">-$C$5/12*F11</f>
        <v>-9211.5121132165841</v>
      </c>
      <c r="D12" s="1">
        <f t="shared" ref="D12:D22" si="2">B12-C12</f>
        <v>-79637.27656512511</v>
      </c>
      <c r="E12" s="1"/>
      <c r="F12" s="1">
        <f t="shared" ref="F12:F22" si="3">F11+D12+E12</f>
        <v>841513.93475653324</v>
      </c>
    </row>
    <row r="13" spans="1:6" x14ac:dyDescent="0.25">
      <c r="A13" s="17">
        <v>3</v>
      </c>
      <c r="B13" s="15">
        <f t="shared" si="0"/>
        <v>-88848.788678341691</v>
      </c>
      <c r="C13" s="1">
        <f t="shared" si="1"/>
        <v>-8415.1393475653331</v>
      </c>
      <c r="D13" s="1">
        <f t="shared" si="2"/>
        <v>-80433.649330776359</v>
      </c>
      <c r="E13" s="1">
        <v>-100000</v>
      </c>
      <c r="F13" s="1">
        <f t="shared" si="3"/>
        <v>661080.28542575683</v>
      </c>
    </row>
    <row r="14" spans="1:6" x14ac:dyDescent="0.25">
      <c r="A14" s="17">
        <v>4</v>
      </c>
      <c r="B14" s="15">
        <f t="shared" si="0"/>
        <v>-77174.752393373594</v>
      </c>
      <c r="C14" s="1">
        <f t="shared" si="1"/>
        <v>-6610.8028542575685</v>
      </c>
      <c r="D14" s="1">
        <f t="shared" si="2"/>
        <v>-70563.949539116031</v>
      </c>
      <c r="E14" s="1"/>
      <c r="F14" s="1">
        <f t="shared" si="3"/>
        <v>590516.33588664082</v>
      </c>
    </row>
    <row r="15" spans="1:6" x14ac:dyDescent="0.25">
      <c r="A15" s="17">
        <v>5</v>
      </c>
      <c r="B15" s="15">
        <f>IF(E14&lt;0,PMT($C$5/12,$C$7-A15+1,F14),B14)</f>
        <v>-77174.752393373594</v>
      </c>
      <c r="C15" s="1">
        <f t="shared" si="1"/>
        <v>-5905.1633588664081</v>
      </c>
      <c r="D15" s="1">
        <f t="shared" si="2"/>
        <v>-71269.589034507182</v>
      </c>
      <c r="E15" s="1"/>
      <c r="F15" s="1">
        <f t="shared" si="3"/>
        <v>519246.74685213366</v>
      </c>
    </row>
    <row r="16" spans="1:6" x14ac:dyDescent="0.25">
      <c r="A16" s="17">
        <v>6</v>
      </c>
      <c r="B16" s="15">
        <f t="shared" ref="B16:B22" si="4">IF(E15&lt;0,PMT($C$5/12,$C$7-A16+1,F15),B15)</f>
        <v>-77174.752393373594</v>
      </c>
      <c r="C16" s="1">
        <f t="shared" si="1"/>
        <v>-5192.4674685213367</v>
      </c>
      <c r="D16" s="1">
        <f t="shared" si="2"/>
        <v>-71982.284924852254</v>
      </c>
      <c r="E16" s="1"/>
      <c r="F16" s="1">
        <f t="shared" si="3"/>
        <v>447264.4619272814</v>
      </c>
    </row>
    <row r="17" spans="1:6" x14ac:dyDescent="0.25">
      <c r="A17" s="17">
        <v>7</v>
      </c>
      <c r="B17" s="15">
        <f t="shared" si="4"/>
        <v>-77174.752393373594</v>
      </c>
      <c r="C17" s="1">
        <f t="shared" si="1"/>
        <v>-4472.6446192728145</v>
      </c>
      <c r="D17" s="1">
        <f t="shared" si="2"/>
        <v>-72702.107774100776</v>
      </c>
      <c r="E17" s="1">
        <v>-200000</v>
      </c>
      <c r="F17" s="1">
        <f t="shared" si="3"/>
        <v>174562.35415318061</v>
      </c>
    </row>
    <row r="18" spans="1:6" x14ac:dyDescent="0.25">
      <c r="A18" s="17">
        <v>8</v>
      </c>
      <c r="B18" s="15">
        <f t="shared" si="4"/>
        <v>-35966.792470197608</v>
      </c>
      <c r="C18" s="1">
        <f t="shared" si="1"/>
        <v>-1745.623541531806</v>
      </c>
      <c r="D18" s="1">
        <f t="shared" si="2"/>
        <v>-34221.1689286658</v>
      </c>
      <c r="E18" s="1"/>
      <c r="F18" s="1">
        <f t="shared" si="3"/>
        <v>140341.1852245148</v>
      </c>
    </row>
    <row r="19" spans="1:6" x14ac:dyDescent="0.25">
      <c r="A19" s="17">
        <v>9</v>
      </c>
      <c r="B19" s="15">
        <f t="shared" si="4"/>
        <v>-35966.792470197608</v>
      </c>
      <c r="C19" s="1">
        <f t="shared" si="1"/>
        <v>-1403.4118522451481</v>
      </c>
      <c r="D19" s="1">
        <f t="shared" si="2"/>
        <v>-34563.380617952462</v>
      </c>
      <c r="E19" s="1"/>
      <c r="F19" s="1">
        <f t="shared" si="3"/>
        <v>105777.80460656233</v>
      </c>
    </row>
    <row r="20" spans="1:6" x14ac:dyDescent="0.25">
      <c r="A20" s="17">
        <v>10</v>
      </c>
      <c r="B20" s="15">
        <f t="shared" si="4"/>
        <v>-35966.792470197608</v>
      </c>
      <c r="C20" s="1">
        <f t="shared" si="1"/>
        <v>-1057.7780460656234</v>
      </c>
      <c r="D20" s="1">
        <f t="shared" si="2"/>
        <v>-34909.014424131987</v>
      </c>
      <c r="E20" s="1"/>
      <c r="F20" s="1">
        <f t="shared" si="3"/>
        <v>70868.790182430355</v>
      </c>
    </row>
    <row r="21" spans="1:6" x14ac:dyDescent="0.25">
      <c r="A21" s="17">
        <v>11</v>
      </c>
      <c r="B21" s="15">
        <f t="shared" si="4"/>
        <v>-35966.792470197608</v>
      </c>
      <c r="C21" s="1">
        <f t="shared" si="1"/>
        <v>-708.68790182430359</v>
      </c>
      <c r="D21" s="1">
        <f t="shared" si="2"/>
        <v>-35258.104568373303</v>
      </c>
      <c r="E21" s="1"/>
      <c r="F21" s="1">
        <f t="shared" si="3"/>
        <v>35610.685614057053</v>
      </c>
    </row>
    <row r="22" spans="1:6" x14ac:dyDescent="0.25">
      <c r="A22" s="17">
        <v>12</v>
      </c>
      <c r="B22" s="15">
        <f t="shared" si="4"/>
        <v>-35966.792470197608</v>
      </c>
      <c r="C22" s="1">
        <f t="shared" si="1"/>
        <v>-356.10685614057053</v>
      </c>
      <c r="D22" s="1">
        <f t="shared" si="2"/>
        <v>-35610.685614057038</v>
      </c>
      <c r="E22" s="1"/>
      <c r="F22" s="1">
        <f t="shared" si="3"/>
        <v>1.4551915228366852E-11</v>
      </c>
    </row>
  </sheetData>
  <conditionalFormatting sqref="F10:F2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{4B23FD06-BCE2-4A9E-B95E-36D924F623A1}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23FD06-BCE2-4A9E-B95E-36D924F623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F10:F22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Простой</vt:lpstr>
      <vt:lpstr>Нерегулярный</vt:lpstr>
      <vt:lpstr>Досрочно (срок)</vt:lpstr>
      <vt:lpstr>Досрочно (выплата)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Pavlov</dc:creator>
  <cp:lastModifiedBy>Nikolay Pavlov</cp:lastModifiedBy>
  <dcterms:created xsi:type="dcterms:W3CDTF">2014-06-26T17:54:51Z</dcterms:created>
  <dcterms:modified xsi:type="dcterms:W3CDTF">2014-07-03T15:48:36Z</dcterms:modified>
</cp:coreProperties>
</file>