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UP Diliman\Physics\Physics 192\"/>
    </mc:Choice>
  </mc:AlternateContent>
  <xr:revisionPtr revIDLastSave="0" documentId="10_ncr:0_{FC2E95BA-9B6A-4F71-97FF-3C55A1CF26EB}" xr6:coauthVersionLast="43" xr6:coauthVersionMax="43" xr10:uidLastSave="{00000000-0000-0000-0000-000000000000}"/>
  <bookViews>
    <workbookView xWindow="-120" yWindow="-120" windowWidth="20730" windowHeight="11160" activeTab="2" xr2:uid="{3BB45FAC-41A9-4074-8167-93CB6973A0A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9" i="1" s="1"/>
  <c r="L2" i="2"/>
  <c r="K2" i="2"/>
  <c r="K9" i="2" s="1"/>
  <c r="L7" i="4"/>
  <c r="L6" i="4"/>
  <c r="L5" i="4"/>
  <c r="L4" i="4"/>
  <c r="L3" i="4"/>
  <c r="L2" i="4"/>
  <c r="L9" i="4" s="1"/>
  <c r="L9" i="3"/>
  <c r="L7" i="3"/>
  <c r="L6" i="3"/>
  <c r="L5" i="3"/>
  <c r="L4" i="3"/>
  <c r="L3" i="3"/>
  <c r="L2" i="3"/>
  <c r="L9" i="2"/>
  <c r="L3" i="2"/>
  <c r="L4" i="2"/>
  <c r="L5" i="2"/>
  <c r="L6" i="2"/>
  <c r="L7" i="2"/>
  <c r="L8" i="2"/>
  <c r="H9" i="2"/>
  <c r="H8" i="2"/>
  <c r="G8" i="2"/>
  <c r="K7" i="4"/>
  <c r="K6" i="4"/>
  <c r="K5" i="4"/>
  <c r="K4" i="4"/>
  <c r="K3" i="4"/>
  <c r="K2" i="4"/>
  <c r="K9" i="4" s="1"/>
  <c r="K7" i="3"/>
  <c r="K6" i="3"/>
  <c r="K5" i="3"/>
  <c r="K4" i="3"/>
  <c r="K3" i="3"/>
  <c r="K2" i="3"/>
  <c r="K9" i="3" s="1"/>
  <c r="K3" i="2"/>
  <c r="K4" i="2"/>
  <c r="K5" i="2"/>
  <c r="K6" i="2"/>
  <c r="K7" i="2"/>
  <c r="K8" i="2"/>
  <c r="I8" i="2"/>
  <c r="F7" i="4"/>
  <c r="F6" i="4"/>
  <c r="H6" i="4" s="1"/>
  <c r="H7" i="4"/>
  <c r="F5" i="4"/>
  <c r="H5" i="4" s="1"/>
  <c r="F4" i="4"/>
  <c r="H4" i="4" s="1"/>
  <c r="F3" i="4"/>
  <c r="F2" i="4"/>
  <c r="H2" i="4" s="1"/>
  <c r="E7" i="4"/>
  <c r="E6" i="4"/>
  <c r="I6" i="4" s="1"/>
  <c r="E5" i="4"/>
  <c r="E4" i="4"/>
  <c r="E3" i="4"/>
  <c r="E2" i="4"/>
  <c r="I2" i="4" s="1"/>
  <c r="I7" i="4"/>
  <c r="G6" i="4"/>
  <c r="G5" i="4"/>
  <c r="I5" i="4"/>
  <c r="G4" i="4"/>
  <c r="H3" i="4"/>
  <c r="I3" i="4"/>
  <c r="G2" i="4"/>
  <c r="B2" i="4"/>
  <c r="F7" i="3"/>
  <c r="F6" i="3"/>
  <c r="H6" i="3" s="1"/>
  <c r="F5" i="3"/>
  <c r="H5" i="3" s="1"/>
  <c r="F4" i="3"/>
  <c r="H4" i="3" s="1"/>
  <c r="F3" i="3"/>
  <c r="F2" i="3"/>
  <c r="H2" i="3" s="1"/>
  <c r="E7" i="3"/>
  <c r="E6" i="3"/>
  <c r="I6" i="3" s="1"/>
  <c r="E5" i="3"/>
  <c r="G5" i="3" s="1"/>
  <c r="E4" i="3"/>
  <c r="G4" i="3" s="1"/>
  <c r="E3" i="3"/>
  <c r="E2" i="3"/>
  <c r="I2" i="3" s="1"/>
  <c r="H7" i="3"/>
  <c r="G7" i="3"/>
  <c r="G6" i="3"/>
  <c r="I5" i="3"/>
  <c r="H3" i="3"/>
  <c r="G3" i="3"/>
  <c r="G2" i="3"/>
  <c r="B2" i="3"/>
  <c r="I5" i="2"/>
  <c r="I4" i="2"/>
  <c r="I3" i="2"/>
  <c r="I6" i="2"/>
  <c r="I7" i="2"/>
  <c r="I2" i="2"/>
  <c r="H3" i="2"/>
  <c r="H4" i="2"/>
  <c r="H5" i="2"/>
  <c r="H6" i="2"/>
  <c r="H7" i="2"/>
  <c r="F7" i="2"/>
  <c r="F6" i="2"/>
  <c r="F5" i="2"/>
  <c r="F4" i="2"/>
  <c r="F3" i="2"/>
  <c r="F2" i="2"/>
  <c r="H2" i="2"/>
  <c r="G3" i="2"/>
  <c r="G4" i="2"/>
  <c r="G5" i="2"/>
  <c r="G6" i="2"/>
  <c r="G7" i="2"/>
  <c r="G2" i="2"/>
  <c r="E7" i="2"/>
  <c r="E6" i="2"/>
  <c r="E5" i="2"/>
  <c r="E4" i="2"/>
  <c r="E3" i="2"/>
  <c r="E2" i="2"/>
  <c r="B2" i="2"/>
  <c r="H6" i="1"/>
  <c r="G6" i="1"/>
  <c r="H5" i="1"/>
  <c r="H4" i="1"/>
  <c r="H3" i="1"/>
  <c r="B2" i="1"/>
  <c r="H2" i="1" s="1"/>
  <c r="G5" i="1"/>
  <c r="G4" i="1"/>
  <c r="G3" i="1"/>
  <c r="G2" i="1"/>
  <c r="F2" i="1"/>
  <c r="E2" i="1"/>
  <c r="D2" i="1"/>
  <c r="B1" i="1"/>
  <c r="I4" i="4" l="1"/>
  <c r="G3" i="4"/>
  <c r="G7" i="4"/>
  <c r="I3" i="3"/>
  <c r="I7" i="3"/>
  <c r="I4" i="3"/>
</calcChain>
</file>

<file path=xl/sharedStrings.xml><?xml version="1.0" encoding="utf-8"?>
<sst xmlns="http://schemas.openxmlformats.org/spreadsheetml/2006/main" count="39" uniqueCount="16">
  <si>
    <t>ftheo</t>
  </si>
  <si>
    <t>grid spacing</t>
  </si>
  <si>
    <t>Trial</t>
  </si>
  <si>
    <t>Object distance (p)</t>
  </si>
  <si>
    <t>Image distance (q)</t>
  </si>
  <si>
    <t>Magnitude of magnification (q/p)</t>
  </si>
  <si>
    <t>Image grid spacing (d')</t>
  </si>
  <si>
    <t>Magnitude of magnification (d'/d)</t>
  </si>
  <si>
    <t>Calculated focal length</t>
  </si>
  <si>
    <t>Magnification magnitude  (q/p)</t>
  </si>
  <si>
    <t>Magnification magnitude  (di/do)</t>
  </si>
  <si>
    <t>Image grid spacing (di)</t>
  </si>
  <si>
    <t>(q/p)</t>
  </si>
  <si>
    <t xml:space="preserve"> (di/do)</t>
  </si>
  <si>
    <t>(di/do)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</si>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</sst>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B3A6-14D2-4997-B2D7-F237050E956E}">
  <dimension ref="A1:I9"/>
  <sheetViews>
    <sheetView workbookViewId="0">
      <selection activeCell="I9" sqref="I9"/>
    </sheetView>
  </sheetViews>
  <sheetFormatPr defaultRowHeight="15" x14ac:dyDescent="0.25"/>
  <cols>
    <col min="1" max="1" width="11.42578125" bestFit="1" customWidth="1"/>
    <col min="4" max="4" width="18" bestFit="1" customWidth="1"/>
    <col min="5" max="6" width="17.5703125" bestFit="1" customWidth="1"/>
    <col min="7" max="7" width="31.140625" bestFit="1" customWidth="1"/>
    <col min="8" max="8" width="31.5703125" bestFit="1" customWidth="1"/>
  </cols>
  <sheetData>
    <row r="1" spans="1:9" x14ac:dyDescent="0.25">
      <c r="A1" t="s">
        <v>0</v>
      </c>
      <c r="B1">
        <f>250*10^(-3)</f>
        <v>0.25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9" x14ac:dyDescent="0.25">
      <c r="A2" t="s">
        <v>1</v>
      </c>
      <c r="B2">
        <f>0.2*10^(-2)</f>
        <v>2E-3</v>
      </c>
      <c r="C2">
        <v>1</v>
      </c>
      <c r="D2">
        <f>61.3*10^(-2)</f>
        <v>0.61299999999999999</v>
      </c>
      <c r="E2">
        <f>39.8*10^(-2)</f>
        <v>0.39799999999999996</v>
      </c>
      <c r="F2">
        <f>1.5*10^(-3)</f>
        <v>1.5E-3</v>
      </c>
      <c r="G2">
        <f>E2/D2</f>
        <v>0.64926590538336049</v>
      </c>
      <c r="H2">
        <f>F2/B2</f>
        <v>0.75</v>
      </c>
      <c r="I2">
        <f>((E2-D2)^2)/D2</f>
        <v>7.5407830342577503E-2</v>
      </c>
    </row>
    <row r="3" spans="1:9" x14ac:dyDescent="0.25">
      <c r="C3">
        <v>2</v>
      </c>
      <c r="D3">
        <v>0.61499999999999999</v>
      </c>
      <c r="E3">
        <v>0.39700000000000002</v>
      </c>
      <c r="F3">
        <v>1.5E-3</v>
      </c>
      <c r="G3">
        <f>E3/D3</f>
        <v>0.64552845528455294</v>
      </c>
      <c r="H3">
        <f>F3/B2</f>
        <v>0.75</v>
      </c>
      <c r="I3">
        <f t="shared" ref="I3:I8" si="0">((E3-D3)^2)/D3</f>
        <v>7.7274796747967459E-2</v>
      </c>
    </row>
    <row r="4" spans="1:9" x14ac:dyDescent="0.25">
      <c r="C4">
        <v>3</v>
      </c>
      <c r="D4">
        <v>0.61</v>
      </c>
      <c r="E4">
        <v>0.39500000000000002</v>
      </c>
      <c r="F4">
        <v>1.5E-3</v>
      </c>
      <c r="G4">
        <f>E4/D4</f>
        <v>0.64754098360655743</v>
      </c>
      <c r="H4">
        <f>F4/B2</f>
        <v>0.75</v>
      </c>
      <c r="I4">
        <f t="shared" si="0"/>
        <v>7.5778688524590146E-2</v>
      </c>
    </row>
    <row r="5" spans="1:9" x14ac:dyDescent="0.25">
      <c r="C5">
        <v>4</v>
      </c>
      <c r="D5">
        <v>0.61399999999999999</v>
      </c>
      <c r="E5">
        <v>0.4</v>
      </c>
      <c r="F5">
        <v>1.75E-3</v>
      </c>
      <c r="G5">
        <f>E5/D5</f>
        <v>0.65146579804560267</v>
      </c>
      <c r="H5">
        <f>F5/B2</f>
        <v>0.875</v>
      </c>
      <c r="I5">
        <f t="shared" si="0"/>
        <v>7.4586319218241021E-2</v>
      </c>
    </row>
    <row r="6" spans="1:9" x14ac:dyDescent="0.25">
      <c r="C6">
        <v>5</v>
      </c>
      <c r="D6">
        <v>0.61299999999999999</v>
      </c>
      <c r="E6">
        <v>0.38600000000000001</v>
      </c>
      <c r="F6">
        <v>1.5E-3</v>
      </c>
      <c r="G6">
        <f>E6/D6</f>
        <v>0.62969004893964109</v>
      </c>
      <c r="H6">
        <f>F6/B2</f>
        <v>0.75</v>
      </c>
      <c r="I6">
        <f t="shared" si="0"/>
        <v>8.4060358890701459E-2</v>
      </c>
    </row>
    <row r="9" spans="1:9" x14ac:dyDescent="0.25">
      <c r="I9">
        <f>SUM(I2:I8)</f>
        <v>0.38710799372407761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5B2A-B308-41EC-9C36-2E7D4D6C1362}">
  <dimension ref="A1:L9"/>
  <sheetViews>
    <sheetView topLeftCell="B1" workbookViewId="0">
      <selection activeCell="I106" sqref="I106"/>
    </sheetView>
  </sheetViews>
  <sheetFormatPr defaultRowHeight="15" x14ac:dyDescent="0.25"/>
  <cols>
    <col min="1" max="1" width="11.42578125" bestFit="1" customWidth="1"/>
    <col min="4" max="4" width="18" bestFit="1" customWidth="1"/>
    <col min="5" max="5" width="17.5703125" bestFit="1" customWidth="1"/>
    <col min="6" max="6" width="21.140625" bestFit="1" customWidth="1"/>
    <col min="7" max="7" width="29.140625" bestFit="1" customWidth="1"/>
    <col min="8" max="8" width="31.5703125" bestFit="1" customWidth="1"/>
    <col min="9" max="9" width="21.5703125" bestFit="1" customWidth="1"/>
  </cols>
  <sheetData>
    <row r="1" spans="1:12" x14ac:dyDescent="0.25">
      <c r="A1" t="s">
        <v>0</v>
      </c>
      <c r="B1">
        <v>0.2</v>
      </c>
      <c r="C1" t="s">
        <v>2</v>
      </c>
      <c r="D1" t="s">
        <v>3</v>
      </c>
      <c r="E1" t="s">
        <v>4</v>
      </c>
      <c r="F1" t="s">
        <v>11</v>
      </c>
      <c r="G1" s="1" t="s">
        <v>9</v>
      </c>
      <c r="H1" s="2" t="s">
        <v>10</v>
      </c>
      <c r="I1" t="s">
        <v>8</v>
      </c>
      <c r="J1" t="s">
        <v>0</v>
      </c>
    </row>
    <row r="2" spans="1:12" x14ac:dyDescent="0.25">
      <c r="A2" t="s">
        <v>1</v>
      </c>
      <c r="B2">
        <f>0.2*10^(-2)</f>
        <v>2E-3</v>
      </c>
      <c r="C2">
        <v>1</v>
      </c>
      <c r="D2">
        <v>0.54300000000000004</v>
      </c>
      <c r="E2">
        <f>0.8-0.4</f>
        <v>0.4</v>
      </c>
      <c r="F2">
        <f>(0.8/6)*10^(-2)</f>
        <v>1.3333333333333333E-3</v>
      </c>
      <c r="G2">
        <f>E2/D2</f>
        <v>0.73664825046040516</v>
      </c>
      <c r="H2">
        <f>F2/0.002</f>
        <v>0.66666666666666663</v>
      </c>
      <c r="I2">
        <f>((1/D2)+(1/E2))^(-1)</f>
        <v>0.23032873806998941</v>
      </c>
      <c r="J2">
        <v>0.2</v>
      </c>
      <c r="K2">
        <f>((J2-I2)^2)/J2</f>
        <v>4.5991617645901204E-3</v>
      </c>
      <c r="L2">
        <f>((H2-G2)^2)/G2</f>
        <v>6.648250460405165E-3</v>
      </c>
    </row>
    <row r="3" spans="1:12" x14ac:dyDescent="0.25">
      <c r="C3">
        <v>2</v>
      </c>
      <c r="D3">
        <v>0.54400000000000004</v>
      </c>
      <c r="E3">
        <f>0.9-0.551</f>
        <v>0.34899999999999998</v>
      </c>
      <c r="F3">
        <f>0.9*10^(-2)/7</f>
        <v>1.2857142857142859E-3</v>
      </c>
      <c r="G3">
        <f t="shared" ref="G3:G7" si="0">E3/D3</f>
        <v>0.64154411764705876</v>
      </c>
      <c r="H3">
        <f>F3/0.002</f>
        <v>0.6428571428571429</v>
      </c>
      <c r="I3">
        <f>((1/D3)+(1/E3))^(-1)</f>
        <v>0.2126047032474804</v>
      </c>
      <c r="J3">
        <v>0.2</v>
      </c>
      <c r="K3">
        <f t="shared" ref="K3:K8" si="1">((J3-I3)^2)/J3</f>
        <v>7.9439271978521363E-4</v>
      </c>
      <c r="L3">
        <f t="shared" ref="L3:L8" si="2">((H3-G3)^2)/G3</f>
        <v>2.6873213468772951E-6</v>
      </c>
    </row>
    <row r="4" spans="1:12" x14ac:dyDescent="0.25">
      <c r="C4">
        <v>3</v>
      </c>
      <c r="D4">
        <v>0.54400000000000004</v>
      </c>
      <c r="E4">
        <f>0.9-0.56</f>
        <v>0.33999999999999997</v>
      </c>
      <c r="F4">
        <f>0.75*10^(-2)/6</f>
        <v>1.25E-3</v>
      </c>
      <c r="G4">
        <f t="shared" si="0"/>
        <v>0.62499999999999989</v>
      </c>
      <c r="H4">
        <f t="shared" ref="H3:H7" si="3">F4/0.002</f>
        <v>0.625</v>
      </c>
      <c r="I4">
        <f>((1/D4)+(1/E4))^(-1)</f>
        <v>0.20923076923076925</v>
      </c>
      <c r="J4">
        <v>0.2</v>
      </c>
      <c r="K4">
        <f t="shared" si="1"/>
        <v>4.2603550295858045E-4</v>
      </c>
      <c r="L4">
        <f t="shared" si="2"/>
        <v>1.9721522630525299E-32</v>
      </c>
    </row>
    <row r="5" spans="1:12" x14ac:dyDescent="0.25">
      <c r="C5">
        <v>4</v>
      </c>
      <c r="D5">
        <v>0.54400000000000004</v>
      </c>
      <c r="E5">
        <f>0.9-0.556</f>
        <v>0.34399999999999997</v>
      </c>
      <c r="F5">
        <f>0.7*10^(-2)/8</f>
        <v>8.7499999999999991E-4</v>
      </c>
      <c r="G5">
        <f t="shared" si="0"/>
        <v>0.63235294117647045</v>
      </c>
      <c r="H5">
        <f t="shared" si="3"/>
        <v>0.43749999999999994</v>
      </c>
      <c r="I5">
        <f>((1/D5)+(1/E5))^(-1)</f>
        <v>0.21073873873873872</v>
      </c>
      <c r="J5">
        <v>0.2</v>
      </c>
      <c r="K5">
        <f t="shared" si="1"/>
        <v>5.7660254849443689E-4</v>
      </c>
      <c r="L5">
        <f t="shared" si="2"/>
        <v>6.0041894664842645E-2</v>
      </c>
    </row>
    <row r="6" spans="1:12" x14ac:dyDescent="0.25">
      <c r="C6">
        <v>5</v>
      </c>
      <c r="D6">
        <v>0.54300000000000004</v>
      </c>
      <c r="E6">
        <f>0.9-0.562</f>
        <v>0.33799999999999997</v>
      </c>
      <c r="F6">
        <f>1*10^(-2)/9</f>
        <v>1.1111111111111111E-3</v>
      </c>
      <c r="G6">
        <f t="shared" si="0"/>
        <v>0.62246777163904221</v>
      </c>
      <c r="H6">
        <f t="shared" si="3"/>
        <v>0.55555555555555558</v>
      </c>
      <c r="I6">
        <f t="shared" ref="I3:I7" si="4">((1/D6)+(1/E6))^(-1)</f>
        <v>0.20832463110102153</v>
      </c>
      <c r="J6">
        <v>0.2</v>
      </c>
      <c r="K6">
        <f t="shared" si="1"/>
        <v>3.4649741484047412E-4</v>
      </c>
      <c r="L6">
        <f t="shared" si="2"/>
        <v>7.1927332870808927E-3</v>
      </c>
    </row>
    <row r="7" spans="1:12" x14ac:dyDescent="0.25">
      <c r="C7">
        <v>6</v>
      </c>
      <c r="D7">
        <v>0.54200000000000004</v>
      </c>
      <c r="E7">
        <f>0.9-0.563</f>
        <v>0.33700000000000008</v>
      </c>
      <c r="F7">
        <f>1*10^(-2)/9</f>
        <v>1.1111111111111111E-3</v>
      </c>
      <c r="G7">
        <f t="shared" si="0"/>
        <v>0.62177121771217725</v>
      </c>
      <c r="H7">
        <f t="shared" si="3"/>
        <v>0.55555555555555558</v>
      </c>
      <c r="I7">
        <f t="shared" si="4"/>
        <v>0.20779749715585896</v>
      </c>
      <c r="J7">
        <v>0.2</v>
      </c>
      <c r="K7">
        <f t="shared" si="1"/>
        <v>3.0400480947814215E-4</v>
      </c>
      <c r="L7">
        <f t="shared" si="2"/>
        <v>7.0516514594753795E-3</v>
      </c>
    </row>
    <row r="8" spans="1:12" x14ac:dyDescent="0.25">
      <c r="G8">
        <f>AVERAGE(G2:G7)</f>
        <v>0.64663071643919234</v>
      </c>
      <c r="H8">
        <f>AVERAGE(H2:H7)</f>
        <v>0.58052248677248663</v>
      </c>
      <c r="I8">
        <f>AVERAGE(I2:I7)</f>
        <v>0.21317084625730973</v>
      </c>
      <c r="J8">
        <v>0.2</v>
      </c>
      <c r="K8">
        <f t="shared" si="1"/>
        <v>8.6735595566844661E-4</v>
      </c>
      <c r="L8">
        <f t="shared" si="2"/>
        <v>6.7585685593964219E-3</v>
      </c>
    </row>
    <row r="9" spans="1:12" x14ac:dyDescent="0.25">
      <c r="G9" t="s">
        <v>15</v>
      </c>
      <c r="H9">
        <f>ABS(G8-H8)</f>
        <v>6.6108229666705709E-2</v>
      </c>
      <c r="K9">
        <f>SUM(K2:K8)</f>
        <v>7.9140507158154145E-3</v>
      </c>
      <c r="L9">
        <f>SUM(L2:L8)</f>
        <v>8.7695785752547384E-2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770-C1C7-45E7-B9E9-E644CFF1B550}">
  <dimension ref="A1:L9"/>
  <sheetViews>
    <sheetView tabSelected="1" topLeftCell="H1" workbookViewId="0">
      <selection activeCell="L10" sqref="L10"/>
    </sheetView>
  </sheetViews>
  <sheetFormatPr defaultRowHeight="15" x14ac:dyDescent="0.25"/>
  <cols>
    <col min="1" max="1" width="11.42578125" bestFit="1" customWidth="1"/>
    <col min="4" max="4" width="18" bestFit="1" customWidth="1"/>
    <col min="5" max="5" width="17.5703125" bestFit="1" customWidth="1"/>
    <col min="6" max="6" width="21.140625" bestFit="1" customWidth="1"/>
    <col min="7" max="7" width="29.140625" bestFit="1" customWidth="1"/>
    <col min="8" max="8" width="31" bestFit="1" customWidth="1"/>
    <col min="9" max="9" width="21.5703125" bestFit="1" customWidth="1"/>
  </cols>
  <sheetData>
    <row r="1" spans="1:12" x14ac:dyDescent="0.25">
      <c r="A1" t="s">
        <v>0</v>
      </c>
      <c r="B1">
        <v>0.2</v>
      </c>
      <c r="C1" t="s">
        <v>2</v>
      </c>
      <c r="D1" t="s">
        <v>3</v>
      </c>
      <c r="E1" t="s">
        <v>4</v>
      </c>
      <c r="F1" t="s">
        <v>11</v>
      </c>
      <c r="G1" s="2" t="s">
        <v>12</v>
      </c>
      <c r="H1" s="2" t="s">
        <v>13</v>
      </c>
      <c r="I1" t="s">
        <v>8</v>
      </c>
      <c r="J1" t="s">
        <v>0</v>
      </c>
    </row>
    <row r="2" spans="1:12" x14ac:dyDescent="0.25">
      <c r="A2" t="s">
        <v>1</v>
      </c>
      <c r="B2">
        <f>0.2*10^(-2)</f>
        <v>2E-3</v>
      </c>
      <c r="C2">
        <v>1</v>
      </c>
      <c r="D2">
        <v>0.6</v>
      </c>
      <c r="E2">
        <f>0.9-0.578</f>
        <v>0.32200000000000006</v>
      </c>
      <c r="F2">
        <f>(7.75/8)*10^(-3)</f>
        <v>9.6874999999999999E-4</v>
      </c>
      <c r="G2">
        <f>E2/D2</f>
        <v>0.53666666666666685</v>
      </c>
      <c r="H2">
        <f>F2/0.002</f>
        <v>0.484375</v>
      </c>
      <c r="I2">
        <f>((1/D2)+(1/E2))^(-1)</f>
        <v>0.20954446854663777</v>
      </c>
      <c r="J2">
        <v>0.2</v>
      </c>
      <c r="K2">
        <f>((J2-I2)^2)/J2</f>
        <v>4.5548439918878785E-4</v>
      </c>
      <c r="L2">
        <f>((H2-G2)^2)/G2</f>
        <v>5.0951895703934078E-3</v>
      </c>
    </row>
    <row r="3" spans="1:12" x14ac:dyDescent="0.25">
      <c r="C3">
        <v>2</v>
      </c>
      <c r="D3">
        <v>0.59899999999999998</v>
      </c>
      <c r="E3">
        <f>0.9-0.578</f>
        <v>0.32200000000000006</v>
      </c>
      <c r="F3">
        <f>9.75*10^(-3)/9</f>
        <v>1.0833333333333333E-3</v>
      </c>
      <c r="G3">
        <f t="shared" ref="G3:G7" si="0">E3/D3</f>
        <v>0.5375626043405678</v>
      </c>
      <c r="H3">
        <f>F3/0.002</f>
        <v>0.54166666666666663</v>
      </c>
      <c r="I3">
        <f>((1/D3)+(1/E3))^(-1)</f>
        <v>0.20942236699239963</v>
      </c>
      <c r="J3">
        <v>0.2</v>
      </c>
      <c r="K3">
        <f t="shared" ref="K3:K8" si="1">((J3-I3)^2)/J3</f>
        <v>4.4390499869730949E-4</v>
      </c>
      <c r="L3">
        <f t="shared" ref="L3:L8" si="2">((H3-G3)^2)/G3</f>
        <v>3.1332773969955763E-5</v>
      </c>
    </row>
    <row r="4" spans="1:12" x14ac:dyDescent="0.25">
      <c r="C4">
        <v>3</v>
      </c>
      <c r="D4">
        <v>0.6</v>
      </c>
      <c r="E4">
        <f>0.9-0.579</f>
        <v>0.32100000000000006</v>
      </c>
      <c r="F4">
        <f>9.5*10^(-3)/9</f>
        <v>1.0555555555555555E-3</v>
      </c>
      <c r="G4">
        <f t="shared" si="0"/>
        <v>0.53500000000000014</v>
      </c>
      <c r="H4">
        <f t="shared" ref="H4:H7" si="3">F4/0.002</f>
        <v>0.52777777777777768</v>
      </c>
      <c r="I4">
        <f>((1/D4)+(1/E4))^(-1)</f>
        <v>0.20912052117263843</v>
      </c>
      <c r="J4">
        <v>0.2</v>
      </c>
      <c r="K4">
        <f t="shared" si="1"/>
        <v>4.1591953230272886E-4</v>
      </c>
      <c r="L4">
        <f t="shared" si="2"/>
        <v>9.7496250144231693E-5</v>
      </c>
    </row>
    <row r="5" spans="1:12" x14ac:dyDescent="0.25">
      <c r="C5">
        <v>4</v>
      </c>
      <c r="D5">
        <v>0.6</v>
      </c>
      <c r="E5">
        <f>0.9-0.58</f>
        <v>0.32000000000000006</v>
      </c>
      <c r="F5">
        <f>9.25*10^(-3)/9</f>
        <v>1.0277777777777776E-3</v>
      </c>
      <c r="G5">
        <f t="shared" si="0"/>
        <v>0.53333333333333344</v>
      </c>
      <c r="H5">
        <f t="shared" si="3"/>
        <v>0.51388888888888884</v>
      </c>
      <c r="I5">
        <f>((1/D5)+(1/E5))^(-1)</f>
        <v>0.20869565217391306</v>
      </c>
      <c r="J5">
        <v>0.2</v>
      </c>
      <c r="K5">
        <f t="shared" si="1"/>
        <v>3.780718336483936E-4</v>
      </c>
      <c r="L5">
        <f t="shared" si="2"/>
        <v>7.0891203703704814E-4</v>
      </c>
    </row>
    <row r="6" spans="1:12" x14ac:dyDescent="0.25">
      <c r="C6">
        <v>5</v>
      </c>
      <c r="D6">
        <v>0.60099999999999998</v>
      </c>
      <c r="E6">
        <f>0.9-0.581</f>
        <v>0.31900000000000006</v>
      </c>
      <c r="F6">
        <f>1.1*10^(-2)/10</f>
        <v>1.1000000000000001E-3</v>
      </c>
      <c r="G6">
        <f t="shared" si="0"/>
        <v>0.53078202995008328</v>
      </c>
      <c r="H6">
        <f t="shared" si="3"/>
        <v>0.55000000000000004</v>
      </c>
      <c r="I6">
        <f t="shared" ref="I6:I7" si="4">((1/D6)+(1/E6))^(-1)</f>
        <v>0.20839021739130437</v>
      </c>
      <c r="J6">
        <v>0.2</v>
      </c>
      <c r="K6">
        <f t="shared" si="1"/>
        <v>3.519787393667303E-4</v>
      </c>
      <c r="L6">
        <f t="shared" si="2"/>
        <v>6.958230535314676E-4</v>
      </c>
    </row>
    <row r="7" spans="1:12" x14ac:dyDescent="0.25">
      <c r="C7">
        <v>6</v>
      </c>
      <c r="D7">
        <v>0.60099999999999998</v>
      </c>
      <c r="E7">
        <f>0.9-0.579</f>
        <v>0.32100000000000006</v>
      </c>
      <c r="F7">
        <f>1*10^(-2)/10</f>
        <v>1E-3</v>
      </c>
      <c r="G7">
        <f t="shared" si="0"/>
        <v>0.53410981697171389</v>
      </c>
      <c r="H7">
        <f t="shared" si="3"/>
        <v>0.5</v>
      </c>
      <c r="I7">
        <f t="shared" si="4"/>
        <v>0.2092418655097614</v>
      </c>
      <c r="J7">
        <v>0.2</v>
      </c>
      <c r="K7">
        <f t="shared" si="1"/>
        <v>4.2706039050258556E-4</v>
      </c>
      <c r="L7">
        <f t="shared" si="2"/>
        <v>2.1783527972589916E-3</v>
      </c>
    </row>
    <row r="9" spans="1:12" x14ac:dyDescent="0.25">
      <c r="K9">
        <f>SUM(K2:K8)</f>
        <v>2.4724198937065354E-3</v>
      </c>
      <c r="L9">
        <f>SUM(Sheet3!L2:L7)</f>
        <v>8.8071064823351027E-3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2F1F-7EAD-494F-B714-0D9019103905}">
  <dimension ref="A1:L9"/>
  <sheetViews>
    <sheetView topLeftCell="B1" workbookViewId="0">
      <selection activeCell="L9" sqref="L9"/>
    </sheetView>
  </sheetViews>
  <sheetFormatPr defaultRowHeight="15" x14ac:dyDescent="0.25"/>
  <cols>
    <col min="1" max="1" width="11.42578125" bestFit="1" customWidth="1"/>
    <col min="4" max="4" width="18" bestFit="1" customWidth="1"/>
    <col min="5" max="5" width="17.5703125" bestFit="1" customWidth="1"/>
    <col min="6" max="6" width="21.140625" bestFit="1" customWidth="1"/>
    <col min="7" max="7" width="29.140625" bestFit="1" customWidth="1"/>
    <col min="8" max="8" width="31" bestFit="1" customWidth="1"/>
    <col min="9" max="9" width="21.5703125" bestFit="1" customWidth="1"/>
  </cols>
  <sheetData>
    <row r="1" spans="1:12" x14ac:dyDescent="0.25">
      <c r="A1" t="s">
        <v>0</v>
      </c>
      <c r="B1">
        <v>0.2</v>
      </c>
      <c r="C1" t="s">
        <v>2</v>
      </c>
      <c r="D1" t="s">
        <v>3</v>
      </c>
      <c r="E1" t="s">
        <v>4</v>
      </c>
      <c r="F1" t="s">
        <v>11</v>
      </c>
      <c r="G1" s="2" t="s">
        <v>12</v>
      </c>
      <c r="H1" s="2" t="s">
        <v>14</v>
      </c>
      <c r="I1" t="s">
        <v>8</v>
      </c>
      <c r="J1" t="s">
        <v>0</v>
      </c>
    </row>
    <row r="2" spans="1:12" x14ac:dyDescent="0.25">
      <c r="A2" t="s">
        <v>1</v>
      </c>
      <c r="B2">
        <f>0.2*10^(-2)</f>
        <v>2E-3</v>
      </c>
      <c r="C2">
        <v>1</v>
      </c>
      <c r="D2">
        <v>0.64300000000000002</v>
      </c>
      <c r="E2">
        <f>0.9-0.596</f>
        <v>0.30400000000000005</v>
      </c>
      <c r="F2">
        <f>(8.75/9)*10^(-3)</f>
        <v>9.7222222222222219E-4</v>
      </c>
      <c r="G2">
        <f>E2/D2</f>
        <v>0.47278382581648531</v>
      </c>
      <c r="H2">
        <f>F2/0.002</f>
        <v>0.4861111111111111</v>
      </c>
      <c r="I2">
        <f>((1/D2)+(1/E2))^(-1)</f>
        <v>0.20641182682154174</v>
      </c>
      <c r="J2">
        <v>0.2</v>
      </c>
      <c r="K2">
        <f>((J2-I2)^2)/J2</f>
        <v>2.0555761594720978E-4</v>
      </c>
      <c r="L2">
        <f>((H2-G2)^2)/G2</f>
        <v>3.7568233857748778E-4</v>
      </c>
    </row>
    <row r="3" spans="1:12" x14ac:dyDescent="0.25">
      <c r="C3">
        <v>2</v>
      </c>
      <c r="D3">
        <v>0.64300000000000002</v>
      </c>
      <c r="E3">
        <f>0.9-0.598</f>
        <v>0.30200000000000005</v>
      </c>
      <c r="F3">
        <f>9*10^(-3)/9</f>
        <v>1E-3</v>
      </c>
      <c r="G3">
        <f t="shared" ref="G3:G7" si="0">E3/D3</f>
        <v>0.46967340590979789</v>
      </c>
      <c r="H3">
        <f>F3/0.002</f>
        <v>0.5</v>
      </c>
      <c r="I3">
        <f>((1/D3)+(1/E3))^(-1)</f>
        <v>0.20548783068783072</v>
      </c>
      <c r="J3">
        <v>0.2</v>
      </c>
      <c r="K3">
        <f t="shared" ref="K3:K8" si="1">((J3-I3)^2)/J3</f>
        <v>1.505814282914823E-4</v>
      </c>
      <c r="L3">
        <f t="shared" ref="L3:L8" si="2">((H3-G3)^2)/G3</f>
        <v>1.9581741217183433E-3</v>
      </c>
    </row>
    <row r="4" spans="1:12" x14ac:dyDescent="0.25">
      <c r="C4">
        <v>3</v>
      </c>
      <c r="D4">
        <v>0.64300000000000002</v>
      </c>
      <c r="E4">
        <f>0.9-0.598</f>
        <v>0.30200000000000005</v>
      </c>
      <c r="F4">
        <f>7*10^(-3)/7</f>
        <v>1E-3</v>
      </c>
      <c r="G4">
        <f t="shared" si="0"/>
        <v>0.46967340590979789</v>
      </c>
      <c r="H4">
        <f t="shared" ref="H4:H7" si="3">F4/0.002</f>
        <v>0.5</v>
      </c>
      <c r="I4">
        <f>((1/D4)+(1/E4))^(-1)</f>
        <v>0.20548783068783072</v>
      </c>
      <c r="J4">
        <v>0.2</v>
      </c>
      <c r="K4">
        <f t="shared" si="1"/>
        <v>1.505814282914823E-4</v>
      </c>
      <c r="L4">
        <f t="shared" si="2"/>
        <v>1.9581741217183433E-3</v>
      </c>
    </row>
    <row r="5" spans="1:12" x14ac:dyDescent="0.25">
      <c r="C5">
        <v>4</v>
      </c>
      <c r="D5">
        <v>0.64200000000000002</v>
      </c>
      <c r="E5">
        <f>0.9-0.601</f>
        <v>0.29900000000000004</v>
      </c>
      <c r="F5">
        <f>7.25*10^(-3)/8</f>
        <v>9.0625000000000005E-4</v>
      </c>
      <c r="G5">
        <f t="shared" si="0"/>
        <v>0.46573208722741438</v>
      </c>
      <c r="H5">
        <f t="shared" si="3"/>
        <v>0.453125</v>
      </c>
      <c r="I5">
        <f>((1/D5)+(1/E5))^(-1)</f>
        <v>0.20399362380446337</v>
      </c>
      <c r="J5">
        <v>0.2</v>
      </c>
      <c r="K5">
        <f t="shared" si="1"/>
        <v>7.9745155457881949E-5</v>
      </c>
      <c r="L5">
        <f t="shared" si="2"/>
        <v>3.4126626169526941E-4</v>
      </c>
    </row>
    <row r="6" spans="1:12" x14ac:dyDescent="0.25">
      <c r="C6">
        <v>5</v>
      </c>
      <c r="D6">
        <v>0.64400000000000002</v>
      </c>
      <c r="E6">
        <f>0.9-0.597</f>
        <v>0.30300000000000005</v>
      </c>
      <c r="F6">
        <f>8.25*10^(-3)/9</f>
        <v>9.1666666666666676E-4</v>
      </c>
      <c r="G6">
        <f t="shared" si="0"/>
        <v>0.47049689440993797</v>
      </c>
      <c r="H6">
        <f t="shared" si="3"/>
        <v>0.45833333333333337</v>
      </c>
      <c r="I6">
        <f t="shared" ref="I6:I7" si="4">((1/D6)+(1/E6))^(-1)</f>
        <v>0.20605279831045406</v>
      </c>
      <c r="J6">
        <v>0.2</v>
      </c>
      <c r="K6">
        <f t="shared" si="1"/>
        <v>1.8318183693517698E-4</v>
      </c>
      <c r="L6">
        <f t="shared" si="2"/>
        <v>3.1445949978020806E-4</v>
      </c>
    </row>
    <row r="7" spans="1:12" x14ac:dyDescent="0.25">
      <c r="C7">
        <v>6</v>
      </c>
      <c r="D7">
        <v>0.64300000000000002</v>
      </c>
      <c r="E7">
        <f>0.9-0.598</f>
        <v>0.30200000000000005</v>
      </c>
      <c r="F7">
        <f>7.5*10^(-3)/8</f>
        <v>9.3749999999999997E-4</v>
      </c>
      <c r="G7">
        <f t="shared" si="0"/>
        <v>0.46967340590979789</v>
      </c>
      <c r="H7">
        <f t="shared" si="3"/>
        <v>0.46875</v>
      </c>
      <c r="I7">
        <f t="shared" si="4"/>
        <v>0.20548783068783072</v>
      </c>
      <c r="J7">
        <v>0.2</v>
      </c>
      <c r="K7">
        <f t="shared" si="1"/>
        <v>1.505814282914823E-4</v>
      </c>
      <c r="L7">
        <f t="shared" si="2"/>
        <v>1.8154710561011237E-6</v>
      </c>
    </row>
    <row r="9" spans="1:12" x14ac:dyDescent="0.25">
      <c r="K9">
        <f>SUM(K2:K8)</f>
        <v>9.2022889321471566E-4</v>
      </c>
      <c r="L9">
        <f>SUM(L2:L8)</f>
        <v>4.9495718145457527E-3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2019-04-09T14:19:35Z</dcterms:created>
  <dcterms:modified xsi:type="dcterms:W3CDTF">2019-04-10T13:55:10Z</dcterms:modified>
</cp:coreProperties>
</file>